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queryTables/queryTable1.xml" ContentType="application/vnd.openxmlformats-officedocument.spreadsheetml.queryTable+xml"/>
  <Override PartName="/xl/tables/table5.xml" ContentType="application/vnd.openxmlformats-officedocument.spreadsheetml.table+xml"/>
  <Override PartName="/xl/queryTables/queryTable2.xml" ContentType="application/vnd.openxmlformats-officedocument.spreadsheetml.queryTable+xml"/>
  <Override PartName="/xl/tables/table6.xml" ContentType="application/vnd.openxmlformats-officedocument.spreadsheetml.table+xml"/>
  <Override PartName="/xl/queryTables/queryTable3.xml" ContentType="application/vnd.openxmlformats-officedocument.spreadsheetml.query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P:\stats\SD5\publishing\Capital Outturn 2022-23\"/>
    </mc:Choice>
  </mc:AlternateContent>
  <xr:revisionPtr revIDLastSave="0" documentId="8_{F9707230-D714-4A3D-8D09-5BEBB1E75C35}" xr6:coauthVersionLast="47" xr6:coauthVersionMax="47" xr10:uidLastSave="{00000000-0000-0000-0000-000000000000}"/>
  <workbookProtection lockStructure="1"/>
  <bookViews>
    <workbookView xWindow="28680" yWindow="-120" windowWidth="29040" windowHeight="15840" tabRatio="691" xr2:uid="{00000000-000D-0000-FFFF-FFFF00000000}"/>
  </bookViews>
  <sheets>
    <sheet name="FrontPage" sheetId="1" r:id="rId1"/>
    <sheet name="COR1-2" sheetId="2" r:id="rId2"/>
    <sheet name="COR4Exp" sheetId="3" r:id="rId3"/>
    <sheet name="COR4Fin" sheetId="4" r:id="rId4"/>
    <sheet name="Validations" sheetId="8" r:id="rId5"/>
    <sheet name="Narrative" sheetId="10" r:id="rId6"/>
    <sheet name="Comments" sheetId="11" r:id="rId7"/>
    <sheet name="Survey Response Burden" sheetId="9" r:id="rId8"/>
    <sheet name="Transfer" sheetId="5" state="hidden" r:id="rId9"/>
    <sheet name="Text" sheetId="14" state="hidden" r:id="rId10"/>
    <sheet name="Details" sheetId="6" state="hidden" r:id="rId11"/>
    <sheet name="Translate" sheetId="12" state="hidden" r:id="rId12"/>
  </sheets>
  <definedNames>
    <definedName name="_xlnm._FilterDatabase" localSheetId="9" hidden="1">Text!$A$5:$B$295</definedName>
    <definedName name="_tab1">Transfer!$B$3:$G$1083</definedName>
    <definedName name="Addresses">Details!$E$6:$P$38</definedName>
    <definedName name="Authority">Details!$A$5:$D$38</definedName>
    <definedName name="COR1_2">'COR1-2'!$B$11:$Q$89</definedName>
    <definedName name="COR4Exp">COR4Exp!$B$10:$K$25</definedName>
    <definedName name="COR4Fin">COR4Fin!$C$9:$H$70</definedName>
    <definedName name="CORData">Transfer!$A$3:$G$1083</definedName>
    <definedName name="_xlnm.Print_Area" localSheetId="6">Comments!$B$2:$H$16</definedName>
    <definedName name="_xlnm.Print_Area" localSheetId="1">'COR1-2'!$B$2:$R$91</definedName>
    <definedName name="_xlnm.Print_Area" localSheetId="2">COR4Exp!$B$2:$L$28</definedName>
    <definedName name="_xlnm.Print_Area" localSheetId="3">COR4Fin!$B$2:$I$71</definedName>
    <definedName name="_xlnm.Print_Area" localSheetId="10">Details!$A$3:$Q$40</definedName>
    <definedName name="_xlnm.Print_Area" localSheetId="0">FrontPage!$B$2:$M$43</definedName>
    <definedName name="_xlnm.Print_Area" localSheetId="5">Narrative!$B$2:$M$30</definedName>
    <definedName name="_xlnm.Print_Area" localSheetId="4">Validations!$B$2:$N$104</definedName>
    <definedName name="_xlnm.Print_Titles" localSheetId="1">'COR1-2'!$2:$10</definedName>
    <definedName name="Query_from_LocalGovernmentFinance" localSheetId="10" hidden="1">Details!$S$3:$X$7683</definedName>
    <definedName name="Query_from_MS_Access_Database_1" localSheetId="10" hidden="1">Details!$AA$3:$AG$4</definedName>
    <definedName name="Query_from_MS_Access_Database_2" localSheetId="10" hidden="1">Details!$AJ$3:$AP$4</definedName>
    <definedName name="UANumber">Details!$B$40</definedName>
    <definedName name="ValCOut">Transfer!$O$14:$S$33</definedName>
    <definedName name="ValYOY">Transfer!$AB$3:$AQ$125</definedName>
    <definedName name="Year">Details!$E$40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 i="5" l="1"/>
  <c r="A36" i="5"/>
  <c r="A37" i="5"/>
  <c r="A38" i="5"/>
  <c r="A39" i="5"/>
  <c r="A40" i="5"/>
  <c r="A41" i="5"/>
  <c r="A42" i="5"/>
  <c r="A43" i="5"/>
  <c r="A44" i="5"/>
  <c r="A45" i="5"/>
  <c r="A46" i="5"/>
  <c r="D51" i="2" l="1"/>
  <c r="M6" i="4"/>
  <c r="N6" i="4"/>
  <c r="R3844" i="6" l="1"/>
  <c r="R3845" i="6"/>
  <c r="R3846" i="6"/>
  <c r="R3847" i="6"/>
  <c r="R3848" i="6"/>
  <c r="R3849" i="6"/>
  <c r="R3850" i="6"/>
  <c r="R3851" i="6"/>
  <c r="R3852" i="6"/>
  <c r="R3853" i="6"/>
  <c r="R3854" i="6"/>
  <c r="R3855" i="6"/>
  <c r="R3856" i="6"/>
  <c r="R3857" i="6"/>
  <c r="R3858" i="6"/>
  <c r="R3859" i="6"/>
  <c r="R3860" i="6"/>
  <c r="R3861" i="6"/>
  <c r="R3862" i="6"/>
  <c r="R3863" i="6"/>
  <c r="R3864" i="6"/>
  <c r="R3865" i="6"/>
  <c r="R3866" i="6"/>
  <c r="R3867" i="6"/>
  <c r="R3868" i="6"/>
  <c r="R3869" i="6"/>
  <c r="R3870" i="6"/>
  <c r="R3871" i="6"/>
  <c r="R3872" i="6"/>
  <c r="R3873" i="6"/>
  <c r="R3874" i="6"/>
  <c r="R3875" i="6"/>
  <c r="R3876" i="6"/>
  <c r="R3877" i="6"/>
  <c r="R3878" i="6"/>
  <c r="R3879" i="6"/>
  <c r="R3880" i="6"/>
  <c r="R3881" i="6"/>
  <c r="R3882" i="6"/>
  <c r="R3883" i="6"/>
  <c r="R3884" i="6"/>
  <c r="R3885" i="6"/>
  <c r="R3886" i="6"/>
  <c r="R3887" i="6"/>
  <c r="R3888" i="6"/>
  <c r="R3889" i="6"/>
  <c r="R3890" i="6"/>
  <c r="R3891" i="6"/>
  <c r="R3892" i="6"/>
  <c r="R3893" i="6"/>
  <c r="R3894" i="6"/>
  <c r="R3895" i="6"/>
  <c r="R3896" i="6"/>
  <c r="R3897" i="6"/>
  <c r="R3898" i="6"/>
  <c r="R3899" i="6"/>
  <c r="R3900" i="6"/>
  <c r="R3901" i="6"/>
  <c r="R3902" i="6"/>
  <c r="R3903" i="6"/>
  <c r="R3904" i="6"/>
  <c r="R3905" i="6"/>
  <c r="R3906" i="6"/>
  <c r="R3907" i="6"/>
  <c r="R3908" i="6"/>
  <c r="R3909" i="6"/>
  <c r="R3910" i="6"/>
  <c r="R3911" i="6"/>
  <c r="R3912" i="6"/>
  <c r="R3913" i="6"/>
  <c r="R3914" i="6"/>
  <c r="R3915" i="6"/>
  <c r="R3916" i="6"/>
  <c r="R3917" i="6"/>
  <c r="R3918" i="6"/>
  <c r="R3919" i="6"/>
  <c r="R3920" i="6"/>
  <c r="R3921" i="6"/>
  <c r="R3922" i="6"/>
  <c r="R3923" i="6"/>
  <c r="R3924" i="6"/>
  <c r="R3925" i="6"/>
  <c r="R3926" i="6"/>
  <c r="R3927" i="6"/>
  <c r="R3928" i="6"/>
  <c r="R3929" i="6"/>
  <c r="R3930" i="6"/>
  <c r="R3931" i="6"/>
  <c r="R3932" i="6"/>
  <c r="R3933" i="6"/>
  <c r="R3934" i="6"/>
  <c r="R3935" i="6"/>
  <c r="R3936" i="6"/>
  <c r="R3937" i="6"/>
  <c r="R3938" i="6"/>
  <c r="R3939" i="6"/>
  <c r="R3940" i="6"/>
  <c r="R3941" i="6"/>
  <c r="R3942" i="6"/>
  <c r="R3943" i="6"/>
  <c r="R3944" i="6"/>
  <c r="R3945" i="6"/>
  <c r="R3946" i="6"/>
  <c r="R3947" i="6"/>
  <c r="R3948" i="6"/>
  <c r="R3949" i="6"/>
  <c r="R3950" i="6"/>
  <c r="R3951" i="6"/>
  <c r="R3952" i="6"/>
  <c r="R3953" i="6"/>
  <c r="R3954" i="6"/>
  <c r="R3955" i="6"/>
  <c r="R3956" i="6"/>
  <c r="R3957" i="6"/>
  <c r="R3958" i="6"/>
  <c r="R3959" i="6"/>
  <c r="R3960" i="6"/>
  <c r="R3961" i="6"/>
  <c r="R3962" i="6"/>
  <c r="R3963" i="6"/>
  <c r="R3964" i="6"/>
  <c r="R3965" i="6"/>
  <c r="R3966" i="6"/>
  <c r="R3967" i="6"/>
  <c r="R3968" i="6"/>
  <c r="R3969" i="6"/>
  <c r="R3970" i="6"/>
  <c r="R3971" i="6"/>
  <c r="R3972" i="6"/>
  <c r="R3973" i="6"/>
  <c r="R3974" i="6"/>
  <c r="R3975" i="6"/>
  <c r="R3976" i="6"/>
  <c r="R3977" i="6"/>
  <c r="R3978" i="6"/>
  <c r="R3979" i="6"/>
  <c r="R3980" i="6"/>
  <c r="R3981" i="6"/>
  <c r="R3982" i="6"/>
  <c r="R3983" i="6"/>
  <c r="R3984" i="6"/>
  <c r="R3985" i="6"/>
  <c r="R3986" i="6"/>
  <c r="R3987" i="6"/>
  <c r="R3988" i="6"/>
  <c r="R3989" i="6"/>
  <c r="R3990" i="6"/>
  <c r="R3991" i="6"/>
  <c r="R3992" i="6"/>
  <c r="R3993" i="6"/>
  <c r="R3994" i="6"/>
  <c r="R3995" i="6"/>
  <c r="R3996" i="6"/>
  <c r="R3997" i="6"/>
  <c r="R3998" i="6"/>
  <c r="R3999" i="6"/>
  <c r="R4000" i="6"/>
  <c r="R4001" i="6"/>
  <c r="R4002" i="6"/>
  <c r="R4003" i="6"/>
  <c r="R4004" i="6"/>
  <c r="R4005" i="6"/>
  <c r="R4006" i="6"/>
  <c r="R4007" i="6"/>
  <c r="R4008" i="6"/>
  <c r="R4009" i="6"/>
  <c r="R4010" i="6"/>
  <c r="R4011" i="6"/>
  <c r="R4012" i="6"/>
  <c r="R4013" i="6"/>
  <c r="R4014" i="6"/>
  <c r="R4015" i="6"/>
  <c r="R4016" i="6"/>
  <c r="R4017" i="6"/>
  <c r="R4018" i="6"/>
  <c r="R4019" i="6"/>
  <c r="R4020" i="6"/>
  <c r="R4021" i="6"/>
  <c r="R4022" i="6"/>
  <c r="R4023" i="6"/>
  <c r="R4024" i="6"/>
  <c r="R4025" i="6"/>
  <c r="R4026" i="6"/>
  <c r="R4027" i="6"/>
  <c r="R4028" i="6"/>
  <c r="R4029" i="6"/>
  <c r="R4030" i="6"/>
  <c r="R4031" i="6"/>
  <c r="R4032" i="6"/>
  <c r="R4033" i="6"/>
  <c r="R4034" i="6"/>
  <c r="R4035" i="6"/>
  <c r="R4036" i="6"/>
  <c r="R4037" i="6"/>
  <c r="R4038" i="6"/>
  <c r="R4039" i="6"/>
  <c r="R4040" i="6"/>
  <c r="R4041" i="6"/>
  <c r="R4042" i="6"/>
  <c r="R4043" i="6"/>
  <c r="R4044" i="6"/>
  <c r="R4045" i="6"/>
  <c r="R4046" i="6"/>
  <c r="R4047" i="6"/>
  <c r="R4048" i="6"/>
  <c r="R4049" i="6"/>
  <c r="R4050" i="6"/>
  <c r="R4051" i="6"/>
  <c r="R4052" i="6"/>
  <c r="R4053" i="6"/>
  <c r="R4054" i="6"/>
  <c r="R4055" i="6"/>
  <c r="R4056" i="6"/>
  <c r="R4057" i="6"/>
  <c r="R4058" i="6"/>
  <c r="R4059" i="6"/>
  <c r="R4060" i="6"/>
  <c r="R4061" i="6"/>
  <c r="R4062" i="6"/>
  <c r="R4063" i="6"/>
  <c r="R4064" i="6"/>
  <c r="R4065" i="6"/>
  <c r="R4066" i="6"/>
  <c r="R4067" i="6"/>
  <c r="R4068" i="6"/>
  <c r="R4069" i="6"/>
  <c r="R4070" i="6"/>
  <c r="R4071" i="6"/>
  <c r="R4072" i="6"/>
  <c r="R4073" i="6"/>
  <c r="R4074" i="6"/>
  <c r="R4075" i="6"/>
  <c r="R4076" i="6"/>
  <c r="R4077" i="6"/>
  <c r="R4078" i="6"/>
  <c r="R4079" i="6"/>
  <c r="R4080" i="6"/>
  <c r="R4081" i="6"/>
  <c r="R4082" i="6"/>
  <c r="R4083" i="6"/>
  <c r="R4084" i="6"/>
  <c r="R4085" i="6"/>
  <c r="R4086" i="6"/>
  <c r="R4087" i="6"/>
  <c r="R4088" i="6"/>
  <c r="R4089" i="6"/>
  <c r="R4090" i="6"/>
  <c r="R4091" i="6"/>
  <c r="R4092" i="6"/>
  <c r="R4093" i="6"/>
  <c r="R4094" i="6"/>
  <c r="R4095" i="6"/>
  <c r="R4096" i="6"/>
  <c r="R4097" i="6"/>
  <c r="R4098" i="6"/>
  <c r="R4099" i="6"/>
  <c r="R4100" i="6"/>
  <c r="R4101" i="6"/>
  <c r="R4102" i="6"/>
  <c r="R4103" i="6"/>
  <c r="R4104" i="6"/>
  <c r="R4105" i="6"/>
  <c r="R4106" i="6"/>
  <c r="R4107" i="6"/>
  <c r="R4108" i="6"/>
  <c r="R4109" i="6"/>
  <c r="R4110" i="6"/>
  <c r="R4111" i="6"/>
  <c r="R4112" i="6"/>
  <c r="R4113" i="6"/>
  <c r="R4114" i="6"/>
  <c r="R4115" i="6"/>
  <c r="R4116" i="6"/>
  <c r="R4117" i="6"/>
  <c r="R4118" i="6"/>
  <c r="R4119" i="6"/>
  <c r="R4120" i="6"/>
  <c r="R4121" i="6"/>
  <c r="R4122" i="6"/>
  <c r="R4123" i="6"/>
  <c r="R4124" i="6"/>
  <c r="R4125" i="6"/>
  <c r="R4126" i="6"/>
  <c r="R4127" i="6"/>
  <c r="R4128" i="6"/>
  <c r="R4129" i="6"/>
  <c r="R4130" i="6"/>
  <c r="R4131" i="6"/>
  <c r="R4132" i="6"/>
  <c r="R4133" i="6"/>
  <c r="R4134" i="6"/>
  <c r="R4135" i="6"/>
  <c r="R4136" i="6"/>
  <c r="R4137" i="6"/>
  <c r="R4138" i="6"/>
  <c r="R4139" i="6"/>
  <c r="R4140" i="6"/>
  <c r="R4141" i="6"/>
  <c r="R4142" i="6"/>
  <c r="R4143" i="6"/>
  <c r="R4144" i="6"/>
  <c r="R4145" i="6"/>
  <c r="R4146" i="6"/>
  <c r="R4147" i="6"/>
  <c r="R4148" i="6"/>
  <c r="R4149" i="6"/>
  <c r="R4150" i="6"/>
  <c r="R4151" i="6"/>
  <c r="R4152" i="6"/>
  <c r="R4153" i="6"/>
  <c r="R4154" i="6"/>
  <c r="R4155" i="6"/>
  <c r="R4156" i="6"/>
  <c r="R4157" i="6"/>
  <c r="R4158" i="6"/>
  <c r="R4159" i="6"/>
  <c r="R4160" i="6"/>
  <c r="R4161" i="6"/>
  <c r="R4162" i="6"/>
  <c r="R4163" i="6"/>
  <c r="R4164" i="6"/>
  <c r="R4165" i="6"/>
  <c r="R4166" i="6"/>
  <c r="R4167" i="6"/>
  <c r="R4168" i="6"/>
  <c r="R4169" i="6"/>
  <c r="R4170" i="6"/>
  <c r="R4171" i="6"/>
  <c r="R4172" i="6"/>
  <c r="R4173" i="6"/>
  <c r="R4174" i="6"/>
  <c r="R4175" i="6"/>
  <c r="R4176" i="6"/>
  <c r="R4177" i="6"/>
  <c r="R4178" i="6"/>
  <c r="R4179" i="6"/>
  <c r="R4180" i="6"/>
  <c r="R4181" i="6"/>
  <c r="R4182" i="6"/>
  <c r="R4183" i="6"/>
  <c r="R4184" i="6"/>
  <c r="R4185" i="6"/>
  <c r="R4186" i="6"/>
  <c r="R4187" i="6"/>
  <c r="R4188" i="6"/>
  <c r="R4189" i="6"/>
  <c r="R4190" i="6"/>
  <c r="R4191" i="6"/>
  <c r="R4192" i="6"/>
  <c r="R4193" i="6"/>
  <c r="R4194" i="6"/>
  <c r="R4195" i="6"/>
  <c r="R4196" i="6"/>
  <c r="R4197" i="6"/>
  <c r="R4198" i="6"/>
  <c r="R4199" i="6"/>
  <c r="R4200" i="6"/>
  <c r="R4201" i="6"/>
  <c r="R4202" i="6"/>
  <c r="R4203" i="6"/>
  <c r="R4204" i="6"/>
  <c r="R4205" i="6"/>
  <c r="R4206" i="6"/>
  <c r="R4207" i="6"/>
  <c r="R4208" i="6"/>
  <c r="R4209" i="6"/>
  <c r="R4210" i="6"/>
  <c r="R4211" i="6"/>
  <c r="R4212" i="6"/>
  <c r="R4213" i="6"/>
  <c r="R4214" i="6"/>
  <c r="R4215" i="6"/>
  <c r="R4216" i="6"/>
  <c r="R4217" i="6"/>
  <c r="R4218" i="6"/>
  <c r="R4219" i="6"/>
  <c r="R4220" i="6"/>
  <c r="R4221" i="6"/>
  <c r="R4222" i="6"/>
  <c r="R4223" i="6"/>
  <c r="R4224" i="6"/>
  <c r="R4225" i="6"/>
  <c r="R4226" i="6"/>
  <c r="R4227" i="6"/>
  <c r="R4228" i="6"/>
  <c r="R4229" i="6"/>
  <c r="R4230" i="6"/>
  <c r="R4231" i="6"/>
  <c r="R4232" i="6"/>
  <c r="R4233" i="6"/>
  <c r="R4234" i="6"/>
  <c r="R4235" i="6"/>
  <c r="R4236" i="6"/>
  <c r="R4237" i="6"/>
  <c r="R4238" i="6"/>
  <c r="R4239" i="6"/>
  <c r="R4240" i="6"/>
  <c r="R4241" i="6"/>
  <c r="R4242" i="6"/>
  <c r="R4243" i="6"/>
  <c r="R4244" i="6"/>
  <c r="R4245" i="6"/>
  <c r="R4246" i="6"/>
  <c r="R4247" i="6"/>
  <c r="R4248" i="6"/>
  <c r="R4249" i="6"/>
  <c r="R4250" i="6"/>
  <c r="R4251" i="6"/>
  <c r="R4252" i="6"/>
  <c r="R4253" i="6"/>
  <c r="R4254" i="6"/>
  <c r="R4255" i="6"/>
  <c r="R4256" i="6"/>
  <c r="R4257" i="6"/>
  <c r="R4258" i="6"/>
  <c r="R4259" i="6"/>
  <c r="R4260" i="6"/>
  <c r="R4261" i="6"/>
  <c r="R4262" i="6"/>
  <c r="R4263" i="6"/>
  <c r="R4264" i="6"/>
  <c r="R4265" i="6"/>
  <c r="R4266" i="6"/>
  <c r="R4267" i="6"/>
  <c r="R4268" i="6"/>
  <c r="R4269" i="6"/>
  <c r="R4270" i="6"/>
  <c r="R4271" i="6"/>
  <c r="R4272" i="6"/>
  <c r="R4273" i="6"/>
  <c r="R4274" i="6"/>
  <c r="R4275" i="6"/>
  <c r="R4276" i="6"/>
  <c r="R4277" i="6"/>
  <c r="R4278" i="6"/>
  <c r="R4279" i="6"/>
  <c r="R4280" i="6"/>
  <c r="R4281" i="6"/>
  <c r="R4282" i="6"/>
  <c r="R4283" i="6"/>
  <c r="R4284" i="6"/>
  <c r="R4285" i="6"/>
  <c r="R4286" i="6"/>
  <c r="R4287" i="6"/>
  <c r="R4288" i="6"/>
  <c r="R4289" i="6"/>
  <c r="R4290" i="6"/>
  <c r="R4291" i="6"/>
  <c r="R4292" i="6"/>
  <c r="R4293" i="6"/>
  <c r="R4294" i="6"/>
  <c r="R4295" i="6"/>
  <c r="R4296" i="6"/>
  <c r="R4297" i="6"/>
  <c r="R4298" i="6"/>
  <c r="R4299" i="6"/>
  <c r="R4300" i="6"/>
  <c r="R4301" i="6"/>
  <c r="R4302" i="6"/>
  <c r="R4303" i="6"/>
  <c r="R4304" i="6"/>
  <c r="R4305" i="6"/>
  <c r="R4306" i="6"/>
  <c r="R4307" i="6"/>
  <c r="R4308" i="6"/>
  <c r="R4309" i="6"/>
  <c r="R4310" i="6"/>
  <c r="R4311" i="6"/>
  <c r="R4312" i="6"/>
  <c r="R4313" i="6"/>
  <c r="R4314" i="6"/>
  <c r="R4315" i="6"/>
  <c r="R4316" i="6"/>
  <c r="R4317" i="6"/>
  <c r="R4318" i="6"/>
  <c r="R4319" i="6"/>
  <c r="R4320" i="6"/>
  <c r="R4321" i="6"/>
  <c r="R4322" i="6"/>
  <c r="R4323" i="6"/>
  <c r="R4324" i="6"/>
  <c r="R4325" i="6"/>
  <c r="R4326" i="6"/>
  <c r="R4327" i="6"/>
  <c r="R4328" i="6"/>
  <c r="R4329" i="6"/>
  <c r="R4330" i="6"/>
  <c r="R4331" i="6"/>
  <c r="R4332" i="6"/>
  <c r="R4333" i="6"/>
  <c r="R4334" i="6"/>
  <c r="R4335" i="6"/>
  <c r="R4336" i="6"/>
  <c r="R4337" i="6"/>
  <c r="R4338" i="6"/>
  <c r="R4339" i="6"/>
  <c r="R4340" i="6"/>
  <c r="R4341" i="6"/>
  <c r="R4342" i="6"/>
  <c r="R4343" i="6"/>
  <c r="R4344" i="6"/>
  <c r="R4345" i="6"/>
  <c r="R4346" i="6"/>
  <c r="R4347" i="6"/>
  <c r="R4348" i="6"/>
  <c r="R4349" i="6"/>
  <c r="R4350" i="6"/>
  <c r="R4351" i="6"/>
  <c r="R4352" i="6"/>
  <c r="R4353" i="6"/>
  <c r="R4354" i="6"/>
  <c r="R4355" i="6"/>
  <c r="R4356" i="6"/>
  <c r="R4357" i="6"/>
  <c r="R4358" i="6"/>
  <c r="R4359" i="6"/>
  <c r="R4360" i="6"/>
  <c r="R4361" i="6"/>
  <c r="R4362" i="6"/>
  <c r="R4363" i="6"/>
  <c r="R4364" i="6"/>
  <c r="R4365" i="6"/>
  <c r="R4366" i="6"/>
  <c r="R4367" i="6"/>
  <c r="R4368" i="6"/>
  <c r="R4369" i="6"/>
  <c r="R4370" i="6"/>
  <c r="R4371" i="6"/>
  <c r="R4372" i="6"/>
  <c r="R4373" i="6"/>
  <c r="R4374" i="6"/>
  <c r="R4375" i="6"/>
  <c r="R4376" i="6"/>
  <c r="R4377" i="6"/>
  <c r="R4378" i="6"/>
  <c r="R4379" i="6"/>
  <c r="R4380" i="6"/>
  <c r="R4381" i="6"/>
  <c r="R4382" i="6"/>
  <c r="R4383" i="6"/>
  <c r="R4384" i="6"/>
  <c r="R4385" i="6"/>
  <c r="R4386" i="6"/>
  <c r="R4387" i="6"/>
  <c r="R4388" i="6"/>
  <c r="R4389" i="6"/>
  <c r="R4390" i="6"/>
  <c r="R4391" i="6"/>
  <c r="R4392" i="6"/>
  <c r="R4393" i="6"/>
  <c r="R4394" i="6"/>
  <c r="R4395" i="6"/>
  <c r="R4396" i="6"/>
  <c r="R4397" i="6"/>
  <c r="R4398" i="6"/>
  <c r="R4399" i="6"/>
  <c r="R4400" i="6"/>
  <c r="R4401" i="6"/>
  <c r="R4402" i="6"/>
  <c r="R4403" i="6"/>
  <c r="R4404" i="6"/>
  <c r="R4405" i="6"/>
  <c r="R4406" i="6"/>
  <c r="R4407" i="6"/>
  <c r="R4408" i="6"/>
  <c r="R4409" i="6"/>
  <c r="R4410" i="6"/>
  <c r="R4411" i="6"/>
  <c r="R4412" i="6"/>
  <c r="R4413" i="6"/>
  <c r="R4414" i="6"/>
  <c r="R4415" i="6"/>
  <c r="R4416" i="6"/>
  <c r="R4417" i="6"/>
  <c r="R4418" i="6"/>
  <c r="R4419" i="6"/>
  <c r="R4420" i="6"/>
  <c r="R4421" i="6"/>
  <c r="R4422" i="6"/>
  <c r="R4423" i="6"/>
  <c r="R4424" i="6"/>
  <c r="R4425" i="6"/>
  <c r="R4426" i="6"/>
  <c r="R4427" i="6"/>
  <c r="R4428" i="6"/>
  <c r="R4429" i="6"/>
  <c r="R4430" i="6"/>
  <c r="R4431" i="6"/>
  <c r="R4432" i="6"/>
  <c r="R4433" i="6"/>
  <c r="R4434" i="6"/>
  <c r="R4435" i="6"/>
  <c r="R4436" i="6"/>
  <c r="R4437" i="6"/>
  <c r="R4438" i="6"/>
  <c r="R4439" i="6"/>
  <c r="R4440" i="6"/>
  <c r="R4441" i="6"/>
  <c r="R4442" i="6"/>
  <c r="R4443" i="6"/>
  <c r="R4444" i="6"/>
  <c r="R4445" i="6"/>
  <c r="R4446" i="6"/>
  <c r="R4447" i="6"/>
  <c r="R4448" i="6"/>
  <c r="R4449" i="6"/>
  <c r="R4450" i="6"/>
  <c r="R4451" i="6"/>
  <c r="R4452" i="6"/>
  <c r="R4453" i="6"/>
  <c r="R4454" i="6"/>
  <c r="R4455" i="6"/>
  <c r="R4456" i="6"/>
  <c r="R4457" i="6"/>
  <c r="R4458" i="6"/>
  <c r="R4459" i="6"/>
  <c r="R4460" i="6"/>
  <c r="R4461" i="6"/>
  <c r="R4462" i="6"/>
  <c r="R4463" i="6"/>
  <c r="R4464" i="6"/>
  <c r="R4465" i="6"/>
  <c r="R4466" i="6"/>
  <c r="R4467" i="6"/>
  <c r="R4468" i="6"/>
  <c r="R4469" i="6"/>
  <c r="R4470" i="6"/>
  <c r="R4471" i="6"/>
  <c r="R4472" i="6"/>
  <c r="R4473" i="6"/>
  <c r="R4474" i="6"/>
  <c r="R4475" i="6"/>
  <c r="R4476" i="6"/>
  <c r="R4477" i="6"/>
  <c r="R4478" i="6"/>
  <c r="R4479" i="6"/>
  <c r="R4480" i="6"/>
  <c r="R4481" i="6"/>
  <c r="R4482" i="6"/>
  <c r="R4483" i="6"/>
  <c r="R4484" i="6"/>
  <c r="R4485" i="6"/>
  <c r="R4486" i="6"/>
  <c r="R4487" i="6"/>
  <c r="R4488" i="6"/>
  <c r="R4489" i="6"/>
  <c r="R4490" i="6"/>
  <c r="R4491" i="6"/>
  <c r="R4492" i="6"/>
  <c r="R4493" i="6"/>
  <c r="R4494" i="6"/>
  <c r="R4495" i="6"/>
  <c r="R4496" i="6"/>
  <c r="R4497" i="6"/>
  <c r="R4498" i="6"/>
  <c r="R4499" i="6"/>
  <c r="R4500" i="6"/>
  <c r="R4501" i="6"/>
  <c r="R4502" i="6"/>
  <c r="R4503" i="6"/>
  <c r="R4504" i="6"/>
  <c r="R4505" i="6"/>
  <c r="R4506" i="6"/>
  <c r="R4507" i="6"/>
  <c r="R4508" i="6"/>
  <c r="R4509" i="6"/>
  <c r="R4510" i="6"/>
  <c r="R4511" i="6"/>
  <c r="R4512" i="6"/>
  <c r="R4513" i="6"/>
  <c r="R4514" i="6"/>
  <c r="R4515" i="6"/>
  <c r="R4516" i="6"/>
  <c r="R4517" i="6"/>
  <c r="R4518" i="6"/>
  <c r="R4519" i="6"/>
  <c r="R4520" i="6"/>
  <c r="R4521" i="6"/>
  <c r="R4522" i="6"/>
  <c r="R4523" i="6"/>
  <c r="R4524" i="6"/>
  <c r="R4525" i="6"/>
  <c r="R4526" i="6"/>
  <c r="R4527" i="6"/>
  <c r="R4528" i="6"/>
  <c r="R4529" i="6"/>
  <c r="R4530" i="6"/>
  <c r="R4531" i="6"/>
  <c r="R4532" i="6"/>
  <c r="R4533" i="6"/>
  <c r="R4534" i="6"/>
  <c r="R4535" i="6"/>
  <c r="R4536" i="6"/>
  <c r="R4537" i="6"/>
  <c r="R4538" i="6"/>
  <c r="R4539" i="6"/>
  <c r="R4540" i="6"/>
  <c r="R4541" i="6"/>
  <c r="R4542" i="6"/>
  <c r="R4543" i="6"/>
  <c r="R4544" i="6"/>
  <c r="R4545" i="6"/>
  <c r="R4546" i="6"/>
  <c r="R4547" i="6"/>
  <c r="R4548" i="6"/>
  <c r="R4549" i="6"/>
  <c r="R4550" i="6"/>
  <c r="R4551" i="6"/>
  <c r="R4552" i="6"/>
  <c r="R4553" i="6"/>
  <c r="R4554" i="6"/>
  <c r="R4555" i="6"/>
  <c r="R4556" i="6"/>
  <c r="R4557" i="6"/>
  <c r="R4558" i="6"/>
  <c r="R4559" i="6"/>
  <c r="R4560" i="6"/>
  <c r="R4561" i="6"/>
  <c r="R4562" i="6"/>
  <c r="R4563" i="6"/>
  <c r="R4564" i="6"/>
  <c r="R4565" i="6"/>
  <c r="R4566" i="6"/>
  <c r="R4567" i="6"/>
  <c r="R4568" i="6"/>
  <c r="R4569" i="6"/>
  <c r="R4570" i="6"/>
  <c r="R4571" i="6"/>
  <c r="R4572" i="6"/>
  <c r="R4573" i="6"/>
  <c r="R4574" i="6"/>
  <c r="R4575" i="6"/>
  <c r="R4576" i="6"/>
  <c r="R4577" i="6"/>
  <c r="R4578" i="6"/>
  <c r="R4579" i="6"/>
  <c r="R4580" i="6"/>
  <c r="R4581" i="6"/>
  <c r="R4582" i="6"/>
  <c r="R4583" i="6"/>
  <c r="R4584" i="6"/>
  <c r="R4585" i="6"/>
  <c r="R4586" i="6"/>
  <c r="R4587" i="6"/>
  <c r="R4588" i="6"/>
  <c r="R4589" i="6"/>
  <c r="R4590" i="6"/>
  <c r="R4591" i="6"/>
  <c r="R4592" i="6"/>
  <c r="R4593" i="6"/>
  <c r="R4594" i="6"/>
  <c r="R4595" i="6"/>
  <c r="R4596" i="6"/>
  <c r="R4597" i="6"/>
  <c r="R4598" i="6"/>
  <c r="R4599" i="6"/>
  <c r="R4600" i="6"/>
  <c r="R4601" i="6"/>
  <c r="R4602" i="6"/>
  <c r="R4603" i="6"/>
  <c r="R4604" i="6"/>
  <c r="R4605" i="6"/>
  <c r="R4606" i="6"/>
  <c r="R4607" i="6"/>
  <c r="R4608" i="6"/>
  <c r="R4609" i="6"/>
  <c r="R4610" i="6"/>
  <c r="R4611" i="6"/>
  <c r="R4612" i="6"/>
  <c r="R4613" i="6"/>
  <c r="R4614" i="6"/>
  <c r="R4615" i="6"/>
  <c r="R4616" i="6"/>
  <c r="R4617" i="6"/>
  <c r="R4618" i="6"/>
  <c r="R4619" i="6"/>
  <c r="R4620" i="6"/>
  <c r="R4621" i="6"/>
  <c r="R4622" i="6"/>
  <c r="R4623" i="6"/>
  <c r="R4624" i="6"/>
  <c r="R4625" i="6"/>
  <c r="R4626" i="6"/>
  <c r="R4627" i="6"/>
  <c r="R4628" i="6"/>
  <c r="R4629" i="6"/>
  <c r="R4630" i="6"/>
  <c r="R4631" i="6"/>
  <c r="R4632" i="6"/>
  <c r="R4633" i="6"/>
  <c r="R4634" i="6"/>
  <c r="R4635" i="6"/>
  <c r="R4636" i="6"/>
  <c r="R4637" i="6"/>
  <c r="R4638" i="6"/>
  <c r="R4639" i="6"/>
  <c r="R4640" i="6"/>
  <c r="R4641" i="6"/>
  <c r="R4642" i="6"/>
  <c r="R4643" i="6"/>
  <c r="R4644" i="6"/>
  <c r="R4645" i="6"/>
  <c r="R4646" i="6"/>
  <c r="R4647" i="6"/>
  <c r="R4648" i="6"/>
  <c r="R4649" i="6"/>
  <c r="R4650" i="6"/>
  <c r="R4651" i="6"/>
  <c r="R4652" i="6"/>
  <c r="R4653" i="6"/>
  <c r="R4654" i="6"/>
  <c r="R4655" i="6"/>
  <c r="R4656" i="6"/>
  <c r="R4657" i="6"/>
  <c r="R4658" i="6"/>
  <c r="R4659" i="6"/>
  <c r="R4660" i="6"/>
  <c r="R4661" i="6"/>
  <c r="R4662" i="6"/>
  <c r="R4663" i="6"/>
  <c r="R4664" i="6"/>
  <c r="R4665" i="6"/>
  <c r="R4666" i="6"/>
  <c r="R4667" i="6"/>
  <c r="R4668" i="6"/>
  <c r="R4669" i="6"/>
  <c r="R4670" i="6"/>
  <c r="R4671" i="6"/>
  <c r="R4672" i="6"/>
  <c r="R4673" i="6"/>
  <c r="R4674" i="6"/>
  <c r="R4675" i="6"/>
  <c r="R4676" i="6"/>
  <c r="R4677" i="6"/>
  <c r="R4678" i="6"/>
  <c r="R4679" i="6"/>
  <c r="R4680" i="6"/>
  <c r="R4681" i="6"/>
  <c r="R4682" i="6"/>
  <c r="R4683" i="6"/>
  <c r="R4684" i="6"/>
  <c r="R4685" i="6"/>
  <c r="R4686" i="6"/>
  <c r="R4687" i="6"/>
  <c r="R4688" i="6"/>
  <c r="R4689" i="6"/>
  <c r="R4690" i="6"/>
  <c r="R4691" i="6"/>
  <c r="R4692" i="6"/>
  <c r="R4693" i="6"/>
  <c r="R4694" i="6"/>
  <c r="R4695" i="6"/>
  <c r="R4696" i="6"/>
  <c r="R4697" i="6"/>
  <c r="R4698" i="6"/>
  <c r="R4699" i="6"/>
  <c r="R4700" i="6"/>
  <c r="R4701" i="6"/>
  <c r="R4702" i="6"/>
  <c r="R4703" i="6"/>
  <c r="R4704" i="6"/>
  <c r="R4705" i="6"/>
  <c r="R4706" i="6"/>
  <c r="R4707" i="6"/>
  <c r="R4708" i="6"/>
  <c r="R4709" i="6"/>
  <c r="R4710" i="6"/>
  <c r="R4711" i="6"/>
  <c r="R4712" i="6"/>
  <c r="R4713" i="6"/>
  <c r="R4714" i="6"/>
  <c r="R4715" i="6"/>
  <c r="R4716" i="6"/>
  <c r="R4717" i="6"/>
  <c r="R4718" i="6"/>
  <c r="R4719" i="6"/>
  <c r="R4720" i="6"/>
  <c r="R4721" i="6"/>
  <c r="R4722" i="6"/>
  <c r="R4723" i="6"/>
  <c r="R4724" i="6"/>
  <c r="R4725" i="6"/>
  <c r="R4726" i="6"/>
  <c r="R4727" i="6"/>
  <c r="R4728" i="6"/>
  <c r="R4729" i="6"/>
  <c r="R4730" i="6"/>
  <c r="R4731" i="6"/>
  <c r="R4732" i="6"/>
  <c r="R4733" i="6"/>
  <c r="R4734" i="6"/>
  <c r="R4735" i="6"/>
  <c r="R4736" i="6"/>
  <c r="R4737" i="6"/>
  <c r="R4738" i="6"/>
  <c r="R4739" i="6"/>
  <c r="R4740" i="6"/>
  <c r="R4741" i="6"/>
  <c r="R4742" i="6"/>
  <c r="R4743" i="6"/>
  <c r="R4744" i="6"/>
  <c r="R4745" i="6"/>
  <c r="R4746" i="6"/>
  <c r="R4747" i="6"/>
  <c r="R4748" i="6"/>
  <c r="R4749" i="6"/>
  <c r="R4750" i="6"/>
  <c r="R4751" i="6"/>
  <c r="R4752" i="6"/>
  <c r="R4753" i="6"/>
  <c r="R4754" i="6"/>
  <c r="R4755" i="6"/>
  <c r="R4756" i="6"/>
  <c r="R4757" i="6"/>
  <c r="R4758" i="6"/>
  <c r="R4759" i="6"/>
  <c r="R4760" i="6"/>
  <c r="R4761" i="6"/>
  <c r="R4762" i="6"/>
  <c r="R4763" i="6"/>
  <c r="R4764" i="6"/>
  <c r="R4765" i="6"/>
  <c r="R4766" i="6"/>
  <c r="R4767" i="6"/>
  <c r="R4768" i="6"/>
  <c r="R4769" i="6"/>
  <c r="R4770" i="6"/>
  <c r="R4771" i="6"/>
  <c r="R4772" i="6"/>
  <c r="R4773" i="6"/>
  <c r="R4774" i="6"/>
  <c r="R4775" i="6"/>
  <c r="R4776" i="6"/>
  <c r="R4777" i="6"/>
  <c r="R4778" i="6"/>
  <c r="R4779" i="6"/>
  <c r="R4780" i="6"/>
  <c r="R4781" i="6"/>
  <c r="R4782" i="6"/>
  <c r="R4783" i="6"/>
  <c r="R4784" i="6"/>
  <c r="R4785" i="6"/>
  <c r="R4786" i="6"/>
  <c r="R4787" i="6"/>
  <c r="R4788" i="6"/>
  <c r="R4789" i="6"/>
  <c r="R4790" i="6"/>
  <c r="R4791" i="6"/>
  <c r="R4792" i="6"/>
  <c r="R4793" i="6"/>
  <c r="R4794" i="6"/>
  <c r="R4795" i="6"/>
  <c r="R4796" i="6"/>
  <c r="R4797" i="6"/>
  <c r="R4798" i="6"/>
  <c r="R4799" i="6"/>
  <c r="R4800" i="6"/>
  <c r="R4801" i="6"/>
  <c r="R4802" i="6"/>
  <c r="R4803" i="6"/>
  <c r="R4804" i="6"/>
  <c r="R4805" i="6"/>
  <c r="R4806" i="6"/>
  <c r="R4807" i="6"/>
  <c r="R4808" i="6"/>
  <c r="R4809" i="6"/>
  <c r="R4810" i="6"/>
  <c r="R4811" i="6"/>
  <c r="R4812" i="6"/>
  <c r="R4813" i="6"/>
  <c r="R4814" i="6"/>
  <c r="R4815" i="6"/>
  <c r="R4816" i="6"/>
  <c r="R4817" i="6"/>
  <c r="R4818" i="6"/>
  <c r="R4819" i="6"/>
  <c r="R4820" i="6"/>
  <c r="R4821" i="6"/>
  <c r="R4822" i="6"/>
  <c r="R4823" i="6"/>
  <c r="R4824" i="6"/>
  <c r="R4825" i="6"/>
  <c r="R4826" i="6"/>
  <c r="R4827" i="6"/>
  <c r="R4828" i="6"/>
  <c r="R4829" i="6"/>
  <c r="R4830" i="6"/>
  <c r="R4831" i="6"/>
  <c r="R4832" i="6"/>
  <c r="R4833" i="6"/>
  <c r="R4834" i="6"/>
  <c r="R4835" i="6"/>
  <c r="R4836" i="6"/>
  <c r="R4837" i="6"/>
  <c r="R4838" i="6"/>
  <c r="R4839" i="6"/>
  <c r="R4840" i="6"/>
  <c r="R4841" i="6"/>
  <c r="R4842" i="6"/>
  <c r="R4843" i="6"/>
  <c r="R4844" i="6"/>
  <c r="R4845" i="6"/>
  <c r="R4846" i="6"/>
  <c r="R4847" i="6"/>
  <c r="R4848" i="6"/>
  <c r="R4849" i="6"/>
  <c r="R4850" i="6"/>
  <c r="R4851" i="6"/>
  <c r="R4852" i="6"/>
  <c r="R4853" i="6"/>
  <c r="R4854" i="6"/>
  <c r="R4855" i="6"/>
  <c r="R4856" i="6"/>
  <c r="R4857" i="6"/>
  <c r="R4858" i="6"/>
  <c r="R4859" i="6"/>
  <c r="R4860" i="6"/>
  <c r="R4861" i="6"/>
  <c r="R4862" i="6"/>
  <c r="R4863" i="6"/>
  <c r="R4864" i="6"/>
  <c r="R4865" i="6"/>
  <c r="R4866" i="6"/>
  <c r="R4867" i="6"/>
  <c r="R4868" i="6"/>
  <c r="R4869" i="6"/>
  <c r="R4870" i="6"/>
  <c r="R4871" i="6"/>
  <c r="R4872" i="6"/>
  <c r="R4873" i="6"/>
  <c r="R4874" i="6"/>
  <c r="R4875" i="6"/>
  <c r="R4876" i="6"/>
  <c r="R4877" i="6"/>
  <c r="R4878" i="6"/>
  <c r="R4879" i="6"/>
  <c r="R4880" i="6"/>
  <c r="R4881" i="6"/>
  <c r="R4882" i="6"/>
  <c r="R4883" i="6"/>
  <c r="R4884" i="6"/>
  <c r="R4885" i="6"/>
  <c r="R4886" i="6"/>
  <c r="R4887" i="6"/>
  <c r="R4888" i="6"/>
  <c r="R4889" i="6"/>
  <c r="R4890" i="6"/>
  <c r="R4891" i="6"/>
  <c r="R4892" i="6"/>
  <c r="R4893" i="6"/>
  <c r="R4894" i="6"/>
  <c r="R4895" i="6"/>
  <c r="R4896" i="6"/>
  <c r="R4897" i="6"/>
  <c r="R4898" i="6"/>
  <c r="R4899" i="6"/>
  <c r="R4900" i="6"/>
  <c r="R4901" i="6"/>
  <c r="R4902" i="6"/>
  <c r="R4903" i="6"/>
  <c r="R4904" i="6"/>
  <c r="R4905" i="6"/>
  <c r="R4906" i="6"/>
  <c r="R4907" i="6"/>
  <c r="R4908" i="6"/>
  <c r="R4909" i="6"/>
  <c r="R4910" i="6"/>
  <c r="R4911" i="6"/>
  <c r="R4912" i="6"/>
  <c r="R4913" i="6"/>
  <c r="R4914" i="6"/>
  <c r="R4915" i="6"/>
  <c r="R4916" i="6"/>
  <c r="R4917" i="6"/>
  <c r="R4918" i="6"/>
  <c r="R4919" i="6"/>
  <c r="R4920" i="6"/>
  <c r="R4921" i="6"/>
  <c r="R4922" i="6"/>
  <c r="R4923" i="6"/>
  <c r="R4924" i="6"/>
  <c r="R4925" i="6"/>
  <c r="R4926" i="6"/>
  <c r="R4927" i="6"/>
  <c r="R4928" i="6"/>
  <c r="R4929" i="6"/>
  <c r="R4930" i="6"/>
  <c r="R4931" i="6"/>
  <c r="R4932" i="6"/>
  <c r="R4933" i="6"/>
  <c r="R4934" i="6"/>
  <c r="R4935" i="6"/>
  <c r="R4936" i="6"/>
  <c r="R4937" i="6"/>
  <c r="R4938" i="6"/>
  <c r="R4939" i="6"/>
  <c r="R4940" i="6"/>
  <c r="R4941" i="6"/>
  <c r="R4942" i="6"/>
  <c r="R4943" i="6"/>
  <c r="R4944" i="6"/>
  <c r="R4945" i="6"/>
  <c r="R4946" i="6"/>
  <c r="R4947" i="6"/>
  <c r="R4948" i="6"/>
  <c r="R4949" i="6"/>
  <c r="R4950" i="6"/>
  <c r="R4951" i="6"/>
  <c r="R4952" i="6"/>
  <c r="R4953" i="6"/>
  <c r="R4954" i="6"/>
  <c r="R4955" i="6"/>
  <c r="R4956" i="6"/>
  <c r="R4957" i="6"/>
  <c r="R4958" i="6"/>
  <c r="R4959" i="6"/>
  <c r="R4960" i="6"/>
  <c r="R4961" i="6"/>
  <c r="R4962" i="6"/>
  <c r="R4963" i="6"/>
  <c r="R4964" i="6"/>
  <c r="R4965" i="6"/>
  <c r="R4966" i="6"/>
  <c r="R4967" i="6"/>
  <c r="R4968" i="6"/>
  <c r="R4969" i="6"/>
  <c r="R4970" i="6"/>
  <c r="R4971" i="6"/>
  <c r="R4972" i="6"/>
  <c r="R4973" i="6"/>
  <c r="R4974" i="6"/>
  <c r="R4975" i="6"/>
  <c r="R4976" i="6"/>
  <c r="R4977" i="6"/>
  <c r="R4978" i="6"/>
  <c r="R4979" i="6"/>
  <c r="R4980" i="6"/>
  <c r="R4981" i="6"/>
  <c r="R4982" i="6"/>
  <c r="R4983" i="6"/>
  <c r="R4984" i="6"/>
  <c r="R4985" i="6"/>
  <c r="R4986" i="6"/>
  <c r="R4987" i="6"/>
  <c r="R4988" i="6"/>
  <c r="R4989" i="6"/>
  <c r="R4990" i="6"/>
  <c r="R4991" i="6"/>
  <c r="R4992" i="6"/>
  <c r="R4993" i="6"/>
  <c r="R4994" i="6"/>
  <c r="R4995" i="6"/>
  <c r="R4996" i="6"/>
  <c r="R4997" i="6"/>
  <c r="R4998" i="6"/>
  <c r="R4999" i="6"/>
  <c r="R5000" i="6"/>
  <c r="R5001" i="6"/>
  <c r="R5002" i="6"/>
  <c r="R5003" i="6"/>
  <c r="R5004" i="6"/>
  <c r="R5005" i="6"/>
  <c r="R5006" i="6"/>
  <c r="R5007" i="6"/>
  <c r="R5008" i="6"/>
  <c r="R5009" i="6"/>
  <c r="R5010" i="6"/>
  <c r="R5011" i="6"/>
  <c r="R5012" i="6"/>
  <c r="R5013" i="6"/>
  <c r="R5014" i="6"/>
  <c r="R5015" i="6"/>
  <c r="R5016" i="6"/>
  <c r="R5017" i="6"/>
  <c r="R5018" i="6"/>
  <c r="R5019" i="6"/>
  <c r="R5020" i="6"/>
  <c r="R5021" i="6"/>
  <c r="R5022" i="6"/>
  <c r="R5023" i="6"/>
  <c r="R5024" i="6"/>
  <c r="R5025" i="6"/>
  <c r="R5026" i="6"/>
  <c r="R5027" i="6"/>
  <c r="R5028" i="6"/>
  <c r="R5029" i="6"/>
  <c r="R5030" i="6"/>
  <c r="R5031" i="6"/>
  <c r="R5032" i="6"/>
  <c r="R5033" i="6"/>
  <c r="R5034" i="6"/>
  <c r="R5035" i="6"/>
  <c r="R5036" i="6"/>
  <c r="R5037" i="6"/>
  <c r="R5038" i="6"/>
  <c r="R5039" i="6"/>
  <c r="R5040" i="6"/>
  <c r="R5041" i="6"/>
  <c r="R5042" i="6"/>
  <c r="R5043" i="6"/>
  <c r="R5044" i="6"/>
  <c r="R5045" i="6"/>
  <c r="R5046" i="6"/>
  <c r="R5047" i="6"/>
  <c r="R5048" i="6"/>
  <c r="R5049" i="6"/>
  <c r="R5050" i="6"/>
  <c r="R5051" i="6"/>
  <c r="R5052" i="6"/>
  <c r="R5053" i="6"/>
  <c r="R5054" i="6"/>
  <c r="R5055" i="6"/>
  <c r="R5056" i="6"/>
  <c r="R5057" i="6"/>
  <c r="R5058" i="6"/>
  <c r="R5059" i="6"/>
  <c r="R5060" i="6"/>
  <c r="R5061" i="6"/>
  <c r="R5062" i="6"/>
  <c r="R5063" i="6"/>
  <c r="R5064" i="6"/>
  <c r="R5065" i="6"/>
  <c r="R5066" i="6"/>
  <c r="R5067" i="6"/>
  <c r="R5068" i="6"/>
  <c r="R5069" i="6"/>
  <c r="R5070" i="6"/>
  <c r="R5071" i="6"/>
  <c r="R5072" i="6"/>
  <c r="R5073" i="6"/>
  <c r="R5074" i="6"/>
  <c r="R5075" i="6"/>
  <c r="R5076" i="6"/>
  <c r="R5077" i="6"/>
  <c r="R5078" i="6"/>
  <c r="R5079" i="6"/>
  <c r="R5080" i="6"/>
  <c r="R5081" i="6"/>
  <c r="R5082" i="6"/>
  <c r="R5083" i="6"/>
  <c r="R5084" i="6"/>
  <c r="R5085" i="6"/>
  <c r="R5086" i="6"/>
  <c r="R5087" i="6"/>
  <c r="R5088" i="6"/>
  <c r="R5089" i="6"/>
  <c r="R5090" i="6"/>
  <c r="R5091" i="6"/>
  <c r="R5092" i="6"/>
  <c r="R5093" i="6"/>
  <c r="R5094" i="6"/>
  <c r="R5095" i="6"/>
  <c r="R5096" i="6"/>
  <c r="R5097" i="6"/>
  <c r="R5098" i="6"/>
  <c r="R5099" i="6"/>
  <c r="R5100" i="6"/>
  <c r="R5101" i="6"/>
  <c r="R5102" i="6"/>
  <c r="R5103" i="6"/>
  <c r="R5104" i="6"/>
  <c r="R5105" i="6"/>
  <c r="R5106" i="6"/>
  <c r="R5107" i="6"/>
  <c r="R5108" i="6"/>
  <c r="R5109" i="6"/>
  <c r="R5110" i="6"/>
  <c r="R5111" i="6"/>
  <c r="R5112" i="6"/>
  <c r="R5113" i="6"/>
  <c r="R5114" i="6"/>
  <c r="R5115" i="6"/>
  <c r="R5116" i="6"/>
  <c r="R5117" i="6"/>
  <c r="R5118" i="6"/>
  <c r="R5119" i="6"/>
  <c r="R5120" i="6"/>
  <c r="R5121" i="6"/>
  <c r="R5122" i="6"/>
  <c r="R5123" i="6"/>
  <c r="R5124" i="6"/>
  <c r="R5125" i="6"/>
  <c r="R5126" i="6"/>
  <c r="R5127" i="6"/>
  <c r="R5128" i="6"/>
  <c r="R5129" i="6"/>
  <c r="R5130" i="6"/>
  <c r="R5131" i="6"/>
  <c r="R5132" i="6"/>
  <c r="R5133" i="6"/>
  <c r="R5134" i="6"/>
  <c r="R5135" i="6"/>
  <c r="R5136" i="6"/>
  <c r="R5137" i="6"/>
  <c r="R5138" i="6"/>
  <c r="R5139" i="6"/>
  <c r="R5140" i="6"/>
  <c r="R5141" i="6"/>
  <c r="R5142" i="6"/>
  <c r="R5143" i="6"/>
  <c r="R5144" i="6"/>
  <c r="R5145" i="6"/>
  <c r="R5146" i="6"/>
  <c r="R5147" i="6"/>
  <c r="R5148" i="6"/>
  <c r="R5149" i="6"/>
  <c r="R5150" i="6"/>
  <c r="R5151" i="6"/>
  <c r="R5152" i="6"/>
  <c r="R5153" i="6"/>
  <c r="R5154" i="6"/>
  <c r="R5155" i="6"/>
  <c r="R5156" i="6"/>
  <c r="R5157" i="6"/>
  <c r="R5158" i="6"/>
  <c r="R5159" i="6"/>
  <c r="R5160" i="6"/>
  <c r="R5161" i="6"/>
  <c r="R5162" i="6"/>
  <c r="R5163" i="6"/>
  <c r="R5164" i="6"/>
  <c r="R5165" i="6"/>
  <c r="R5166" i="6"/>
  <c r="R5167" i="6"/>
  <c r="R5168" i="6"/>
  <c r="R5169" i="6"/>
  <c r="R5170" i="6"/>
  <c r="R5171" i="6"/>
  <c r="R5172" i="6"/>
  <c r="R5173" i="6"/>
  <c r="R5174" i="6"/>
  <c r="R5175" i="6"/>
  <c r="R5176" i="6"/>
  <c r="R5177" i="6"/>
  <c r="R5178" i="6"/>
  <c r="R5179" i="6"/>
  <c r="R5180" i="6"/>
  <c r="R5181" i="6"/>
  <c r="R5182" i="6"/>
  <c r="R5183" i="6"/>
  <c r="R5184" i="6"/>
  <c r="R5185" i="6"/>
  <c r="R5186" i="6"/>
  <c r="R5187" i="6"/>
  <c r="R5188" i="6"/>
  <c r="R5189" i="6"/>
  <c r="R5190" i="6"/>
  <c r="R5191" i="6"/>
  <c r="R5192" i="6"/>
  <c r="R5193" i="6"/>
  <c r="R5194" i="6"/>
  <c r="R5195" i="6"/>
  <c r="R5196" i="6"/>
  <c r="R5197" i="6"/>
  <c r="R5198" i="6"/>
  <c r="R5199" i="6"/>
  <c r="R5200" i="6"/>
  <c r="R5201" i="6"/>
  <c r="R5202" i="6"/>
  <c r="R5203" i="6"/>
  <c r="R5204" i="6"/>
  <c r="R5205" i="6"/>
  <c r="R5206" i="6"/>
  <c r="R5207" i="6"/>
  <c r="R5208" i="6"/>
  <c r="R5209" i="6"/>
  <c r="R5210" i="6"/>
  <c r="R5211" i="6"/>
  <c r="R5212" i="6"/>
  <c r="R5213" i="6"/>
  <c r="R5214" i="6"/>
  <c r="R5215" i="6"/>
  <c r="R5216" i="6"/>
  <c r="R5217" i="6"/>
  <c r="R5218" i="6"/>
  <c r="R5219" i="6"/>
  <c r="R5220" i="6"/>
  <c r="R5221" i="6"/>
  <c r="R5222" i="6"/>
  <c r="R5223" i="6"/>
  <c r="R5224" i="6"/>
  <c r="R5225" i="6"/>
  <c r="R5226" i="6"/>
  <c r="R5227" i="6"/>
  <c r="R5228" i="6"/>
  <c r="R5229" i="6"/>
  <c r="R5230" i="6"/>
  <c r="R5231" i="6"/>
  <c r="R5232" i="6"/>
  <c r="R5233" i="6"/>
  <c r="R5234" i="6"/>
  <c r="R5235" i="6"/>
  <c r="R5236" i="6"/>
  <c r="R5237" i="6"/>
  <c r="R5238" i="6"/>
  <c r="R5239" i="6"/>
  <c r="R5240" i="6"/>
  <c r="R5241" i="6"/>
  <c r="R5242" i="6"/>
  <c r="R5243" i="6"/>
  <c r="R5244" i="6"/>
  <c r="R5245" i="6"/>
  <c r="R5246" i="6"/>
  <c r="R5247" i="6"/>
  <c r="R5248" i="6"/>
  <c r="R5249" i="6"/>
  <c r="R5250" i="6"/>
  <c r="R5251" i="6"/>
  <c r="R5252" i="6"/>
  <c r="R5253" i="6"/>
  <c r="R5254" i="6"/>
  <c r="R5255" i="6"/>
  <c r="R5256" i="6"/>
  <c r="R5257" i="6"/>
  <c r="R5258" i="6"/>
  <c r="R5259" i="6"/>
  <c r="R5260" i="6"/>
  <c r="R5261" i="6"/>
  <c r="R5262" i="6"/>
  <c r="R5263" i="6"/>
  <c r="R5264" i="6"/>
  <c r="R5265" i="6"/>
  <c r="R5266" i="6"/>
  <c r="R5267" i="6"/>
  <c r="R5268" i="6"/>
  <c r="R5269" i="6"/>
  <c r="R5270" i="6"/>
  <c r="R5271" i="6"/>
  <c r="R5272" i="6"/>
  <c r="R5273" i="6"/>
  <c r="R5274" i="6"/>
  <c r="R5275" i="6"/>
  <c r="R5276" i="6"/>
  <c r="R5277" i="6"/>
  <c r="R5278" i="6"/>
  <c r="R5279" i="6"/>
  <c r="R5280" i="6"/>
  <c r="R5281" i="6"/>
  <c r="R5282" i="6"/>
  <c r="R5283" i="6"/>
  <c r="R5284" i="6"/>
  <c r="R5285" i="6"/>
  <c r="R5286" i="6"/>
  <c r="R5287" i="6"/>
  <c r="R5288" i="6"/>
  <c r="R5289" i="6"/>
  <c r="R5290" i="6"/>
  <c r="R5291" i="6"/>
  <c r="R5292" i="6"/>
  <c r="R5293" i="6"/>
  <c r="R5294" i="6"/>
  <c r="R5295" i="6"/>
  <c r="R5296" i="6"/>
  <c r="R5297" i="6"/>
  <c r="R5298" i="6"/>
  <c r="R5299" i="6"/>
  <c r="R5300" i="6"/>
  <c r="R5301" i="6"/>
  <c r="R5302" i="6"/>
  <c r="R5303" i="6"/>
  <c r="R5304" i="6"/>
  <c r="R5305" i="6"/>
  <c r="R5306" i="6"/>
  <c r="R5307" i="6"/>
  <c r="R5308" i="6"/>
  <c r="R5309" i="6"/>
  <c r="R5310" i="6"/>
  <c r="R5311" i="6"/>
  <c r="R5312" i="6"/>
  <c r="R5313" i="6"/>
  <c r="R5314" i="6"/>
  <c r="R5315" i="6"/>
  <c r="R5316" i="6"/>
  <c r="R5317" i="6"/>
  <c r="R5318" i="6"/>
  <c r="R5319" i="6"/>
  <c r="R5320" i="6"/>
  <c r="R5321" i="6"/>
  <c r="R5322" i="6"/>
  <c r="R5323" i="6"/>
  <c r="R5324" i="6"/>
  <c r="R5325" i="6"/>
  <c r="R5326" i="6"/>
  <c r="R5327" i="6"/>
  <c r="R5328" i="6"/>
  <c r="R5329" i="6"/>
  <c r="R5330" i="6"/>
  <c r="R5331" i="6"/>
  <c r="R5332" i="6"/>
  <c r="R5333" i="6"/>
  <c r="R5334" i="6"/>
  <c r="R5335" i="6"/>
  <c r="R5336" i="6"/>
  <c r="R5337" i="6"/>
  <c r="R5338" i="6"/>
  <c r="R5339" i="6"/>
  <c r="R5340" i="6"/>
  <c r="R5341" i="6"/>
  <c r="R5342" i="6"/>
  <c r="R5343" i="6"/>
  <c r="R5344" i="6"/>
  <c r="R5345" i="6"/>
  <c r="R5346" i="6"/>
  <c r="R5347" i="6"/>
  <c r="R5348" i="6"/>
  <c r="R5349" i="6"/>
  <c r="R5350" i="6"/>
  <c r="R5351" i="6"/>
  <c r="R5352" i="6"/>
  <c r="R5353" i="6"/>
  <c r="R5354" i="6"/>
  <c r="R5355" i="6"/>
  <c r="R5356" i="6"/>
  <c r="R5357" i="6"/>
  <c r="R5358" i="6"/>
  <c r="R5359" i="6"/>
  <c r="R5360" i="6"/>
  <c r="R5361" i="6"/>
  <c r="R5362" i="6"/>
  <c r="R5363" i="6"/>
  <c r="R5364" i="6"/>
  <c r="R5365" i="6"/>
  <c r="R5366" i="6"/>
  <c r="R5367" i="6"/>
  <c r="R5368" i="6"/>
  <c r="R5369" i="6"/>
  <c r="R5370" i="6"/>
  <c r="R5371" i="6"/>
  <c r="R5372" i="6"/>
  <c r="R5373" i="6"/>
  <c r="R5374" i="6"/>
  <c r="R5375" i="6"/>
  <c r="R5376" i="6"/>
  <c r="R5377" i="6"/>
  <c r="R5378" i="6"/>
  <c r="R5379" i="6"/>
  <c r="R5380" i="6"/>
  <c r="R5381" i="6"/>
  <c r="R5382" i="6"/>
  <c r="R5383" i="6"/>
  <c r="R5384" i="6"/>
  <c r="R5385" i="6"/>
  <c r="R5386" i="6"/>
  <c r="R5387" i="6"/>
  <c r="R5388" i="6"/>
  <c r="R5389" i="6"/>
  <c r="R5390" i="6"/>
  <c r="R5391" i="6"/>
  <c r="R5392" i="6"/>
  <c r="R5393" i="6"/>
  <c r="R5394" i="6"/>
  <c r="R5395" i="6"/>
  <c r="R5396" i="6"/>
  <c r="R5397" i="6"/>
  <c r="R5398" i="6"/>
  <c r="R5399" i="6"/>
  <c r="R5400" i="6"/>
  <c r="R5401" i="6"/>
  <c r="R5402" i="6"/>
  <c r="R5403" i="6"/>
  <c r="R5404" i="6"/>
  <c r="R5405" i="6"/>
  <c r="R5406" i="6"/>
  <c r="R5407" i="6"/>
  <c r="R5408" i="6"/>
  <c r="R5409" i="6"/>
  <c r="R5410" i="6"/>
  <c r="R5411" i="6"/>
  <c r="R5412" i="6"/>
  <c r="R5413" i="6"/>
  <c r="R5414" i="6"/>
  <c r="R5415" i="6"/>
  <c r="R5416" i="6"/>
  <c r="R5417" i="6"/>
  <c r="R5418" i="6"/>
  <c r="R5419" i="6"/>
  <c r="R5420" i="6"/>
  <c r="R5421" i="6"/>
  <c r="R5422" i="6"/>
  <c r="R5423" i="6"/>
  <c r="R5424" i="6"/>
  <c r="R5425" i="6"/>
  <c r="R5426" i="6"/>
  <c r="R5427" i="6"/>
  <c r="R5428" i="6"/>
  <c r="R5429" i="6"/>
  <c r="R5430" i="6"/>
  <c r="R5431" i="6"/>
  <c r="R5432" i="6"/>
  <c r="R5433" i="6"/>
  <c r="R5434" i="6"/>
  <c r="R5435" i="6"/>
  <c r="R5436" i="6"/>
  <c r="R5437" i="6"/>
  <c r="R5438" i="6"/>
  <c r="R5439" i="6"/>
  <c r="R5440" i="6"/>
  <c r="R5441" i="6"/>
  <c r="R5442" i="6"/>
  <c r="R5443" i="6"/>
  <c r="R5444" i="6"/>
  <c r="R5445" i="6"/>
  <c r="R5446" i="6"/>
  <c r="R5447" i="6"/>
  <c r="R5448" i="6"/>
  <c r="R5449" i="6"/>
  <c r="R5450" i="6"/>
  <c r="R5451" i="6"/>
  <c r="R5452" i="6"/>
  <c r="R5453" i="6"/>
  <c r="R5454" i="6"/>
  <c r="R5455" i="6"/>
  <c r="R5456" i="6"/>
  <c r="R5457" i="6"/>
  <c r="R5458" i="6"/>
  <c r="R5459" i="6"/>
  <c r="R5460" i="6"/>
  <c r="R5461" i="6"/>
  <c r="R5462" i="6"/>
  <c r="R5463" i="6"/>
  <c r="R5464" i="6"/>
  <c r="R5465" i="6"/>
  <c r="R5466" i="6"/>
  <c r="R5467" i="6"/>
  <c r="R5468" i="6"/>
  <c r="R5469" i="6"/>
  <c r="R5470" i="6"/>
  <c r="R5471" i="6"/>
  <c r="R5472" i="6"/>
  <c r="R5473" i="6"/>
  <c r="R5474" i="6"/>
  <c r="R5475" i="6"/>
  <c r="R5476" i="6"/>
  <c r="R5477" i="6"/>
  <c r="R5478" i="6"/>
  <c r="R5479" i="6"/>
  <c r="R5480" i="6"/>
  <c r="R5481" i="6"/>
  <c r="R5482" i="6"/>
  <c r="R5483" i="6"/>
  <c r="R5484" i="6"/>
  <c r="R5485" i="6"/>
  <c r="R5486" i="6"/>
  <c r="R5487" i="6"/>
  <c r="R5488" i="6"/>
  <c r="R5489" i="6"/>
  <c r="R5490" i="6"/>
  <c r="R5491" i="6"/>
  <c r="R5492" i="6"/>
  <c r="R5493" i="6"/>
  <c r="R5494" i="6"/>
  <c r="R5495" i="6"/>
  <c r="R5496" i="6"/>
  <c r="R5497" i="6"/>
  <c r="R5498" i="6"/>
  <c r="R5499" i="6"/>
  <c r="R5500" i="6"/>
  <c r="R5501" i="6"/>
  <c r="R5502" i="6"/>
  <c r="R5503" i="6"/>
  <c r="R5504" i="6"/>
  <c r="R5505" i="6"/>
  <c r="R5506" i="6"/>
  <c r="R5507" i="6"/>
  <c r="R5508" i="6"/>
  <c r="R5509" i="6"/>
  <c r="R5510" i="6"/>
  <c r="R5511" i="6"/>
  <c r="R5512" i="6"/>
  <c r="R5513" i="6"/>
  <c r="R5514" i="6"/>
  <c r="R5515" i="6"/>
  <c r="R5516" i="6"/>
  <c r="R5517" i="6"/>
  <c r="R5518" i="6"/>
  <c r="R5519" i="6"/>
  <c r="R5520" i="6"/>
  <c r="R5521" i="6"/>
  <c r="R5522" i="6"/>
  <c r="R5523" i="6"/>
  <c r="R5524" i="6"/>
  <c r="R5525" i="6"/>
  <c r="R5526" i="6"/>
  <c r="R5527" i="6"/>
  <c r="R5528" i="6"/>
  <c r="R5529" i="6"/>
  <c r="R5530" i="6"/>
  <c r="R5531" i="6"/>
  <c r="R5532" i="6"/>
  <c r="R5533" i="6"/>
  <c r="R5534" i="6"/>
  <c r="R5535" i="6"/>
  <c r="R5536" i="6"/>
  <c r="R5537" i="6"/>
  <c r="R5538" i="6"/>
  <c r="R5539" i="6"/>
  <c r="R5540" i="6"/>
  <c r="R5541" i="6"/>
  <c r="R5542" i="6"/>
  <c r="R5543" i="6"/>
  <c r="R5544" i="6"/>
  <c r="R5545" i="6"/>
  <c r="R5546" i="6"/>
  <c r="R5547" i="6"/>
  <c r="R5548" i="6"/>
  <c r="R5549" i="6"/>
  <c r="R5550" i="6"/>
  <c r="R5551" i="6"/>
  <c r="R5552" i="6"/>
  <c r="R5553" i="6"/>
  <c r="R5554" i="6"/>
  <c r="R5555" i="6"/>
  <c r="R5556" i="6"/>
  <c r="R5557" i="6"/>
  <c r="R5558" i="6"/>
  <c r="R5559" i="6"/>
  <c r="R5560" i="6"/>
  <c r="R5561" i="6"/>
  <c r="R5562" i="6"/>
  <c r="R5563" i="6"/>
  <c r="R5564" i="6"/>
  <c r="R5565" i="6"/>
  <c r="R5566" i="6"/>
  <c r="R5567" i="6"/>
  <c r="R5568" i="6"/>
  <c r="R5569" i="6"/>
  <c r="R5570" i="6"/>
  <c r="R5571" i="6"/>
  <c r="R5572" i="6"/>
  <c r="R5573" i="6"/>
  <c r="R5574" i="6"/>
  <c r="R5575" i="6"/>
  <c r="R5576" i="6"/>
  <c r="R5577" i="6"/>
  <c r="R5578" i="6"/>
  <c r="R5579" i="6"/>
  <c r="R5580" i="6"/>
  <c r="R5581" i="6"/>
  <c r="R5582" i="6"/>
  <c r="R5583" i="6"/>
  <c r="R5584" i="6"/>
  <c r="R5585" i="6"/>
  <c r="R5586" i="6"/>
  <c r="R5587" i="6"/>
  <c r="R5588" i="6"/>
  <c r="R5589" i="6"/>
  <c r="R5590" i="6"/>
  <c r="R5591" i="6"/>
  <c r="R5592" i="6"/>
  <c r="R5593" i="6"/>
  <c r="R5594" i="6"/>
  <c r="R5595" i="6"/>
  <c r="R5596" i="6"/>
  <c r="R5597" i="6"/>
  <c r="R5598" i="6"/>
  <c r="R5599" i="6"/>
  <c r="R5600" i="6"/>
  <c r="R5601" i="6"/>
  <c r="R5602" i="6"/>
  <c r="R5603" i="6"/>
  <c r="R5604" i="6"/>
  <c r="R5605" i="6"/>
  <c r="R5606" i="6"/>
  <c r="R5607" i="6"/>
  <c r="R5608" i="6"/>
  <c r="R5609" i="6"/>
  <c r="R5610" i="6"/>
  <c r="R5611" i="6"/>
  <c r="R5612" i="6"/>
  <c r="R5613" i="6"/>
  <c r="R5614" i="6"/>
  <c r="R5615" i="6"/>
  <c r="R5616" i="6"/>
  <c r="R5617" i="6"/>
  <c r="R5618" i="6"/>
  <c r="R5619" i="6"/>
  <c r="R5620" i="6"/>
  <c r="R5621" i="6"/>
  <c r="R5622" i="6"/>
  <c r="R5623" i="6"/>
  <c r="R5624" i="6"/>
  <c r="R5625" i="6"/>
  <c r="R5626" i="6"/>
  <c r="R5627" i="6"/>
  <c r="R5628" i="6"/>
  <c r="R5629" i="6"/>
  <c r="R5630" i="6"/>
  <c r="R5631" i="6"/>
  <c r="R5632" i="6"/>
  <c r="R5633" i="6"/>
  <c r="R5634" i="6"/>
  <c r="R5635" i="6"/>
  <c r="R5636" i="6"/>
  <c r="R5637" i="6"/>
  <c r="R5638" i="6"/>
  <c r="R5639" i="6"/>
  <c r="R5640" i="6"/>
  <c r="R5641" i="6"/>
  <c r="R5642" i="6"/>
  <c r="R5643" i="6"/>
  <c r="R5644" i="6"/>
  <c r="R5645" i="6"/>
  <c r="R5646" i="6"/>
  <c r="R5647" i="6"/>
  <c r="R5648" i="6"/>
  <c r="R5649" i="6"/>
  <c r="R5650" i="6"/>
  <c r="R5651" i="6"/>
  <c r="R5652" i="6"/>
  <c r="R5653" i="6"/>
  <c r="R5654" i="6"/>
  <c r="R5655" i="6"/>
  <c r="R5656" i="6"/>
  <c r="R5657" i="6"/>
  <c r="R5658" i="6"/>
  <c r="R5659" i="6"/>
  <c r="R5660" i="6"/>
  <c r="R5661" i="6"/>
  <c r="R5662" i="6"/>
  <c r="R5663" i="6"/>
  <c r="R5664" i="6"/>
  <c r="R5665" i="6"/>
  <c r="R5666" i="6"/>
  <c r="R5667" i="6"/>
  <c r="R5668" i="6"/>
  <c r="R5669" i="6"/>
  <c r="R5670" i="6"/>
  <c r="R5671" i="6"/>
  <c r="R5672" i="6"/>
  <c r="R5673" i="6"/>
  <c r="R5674" i="6"/>
  <c r="R5675" i="6"/>
  <c r="R5676" i="6"/>
  <c r="R5677" i="6"/>
  <c r="R5678" i="6"/>
  <c r="R5679" i="6"/>
  <c r="R5680" i="6"/>
  <c r="R5681" i="6"/>
  <c r="R5682" i="6"/>
  <c r="R5683" i="6"/>
  <c r="R5684" i="6"/>
  <c r="R5685" i="6"/>
  <c r="R5686" i="6"/>
  <c r="R5687" i="6"/>
  <c r="R5688" i="6"/>
  <c r="R5689" i="6"/>
  <c r="R5690" i="6"/>
  <c r="R5691" i="6"/>
  <c r="R5692" i="6"/>
  <c r="R5693" i="6"/>
  <c r="R5694" i="6"/>
  <c r="R5695" i="6"/>
  <c r="R5696" i="6"/>
  <c r="R5697" i="6"/>
  <c r="R5698" i="6"/>
  <c r="R5699" i="6"/>
  <c r="R5700" i="6"/>
  <c r="R5701" i="6"/>
  <c r="R5702" i="6"/>
  <c r="R5703" i="6"/>
  <c r="R5704" i="6"/>
  <c r="R5705" i="6"/>
  <c r="R5706" i="6"/>
  <c r="R5707" i="6"/>
  <c r="R5708" i="6"/>
  <c r="R5709" i="6"/>
  <c r="R5710" i="6"/>
  <c r="R5711" i="6"/>
  <c r="R5712" i="6"/>
  <c r="R5713" i="6"/>
  <c r="R5714" i="6"/>
  <c r="R5715" i="6"/>
  <c r="R5716" i="6"/>
  <c r="R5717" i="6"/>
  <c r="R5718" i="6"/>
  <c r="R5719" i="6"/>
  <c r="R5720" i="6"/>
  <c r="R5721" i="6"/>
  <c r="R5722" i="6"/>
  <c r="R5723" i="6"/>
  <c r="R5724" i="6"/>
  <c r="R5725" i="6"/>
  <c r="R5726" i="6"/>
  <c r="R5727" i="6"/>
  <c r="R5728" i="6"/>
  <c r="R5729" i="6"/>
  <c r="R5730" i="6"/>
  <c r="R5731" i="6"/>
  <c r="R5732" i="6"/>
  <c r="R5733" i="6"/>
  <c r="R5734" i="6"/>
  <c r="R5735" i="6"/>
  <c r="R5736" i="6"/>
  <c r="R5737" i="6"/>
  <c r="R5738" i="6"/>
  <c r="R5739" i="6"/>
  <c r="R5740" i="6"/>
  <c r="R5741" i="6"/>
  <c r="R5742" i="6"/>
  <c r="R5743" i="6"/>
  <c r="R5744" i="6"/>
  <c r="R5745" i="6"/>
  <c r="R5746" i="6"/>
  <c r="R5747" i="6"/>
  <c r="R5748" i="6"/>
  <c r="R5749" i="6"/>
  <c r="R5750" i="6"/>
  <c r="R5751" i="6"/>
  <c r="R5752" i="6"/>
  <c r="R5753" i="6"/>
  <c r="R5754" i="6"/>
  <c r="R5755" i="6"/>
  <c r="R5756" i="6"/>
  <c r="R5757" i="6"/>
  <c r="R5758" i="6"/>
  <c r="R5759" i="6"/>
  <c r="R5760" i="6"/>
  <c r="R5761" i="6"/>
  <c r="R5762" i="6"/>
  <c r="R5763" i="6"/>
  <c r="R5764" i="6"/>
  <c r="R5765" i="6"/>
  <c r="R5766" i="6"/>
  <c r="R5767" i="6"/>
  <c r="R5768" i="6"/>
  <c r="R5769" i="6"/>
  <c r="R5770" i="6"/>
  <c r="R5771" i="6"/>
  <c r="R5772" i="6"/>
  <c r="R5773" i="6"/>
  <c r="R5774" i="6"/>
  <c r="R5775" i="6"/>
  <c r="R5776" i="6"/>
  <c r="R5777" i="6"/>
  <c r="R5778" i="6"/>
  <c r="R5779" i="6"/>
  <c r="R5780" i="6"/>
  <c r="R5781" i="6"/>
  <c r="R5782" i="6"/>
  <c r="R5783" i="6"/>
  <c r="R5784" i="6"/>
  <c r="R5785" i="6"/>
  <c r="R5786" i="6"/>
  <c r="R5787" i="6"/>
  <c r="R5788" i="6"/>
  <c r="R5789" i="6"/>
  <c r="R5790" i="6"/>
  <c r="R5791" i="6"/>
  <c r="R5792" i="6"/>
  <c r="R5793" i="6"/>
  <c r="R5794" i="6"/>
  <c r="R5795" i="6"/>
  <c r="R5796" i="6"/>
  <c r="R5797" i="6"/>
  <c r="R5798" i="6"/>
  <c r="R5799" i="6"/>
  <c r="R5800" i="6"/>
  <c r="R5801" i="6"/>
  <c r="R5802" i="6"/>
  <c r="R5803" i="6"/>
  <c r="R5804" i="6"/>
  <c r="R5805" i="6"/>
  <c r="R5806" i="6"/>
  <c r="R5807" i="6"/>
  <c r="R5808" i="6"/>
  <c r="R5809" i="6"/>
  <c r="R5810" i="6"/>
  <c r="R5811" i="6"/>
  <c r="R5812" i="6"/>
  <c r="R5813" i="6"/>
  <c r="R5814" i="6"/>
  <c r="R5815" i="6"/>
  <c r="R5816" i="6"/>
  <c r="R5817" i="6"/>
  <c r="R5818" i="6"/>
  <c r="R5819" i="6"/>
  <c r="R5820" i="6"/>
  <c r="R5821" i="6"/>
  <c r="R5822" i="6"/>
  <c r="R5823" i="6"/>
  <c r="R5824" i="6"/>
  <c r="R5825" i="6"/>
  <c r="R5826" i="6"/>
  <c r="R5827" i="6"/>
  <c r="R5828" i="6"/>
  <c r="R5829" i="6"/>
  <c r="R5830" i="6"/>
  <c r="R5831" i="6"/>
  <c r="R5832" i="6"/>
  <c r="R5833" i="6"/>
  <c r="R5834" i="6"/>
  <c r="R5835" i="6"/>
  <c r="R5836" i="6"/>
  <c r="R5837" i="6"/>
  <c r="R5838" i="6"/>
  <c r="R5839" i="6"/>
  <c r="R5840" i="6"/>
  <c r="R5841" i="6"/>
  <c r="R5842" i="6"/>
  <c r="R5843" i="6"/>
  <c r="R5844" i="6"/>
  <c r="R5845" i="6"/>
  <c r="R5846" i="6"/>
  <c r="R5847" i="6"/>
  <c r="R5848" i="6"/>
  <c r="R5849" i="6"/>
  <c r="R5850" i="6"/>
  <c r="R5851" i="6"/>
  <c r="R5852" i="6"/>
  <c r="R5853" i="6"/>
  <c r="R5854" i="6"/>
  <c r="R5855" i="6"/>
  <c r="R5856" i="6"/>
  <c r="R5857" i="6"/>
  <c r="R5858" i="6"/>
  <c r="R5859" i="6"/>
  <c r="R5860" i="6"/>
  <c r="R5861" i="6"/>
  <c r="R5862" i="6"/>
  <c r="R5863" i="6"/>
  <c r="R5864" i="6"/>
  <c r="R5865" i="6"/>
  <c r="R5866" i="6"/>
  <c r="R5867" i="6"/>
  <c r="R5868" i="6"/>
  <c r="R5869" i="6"/>
  <c r="R5870" i="6"/>
  <c r="R5871" i="6"/>
  <c r="R5872" i="6"/>
  <c r="R5873" i="6"/>
  <c r="R5874" i="6"/>
  <c r="R5875" i="6"/>
  <c r="R5876" i="6"/>
  <c r="R5877" i="6"/>
  <c r="R5878" i="6"/>
  <c r="R5879" i="6"/>
  <c r="R5880" i="6"/>
  <c r="R5881" i="6"/>
  <c r="R5882" i="6"/>
  <c r="R5883" i="6"/>
  <c r="R5884" i="6"/>
  <c r="R5885" i="6"/>
  <c r="R5886" i="6"/>
  <c r="R5887" i="6"/>
  <c r="R5888" i="6"/>
  <c r="R5889" i="6"/>
  <c r="R5890" i="6"/>
  <c r="R5891" i="6"/>
  <c r="R5892" i="6"/>
  <c r="R5893" i="6"/>
  <c r="R5894" i="6"/>
  <c r="R5895" i="6"/>
  <c r="R5896" i="6"/>
  <c r="R5897" i="6"/>
  <c r="R5898" i="6"/>
  <c r="R5899" i="6"/>
  <c r="R5900" i="6"/>
  <c r="R5901" i="6"/>
  <c r="R5902" i="6"/>
  <c r="R5903" i="6"/>
  <c r="R5904" i="6"/>
  <c r="R5905" i="6"/>
  <c r="R5906" i="6"/>
  <c r="R5907" i="6"/>
  <c r="R5908" i="6"/>
  <c r="R5909" i="6"/>
  <c r="R5910" i="6"/>
  <c r="R5911" i="6"/>
  <c r="R5912" i="6"/>
  <c r="R5913" i="6"/>
  <c r="R5914" i="6"/>
  <c r="R5915" i="6"/>
  <c r="R5916" i="6"/>
  <c r="R5917" i="6"/>
  <c r="R5918" i="6"/>
  <c r="R5919" i="6"/>
  <c r="R5920" i="6"/>
  <c r="R5921" i="6"/>
  <c r="R5922" i="6"/>
  <c r="R5923" i="6"/>
  <c r="R5924" i="6"/>
  <c r="R5925" i="6"/>
  <c r="R5926" i="6"/>
  <c r="R5927" i="6"/>
  <c r="R5928" i="6"/>
  <c r="R5929" i="6"/>
  <c r="R5930" i="6"/>
  <c r="R5931" i="6"/>
  <c r="R5932" i="6"/>
  <c r="R5933" i="6"/>
  <c r="R5934" i="6"/>
  <c r="R5935" i="6"/>
  <c r="R5936" i="6"/>
  <c r="R5937" i="6"/>
  <c r="R5938" i="6"/>
  <c r="R5939" i="6"/>
  <c r="R5940" i="6"/>
  <c r="R5941" i="6"/>
  <c r="R5942" i="6"/>
  <c r="R5943" i="6"/>
  <c r="R5944" i="6"/>
  <c r="R5945" i="6"/>
  <c r="R5946" i="6"/>
  <c r="R5947" i="6"/>
  <c r="R5948" i="6"/>
  <c r="R5949" i="6"/>
  <c r="R5950" i="6"/>
  <c r="R5951" i="6"/>
  <c r="R5952" i="6"/>
  <c r="R5953" i="6"/>
  <c r="R5954" i="6"/>
  <c r="R5955" i="6"/>
  <c r="R5956" i="6"/>
  <c r="R5957" i="6"/>
  <c r="R5958" i="6"/>
  <c r="R5959" i="6"/>
  <c r="R5960" i="6"/>
  <c r="R5961" i="6"/>
  <c r="R5962" i="6"/>
  <c r="R5963" i="6"/>
  <c r="R5964" i="6"/>
  <c r="R5965" i="6"/>
  <c r="R5966" i="6"/>
  <c r="R5967" i="6"/>
  <c r="R5968" i="6"/>
  <c r="R5969" i="6"/>
  <c r="R5970" i="6"/>
  <c r="R5971" i="6"/>
  <c r="R5972" i="6"/>
  <c r="R5973" i="6"/>
  <c r="R5974" i="6"/>
  <c r="R5975" i="6"/>
  <c r="R5976" i="6"/>
  <c r="R5977" i="6"/>
  <c r="R5978" i="6"/>
  <c r="R5979" i="6"/>
  <c r="R5980" i="6"/>
  <c r="R5981" i="6"/>
  <c r="R5982" i="6"/>
  <c r="R5983" i="6"/>
  <c r="R5984" i="6"/>
  <c r="R5985" i="6"/>
  <c r="R5986" i="6"/>
  <c r="R5987" i="6"/>
  <c r="R5988" i="6"/>
  <c r="R5989" i="6"/>
  <c r="R5990" i="6"/>
  <c r="R5991" i="6"/>
  <c r="R5992" i="6"/>
  <c r="R5993" i="6"/>
  <c r="R5994" i="6"/>
  <c r="R5995" i="6"/>
  <c r="R5996" i="6"/>
  <c r="R5997" i="6"/>
  <c r="R5998" i="6"/>
  <c r="R5999" i="6"/>
  <c r="R6000" i="6"/>
  <c r="R6001" i="6"/>
  <c r="R6002" i="6"/>
  <c r="R6003" i="6"/>
  <c r="R6004" i="6"/>
  <c r="R6005" i="6"/>
  <c r="R6006" i="6"/>
  <c r="R6007" i="6"/>
  <c r="R6008" i="6"/>
  <c r="R6009" i="6"/>
  <c r="R6010" i="6"/>
  <c r="R6011" i="6"/>
  <c r="R6012" i="6"/>
  <c r="R6013" i="6"/>
  <c r="R6014" i="6"/>
  <c r="R6015" i="6"/>
  <c r="R6016" i="6"/>
  <c r="R6017" i="6"/>
  <c r="R6018" i="6"/>
  <c r="R6019" i="6"/>
  <c r="R6020" i="6"/>
  <c r="R6021" i="6"/>
  <c r="R6022" i="6"/>
  <c r="R6023" i="6"/>
  <c r="R6024" i="6"/>
  <c r="R6025" i="6"/>
  <c r="R6026" i="6"/>
  <c r="R6027" i="6"/>
  <c r="R6028" i="6"/>
  <c r="R6029" i="6"/>
  <c r="R6030" i="6"/>
  <c r="R6031" i="6"/>
  <c r="R6032" i="6"/>
  <c r="R6033" i="6"/>
  <c r="R6034" i="6"/>
  <c r="R6035" i="6"/>
  <c r="R6036" i="6"/>
  <c r="R6037" i="6"/>
  <c r="R6038" i="6"/>
  <c r="R6039" i="6"/>
  <c r="R6040" i="6"/>
  <c r="R6041" i="6"/>
  <c r="R6042" i="6"/>
  <c r="R6043" i="6"/>
  <c r="R6044" i="6"/>
  <c r="R6045" i="6"/>
  <c r="R6046" i="6"/>
  <c r="R6047" i="6"/>
  <c r="R6048" i="6"/>
  <c r="R6049" i="6"/>
  <c r="R6050" i="6"/>
  <c r="R6051" i="6"/>
  <c r="R6052" i="6"/>
  <c r="R6053" i="6"/>
  <c r="R6054" i="6"/>
  <c r="R6055" i="6"/>
  <c r="R6056" i="6"/>
  <c r="R6057" i="6"/>
  <c r="R6058" i="6"/>
  <c r="R6059" i="6"/>
  <c r="R6060" i="6"/>
  <c r="R6061" i="6"/>
  <c r="R6062" i="6"/>
  <c r="R6063" i="6"/>
  <c r="R6064" i="6"/>
  <c r="R6065" i="6"/>
  <c r="R6066" i="6"/>
  <c r="R6067" i="6"/>
  <c r="R6068" i="6"/>
  <c r="R6069" i="6"/>
  <c r="R6070" i="6"/>
  <c r="R6071" i="6"/>
  <c r="R6072" i="6"/>
  <c r="R6073" i="6"/>
  <c r="R6074" i="6"/>
  <c r="R6075" i="6"/>
  <c r="R6076" i="6"/>
  <c r="R6077" i="6"/>
  <c r="R6078" i="6"/>
  <c r="R6079" i="6"/>
  <c r="R6080" i="6"/>
  <c r="R6081" i="6"/>
  <c r="R6082" i="6"/>
  <c r="R6083" i="6"/>
  <c r="R6084" i="6"/>
  <c r="R6085" i="6"/>
  <c r="R6086" i="6"/>
  <c r="R6087" i="6"/>
  <c r="R6088" i="6"/>
  <c r="R6089" i="6"/>
  <c r="R6090" i="6"/>
  <c r="R6091" i="6"/>
  <c r="R6092" i="6"/>
  <c r="R6093" i="6"/>
  <c r="R6094" i="6"/>
  <c r="R6095" i="6"/>
  <c r="R6096" i="6"/>
  <c r="R6097" i="6"/>
  <c r="R6098" i="6"/>
  <c r="R6099" i="6"/>
  <c r="R6100" i="6"/>
  <c r="R6101" i="6"/>
  <c r="R6102" i="6"/>
  <c r="R6103" i="6"/>
  <c r="R6104" i="6"/>
  <c r="R6105" i="6"/>
  <c r="R6106" i="6"/>
  <c r="R6107" i="6"/>
  <c r="R6108" i="6"/>
  <c r="R6109" i="6"/>
  <c r="R6110" i="6"/>
  <c r="R6111" i="6"/>
  <c r="R6112" i="6"/>
  <c r="R6113" i="6"/>
  <c r="R6114" i="6"/>
  <c r="R6115" i="6"/>
  <c r="R6116" i="6"/>
  <c r="R6117" i="6"/>
  <c r="R6118" i="6"/>
  <c r="R6119" i="6"/>
  <c r="R6120" i="6"/>
  <c r="R6121" i="6"/>
  <c r="R6122" i="6"/>
  <c r="R6123" i="6"/>
  <c r="R6124" i="6"/>
  <c r="R6125" i="6"/>
  <c r="R6126" i="6"/>
  <c r="R6127" i="6"/>
  <c r="R6128" i="6"/>
  <c r="R6129" i="6"/>
  <c r="R6130" i="6"/>
  <c r="R6131" i="6"/>
  <c r="R6132" i="6"/>
  <c r="R6133" i="6"/>
  <c r="R6134" i="6"/>
  <c r="R6135" i="6"/>
  <c r="R6136" i="6"/>
  <c r="R6137" i="6"/>
  <c r="R6138" i="6"/>
  <c r="R6139" i="6"/>
  <c r="R6140" i="6"/>
  <c r="R6141" i="6"/>
  <c r="R6142" i="6"/>
  <c r="R6143" i="6"/>
  <c r="R6144" i="6"/>
  <c r="R6145" i="6"/>
  <c r="R6146" i="6"/>
  <c r="R6147" i="6"/>
  <c r="R6148" i="6"/>
  <c r="R6149" i="6"/>
  <c r="R6150" i="6"/>
  <c r="R6151" i="6"/>
  <c r="R6152" i="6"/>
  <c r="R6153" i="6"/>
  <c r="R6154" i="6"/>
  <c r="R6155" i="6"/>
  <c r="R6156" i="6"/>
  <c r="R6157" i="6"/>
  <c r="R6158" i="6"/>
  <c r="R6159" i="6"/>
  <c r="R6160" i="6"/>
  <c r="R6161" i="6"/>
  <c r="R6162" i="6"/>
  <c r="R6163" i="6"/>
  <c r="R6164" i="6"/>
  <c r="R6165" i="6"/>
  <c r="R6166" i="6"/>
  <c r="R6167" i="6"/>
  <c r="R6168" i="6"/>
  <c r="R6169" i="6"/>
  <c r="R6170" i="6"/>
  <c r="R6171" i="6"/>
  <c r="R6172" i="6"/>
  <c r="R6173" i="6"/>
  <c r="R6174" i="6"/>
  <c r="R6175" i="6"/>
  <c r="R6176" i="6"/>
  <c r="R6177" i="6"/>
  <c r="R6178" i="6"/>
  <c r="R6179" i="6"/>
  <c r="R6180" i="6"/>
  <c r="R6181" i="6"/>
  <c r="R6182" i="6"/>
  <c r="R6183" i="6"/>
  <c r="R6184" i="6"/>
  <c r="R6185" i="6"/>
  <c r="R6186" i="6"/>
  <c r="R6187" i="6"/>
  <c r="R6188" i="6"/>
  <c r="R6189" i="6"/>
  <c r="R6190" i="6"/>
  <c r="R6191" i="6"/>
  <c r="R6192" i="6"/>
  <c r="R6193" i="6"/>
  <c r="R6194" i="6"/>
  <c r="R6195" i="6"/>
  <c r="R6196" i="6"/>
  <c r="R6197" i="6"/>
  <c r="R6198" i="6"/>
  <c r="R6199" i="6"/>
  <c r="R6200" i="6"/>
  <c r="R6201" i="6"/>
  <c r="R6202" i="6"/>
  <c r="R6203" i="6"/>
  <c r="R6204" i="6"/>
  <c r="R6205" i="6"/>
  <c r="R6206" i="6"/>
  <c r="R6207" i="6"/>
  <c r="R6208" i="6"/>
  <c r="R6209" i="6"/>
  <c r="R6210" i="6"/>
  <c r="R6211" i="6"/>
  <c r="R6212" i="6"/>
  <c r="R6213" i="6"/>
  <c r="R6214" i="6"/>
  <c r="R6215" i="6"/>
  <c r="R6216" i="6"/>
  <c r="R6217" i="6"/>
  <c r="R6218" i="6"/>
  <c r="R6219" i="6"/>
  <c r="R6220" i="6"/>
  <c r="R6221" i="6"/>
  <c r="R6222" i="6"/>
  <c r="R6223" i="6"/>
  <c r="R6224" i="6"/>
  <c r="R6225" i="6"/>
  <c r="R6226" i="6"/>
  <c r="R6227" i="6"/>
  <c r="R6228" i="6"/>
  <c r="R6229" i="6"/>
  <c r="R6230" i="6"/>
  <c r="R6231" i="6"/>
  <c r="R6232" i="6"/>
  <c r="R6233" i="6"/>
  <c r="R6234" i="6"/>
  <c r="R6235" i="6"/>
  <c r="R6236" i="6"/>
  <c r="R6237" i="6"/>
  <c r="R6238" i="6"/>
  <c r="R6239" i="6"/>
  <c r="R6240" i="6"/>
  <c r="R6241" i="6"/>
  <c r="R6242" i="6"/>
  <c r="R6243" i="6"/>
  <c r="R6244" i="6"/>
  <c r="R6245" i="6"/>
  <c r="R6246" i="6"/>
  <c r="R6247" i="6"/>
  <c r="R6248" i="6"/>
  <c r="R6249" i="6"/>
  <c r="R6250" i="6"/>
  <c r="R6251" i="6"/>
  <c r="R6252" i="6"/>
  <c r="R6253" i="6"/>
  <c r="R6254" i="6"/>
  <c r="R6255" i="6"/>
  <c r="R6256" i="6"/>
  <c r="R6257" i="6"/>
  <c r="R6258" i="6"/>
  <c r="R6259" i="6"/>
  <c r="R6260" i="6"/>
  <c r="R6261" i="6"/>
  <c r="R6262" i="6"/>
  <c r="R6263" i="6"/>
  <c r="R6264" i="6"/>
  <c r="R6265" i="6"/>
  <c r="R6266" i="6"/>
  <c r="R6267" i="6"/>
  <c r="R6268" i="6"/>
  <c r="R6269" i="6"/>
  <c r="R6270" i="6"/>
  <c r="R6271" i="6"/>
  <c r="R6272" i="6"/>
  <c r="R6273" i="6"/>
  <c r="R6274" i="6"/>
  <c r="R6275" i="6"/>
  <c r="R6276" i="6"/>
  <c r="R6277" i="6"/>
  <c r="R6278" i="6"/>
  <c r="R6279" i="6"/>
  <c r="R6280" i="6"/>
  <c r="R6281" i="6"/>
  <c r="R6282" i="6"/>
  <c r="R6283" i="6"/>
  <c r="R6284" i="6"/>
  <c r="R6285" i="6"/>
  <c r="R6286" i="6"/>
  <c r="R6287" i="6"/>
  <c r="R6288" i="6"/>
  <c r="R6289" i="6"/>
  <c r="R6290" i="6"/>
  <c r="R6291" i="6"/>
  <c r="R6292" i="6"/>
  <c r="R6293" i="6"/>
  <c r="R6294" i="6"/>
  <c r="R6295" i="6"/>
  <c r="R6296" i="6"/>
  <c r="R6297" i="6"/>
  <c r="R6298" i="6"/>
  <c r="R6299" i="6"/>
  <c r="R6300" i="6"/>
  <c r="R6301" i="6"/>
  <c r="R6302" i="6"/>
  <c r="R6303" i="6"/>
  <c r="R6304" i="6"/>
  <c r="R6305" i="6"/>
  <c r="R6306" i="6"/>
  <c r="R6307" i="6"/>
  <c r="R6308" i="6"/>
  <c r="R6309" i="6"/>
  <c r="R6310" i="6"/>
  <c r="R6311" i="6"/>
  <c r="R6312" i="6"/>
  <c r="R6313" i="6"/>
  <c r="R6314" i="6"/>
  <c r="R6315" i="6"/>
  <c r="R6316" i="6"/>
  <c r="R6317" i="6"/>
  <c r="R6318" i="6"/>
  <c r="R6319" i="6"/>
  <c r="R6320" i="6"/>
  <c r="R6321" i="6"/>
  <c r="R6322" i="6"/>
  <c r="R6323" i="6"/>
  <c r="R6324" i="6"/>
  <c r="R6325" i="6"/>
  <c r="R6326" i="6"/>
  <c r="R6327" i="6"/>
  <c r="R6328" i="6"/>
  <c r="R6329" i="6"/>
  <c r="R6330" i="6"/>
  <c r="R6331" i="6"/>
  <c r="R6332" i="6"/>
  <c r="R6333" i="6"/>
  <c r="R6334" i="6"/>
  <c r="R6335" i="6"/>
  <c r="R6336" i="6"/>
  <c r="R6337" i="6"/>
  <c r="R6338" i="6"/>
  <c r="R6339" i="6"/>
  <c r="R6340" i="6"/>
  <c r="R6341" i="6"/>
  <c r="R6342" i="6"/>
  <c r="R6343" i="6"/>
  <c r="R6344" i="6"/>
  <c r="R6345" i="6"/>
  <c r="R6346" i="6"/>
  <c r="R6347" i="6"/>
  <c r="R6348" i="6"/>
  <c r="R6349" i="6"/>
  <c r="R6350" i="6"/>
  <c r="R6351" i="6"/>
  <c r="R6352" i="6"/>
  <c r="R6353" i="6"/>
  <c r="R6354" i="6"/>
  <c r="R6355" i="6"/>
  <c r="R6356" i="6"/>
  <c r="R6357" i="6"/>
  <c r="R6358" i="6"/>
  <c r="R6359" i="6"/>
  <c r="R6360" i="6"/>
  <c r="R6361" i="6"/>
  <c r="R6362" i="6"/>
  <c r="R6363" i="6"/>
  <c r="R6364" i="6"/>
  <c r="R6365" i="6"/>
  <c r="R6366" i="6"/>
  <c r="R6367" i="6"/>
  <c r="R6368" i="6"/>
  <c r="R6369" i="6"/>
  <c r="R6370" i="6"/>
  <c r="R6371" i="6"/>
  <c r="R6372" i="6"/>
  <c r="R6373" i="6"/>
  <c r="R6374" i="6"/>
  <c r="R6375" i="6"/>
  <c r="R6376" i="6"/>
  <c r="R6377" i="6"/>
  <c r="R6378" i="6"/>
  <c r="R6379" i="6"/>
  <c r="R6380" i="6"/>
  <c r="R6381" i="6"/>
  <c r="R6382" i="6"/>
  <c r="R6383" i="6"/>
  <c r="R6384" i="6"/>
  <c r="R6385" i="6"/>
  <c r="R6386" i="6"/>
  <c r="R6387" i="6"/>
  <c r="R6388" i="6"/>
  <c r="R6389" i="6"/>
  <c r="R6390" i="6"/>
  <c r="R6391" i="6"/>
  <c r="R6392" i="6"/>
  <c r="R6393" i="6"/>
  <c r="R6394" i="6"/>
  <c r="R6395" i="6"/>
  <c r="R6396" i="6"/>
  <c r="R6397" i="6"/>
  <c r="R6398" i="6"/>
  <c r="R6399" i="6"/>
  <c r="R6400" i="6"/>
  <c r="R6401" i="6"/>
  <c r="R6402" i="6"/>
  <c r="R6403" i="6"/>
  <c r="R6404" i="6"/>
  <c r="R6405" i="6"/>
  <c r="R6406" i="6"/>
  <c r="R6407" i="6"/>
  <c r="R6408" i="6"/>
  <c r="R6409" i="6"/>
  <c r="R6410" i="6"/>
  <c r="R6411" i="6"/>
  <c r="R6412" i="6"/>
  <c r="R6413" i="6"/>
  <c r="R6414" i="6"/>
  <c r="R6415" i="6"/>
  <c r="R6416" i="6"/>
  <c r="R6417" i="6"/>
  <c r="R6418" i="6"/>
  <c r="R6419" i="6"/>
  <c r="R6420" i="6"/>
  <c r="R6421" i="6"/>
  <c r="R6422" i="6"/>
  <c r="R6423" i="6"/>
  <c r="R6424" i="6"/>
  <c r="R6425" i="6"/>
  <c r="R6426" i="6"/>
  <c r="R6427" i="6"/>
  <c r="R6428" i="6"/>
  <c r="R6429" i="6"/>
  <c r="R6430" i="6"/>
  <c r="R6431" i="6"/>
  <c r="R6432" i="6"/>
  <c r="R6433" i="6"/>
  <c r="R6434" i="6"/>
  <c r="R6435" i="6"/>
  <c r="R6436" i="6"/>
  <c r="R6437" i="6"/>
  <c r="R6438" i="6"/>
  <c r="R6439" i="6"/>
  <c r="R6440" i="6"/>
  <c r="R6441" i="6"/>
  <c r="R6442" i="6"/>
  <c r="R6443" i="6"/>
  <c r="R6444" i="6"/>
  <c r="R6445" i="6"/>
  <c r="R6446" i="6"/>
  <c r="R6447" i="6"/>
  <c r="R6448" i="6"/>
  <c r="R6449" i="6"/>
  <c r="R6450" i="6"/>
  <c r="R6451" i="6"/>
  <c r="R6452" i="6"/>
  <c r="R6453" i="6"/>
  <c r="R6454" i="6"/>
  <c r="R6455" i="6"/>
  <c r="R6456" i="6"/>
  <c r="R6457" i="6"/>
  <c r="R6458" i="6"/>
  <c r="R6459" i="6"/>
  <c r="R6460" i="6"/>
  <c r="R6461" i="6"/>
  <c r="R6462" i="6"/>
  <c r="R6463" i="6"/>
  <c r="R6464" i="6"/>
  <c r="R6465" i="6"/>
  <c r="R6466" i="6"/>
  <c r="R6467" i="6"/>
  <c r="R6468" i="6"/>
  <c r="R6469" i="6"/>
  <c r="R6470" i="6"/>
  <c r="R6471" i="6"/>
  <c r="R6472" i="6"/>
  <c r="R6473" i="6"/>
  <c r="R6474" i="6"/>
  <c r="R6475" i="6"/>
  <c r="R6476" i="6"/>
  <c r="R6477" i="6"/>
  <c r="R6478" i="6"/>
  <c r="R6479" i="6"/>
  <c r="R6480" i="6"/>
  <c r="R6481" i="6"/>
  <c r="R6482" i="6"/>
  <c r="R6483" i="6"/>
  <c r="R6484" i="6"/>
  <c r="R6485" i="6"/>
  <c r="R6486" i="6"/>
  <c r="R6487" i="6"/>
  <c r="R6488" i="6"/>
  <c r="R6489" i="6"/>
  <c r="R6490" i="6"/>
  <c r="R6491" i="6"/>
  <c r="R6492" i="6"/>
  <c r="R6493" i="6"/>
  <c r="R6494" i="6"/>
  <c r="R6495" i="6"/>
  <c r="R6496" i="6"/>
  <c r="R6497" i="6"/>
  <c r="R6498" i="6"/>
  <c r="R6499" i="6"/>
  <c r="R6500" i="6"/>
  <c r="R6501" i="6"/>
  <c r="R6502" i="6"/>
  <c r="R6503" i="6"/>
  <c r="R6504" i="6"/>
  <c r="R6505" i="6"/>
  <c r="R6506" i="6"/>
  <c r="R6507" i="6"/>
  <c r="R6508" i="6"/>
  <c r="R6509" i="6"/>
  <c r="R6510" i="6"/>
  <c r="R6511" i="6"/>
  <c r="R6512" i="6"/>
  <c r="R6513" i="6"/>
  <c r="R6514" i="6"/>
  <c r="R6515" i="6"/>
  <c r="R6516" i="6"/>
  <c r="R6517" i="6"/>
  <c r="R6518" i="6"/>
  <c r="R6519" i="6"/>
  <c r="R6520" i="6"/>
  <c r="R6521" i="6"/>
  <c r="R6522" i="6"/>
  <c r="R6523" i="6"/>
  <c r="R6524" i="6"/>
  <c r="R6525" i="6"/>
  <c r="R6526" i="6"/>
  <c r="R6527" i="6"/>
  <c r="R6528" i="6"/>
  <c r="R6529" i="6"/>
  <c r="R6530" i="6"/>
  <c r="R6531" i="6"/>
  <c r="R6532" i="6"/>
  <c r="R6533" i="6"/>
  <c r="R6534" i="6"/>
  <c r="R6535" i="6"/>
  <c r="R6536" i="6"/>
  <c r="R6537" i="6"/>
  <c r="R6538" i="6"/>
  <c r="R6539" i="6"/>
  <c r="R6540" i="6"/>
  <c r="R6541" i="6"/>
  <c r="R6542" i="6"/>
  <c r="R6543" i="6"/>
  <c r="R6544" i="6"/>
  <c r="R6545" i="6"/>
  <c r="R6546" i="6"/>
  <c r="R6547" i="6"/>
  <c r="R6548" i="6"/>
  <c r="R6549" i="6"/>
  <c r="R6550" i="6"/>
  <c r="R6551" i="6"/>
  <c r="R6552" i="6"/>
  <c r="R6553" i="6"/>
  <c r="R6554" i="6"/>
  <c r="R6555" i="6"/>
  <c r="R6556" i="6"/>
  <c r="R6557" i="6"/>
  <c r="R6558" i="6"/>
  <c r="R6559" i="6"/>
  <c r="R6560" i="6"/>
  <c r="R6561" i="6"/>
  <c r="R6562" i="6"/>
  <c r="R6563" i="6"/>
  <c r="R6564" i="6"/>
  <c r="R6565" i="6"/>
  <c r="R6566" i="6"/>
  <c r="R6567" i="6"/>
  <c r="R6568" i="6"/>
  <c r="R6569" i="6"/>
  <c r="R6570" i="6"/>
  <c r="R6571" i="6"/>
  <c r="R6572" i="6"/>
  <c r="R6573" i="6"/>
  <c r="R6574" i="6"/>
  <c r="R6575" i="6"/>
  <c r="R6576" i="6"/>
  <c r="R6577" i="6"/>
  <c r="R6578" i="6"/>
  <c r="R6579" i="6"/>
  <c r="R6580" i="6"/>
  <c r="R6581" i="6"/>
  <c r="R6582" i="6"/>
  <c r="R6583" i="6"/>
  <c r="R6584" i="6"/>
  <c r="R6585" i="6"/>
  <c r="R6586" i="6"/>
  <c r="R6587" i="6"/>
  <c r="R6588" i="6"/>
  <c r="R6589" i="6"/>
  <c r="R6590" i="6"/>
  <c r="R6591" i="6"/>
  <c r="R6592" i="6"/>
  <c r="R6593" i="6"/>
  <c r="R6594" i="6"/>
  <c r="R6595" i="6"/>
  <c r="R6596" i="6"/>
  <c r="R6597" i="6"/>
  <c r="R6598" i="6"/>
  <c r="R6599" i="6"/>
  <c r="R6600" i="6"/>
  <c r="R6601" i="6"/>
  <c r="R6602" i="6"/>
  <c r="R6603" i="6"/>
  <c r="R6604" i="6"/>
  <c r="R6605" i="6"/>
  <c r="R6606" i="6"/>
  <c r="R6607" i="6"/>
  <c r="R6608" i="6"/>
  <c r="R6609" i="6"/>
  <c r="R6610" i="6"/>
  <c r="R6611" i="6"/>
  <c r="R6612" i="6"/>
  <c r="R6613" i="6"/>
  <c r="R6614" i="6"/>
  <c r="R6615" i="6"/>
  <c r="R6616" i="6"/>
  <c r="R6617" i="6"/>
  <c r="R6618" i="6"/>
  <c r="R6619" i="6"/>
  <c r="R6620" i="6"/>
  <c r="R6621" i="6"/>
  <c r="R6622" i="6"/>
  <c r="R6623" i="6"/>
  <c r="R6624" i="6"/>
  <c r="R6625" i="6"/>
  <c r="R6626" i="6"/>
  <c r="R6627" i="6"/>
  <c r="R6628" i="6"/>
  <c r="R6629" i="6"/>
  <c r="R6630" i="6"/>
  <c r="R6631" i="6"/>
  <c r="R6632" i="6"/>
  <c r="R6633" i="6"/>
  <c r="R6634" i="6"/>
  <c r="R6635" i="6"/>
  <c r="R6636" i="6"/>
  <c r="R6637" i="6"/>
  <c r="R6638" i="6"/>
  <c r="R6639" i="6"/>
  <c r="R6640" i="6"/>
  <c r="R6641" i="6"/>
  <c r="R6642" i="6"/>
  <c r="R6643" i="6"/>
  <c r="R6644" i="6"/>
  <c r="R6645" i="6"/>
  <c r="R6646" i="6"/>
  <c r="R6647" i="6"/>
  <c r="R6648" i="6"/>
  <c r="R6649" i="6"/>
  <c r="R6650" i="6"/>
  <c r="R6651" i="6"/>
  <c r="R6652" i="6"/>
  <c r="R6653" i="6"/>
  <c r="R6654" i="6"/>
  <c r="R6655" i="6"/>
  <c r="R6656" i="6"/>
  <c r="R6657" i="6"/>
  <c r="R6658" i="6"/>
  <c r="R6659" i="6"/>
  <c r="R6660" i="6"/>
  <c r="R6661" i="6"/>
  <c r="R6662" i="6"/>
  <c r="R6663" i="6"/>
  <c r="R6664" i="6"/>
  <c r="R6665" i="6"/>
  <c r="R6666" i="6"/>
  <c r="R6667" i="6"/>
  <c r="R6668" i="6"/>
  <c r="R6669" i="6"/>
  <c r="R6670" i="6"/>
  <c r="R6671" i="6"/>
  <c r="R6672" i="6"/>
  <c r="R6673" i="6"/>
  <c r="R6674" i="6"/>
  <c r="R6675" i="6"/>
  <c r="R6676" i="6"/>
  <c r="R6677" i="6"/>
  <c r="R6678" i="6"/>
  <c r="R6679" i="6"/>
  <c r="R6680" i="6"/>
  <c r="R6681" i="6"/>
  <c r="R6682" i="6"/>
  <c r="R6683" i="6"/>
  <c r="R6684" i="6"/>
  <c r="R6685" i="6"/>
  <c r="R6686" i="6"/>
  <c r="R6687" i="6"/>
  <c r="R6688" i="6"/>
  <c r="R6689" i="6"/>
  <c r="R6690" i="6"/>
  <c r="R6691" i="6"/>
  <c r="R6692" i="6"/>
  <c r="R6693" i="6"/>
  <c r="R6694" i="6"/>
  <c r="R6695" i="6"/>
  <c r="R6696" i="6"/>
  <c r="R6697" i="6"/>
  <c r="R6698" i="6"/>
  <c r="R6699" i="6"/>
  <c r="R6700" i="6"/>
  <c r="R6701" i="6"/>
  <c r="R6702" i="6"/>
  <c r="R6703" i="6"/>
  <c r="R6704" i="6"/>
  <c r="R6705" i="6"/>
  <c r="R6706" i="6"/>
  <c r="R6707" i="6"/>
  <c r="R6708" i="6"/>
  <c r="R6709" i="6"/>
  <c r="R6710" i="6"/>
  <c r="R6711" i="6"/>
  <c r="R6712" i="6"/>
  <c r="R6713" i="6"/>
  <c r="R6714" i="6"/>
  <c r="R6715" i="6"/>
  <c r="R6716" i="6"/>
  <c r="R6717" i="6"/>
  <c r="R6718" i="6"/>
  <c r="R6719" i="6"/>
  <c r="R6720" i="6"/>
  <c r="R6721" i="6"/>
  <c r="R6722" i="6"/>
  <c r="R6723" i="6"/>
  <c r="R6724" i="6"/>
  <c r="R6725" i="6"/>
  <c r="R6726" i="6"/>
  <c r="R6727" i="6"/>
  <c r="R6728" i="6"/>
  <c r="R6729" i="6"/>
  <c r="R6730" i="6"/>
  <c r="R6731" i="6"/>
  <c r="R6732" i="6"/>
  <c r="R6733" i="6"/>
  <c r="R6734" i="6"/>
  <c r="R6735" i="6"/>
  <c r="R6736" i="6"/>
  <c r="R6737" i="6"/>
  <c r="R6738" i="6"/>
  <c r="R6739" i="6"/>
  <c r="R6740" i="6"/>
  <c r="R6741" i="6"/>
  <c r="R6742" i="6"/>
  <c r="R6743" i="6"/>
  <c r="R6744" i="6"/>
  <c r="R6745" i="6"/>
  <c r="R6746" i="6"/>
  <c r="R6747" i="6"/>
  <c r="R6748" i="6"/>
  <c r="R6749" i="6"/>
  <c r="R6750" i="6"/>
  <c r="R6751" i="6"/>
  <c r="R6752" i="6"/>
  <c r="R6753" i="6"/>
  <c r="R6754" i="6"/>
  <c r="R6755" i="6"/>
  <c r="R6756" i="6"/>
  <c r="R6757" i="6"/>
  <c r="R6758" i="6"/>
  <c r="R6759" i="6"/>
  <c r="R6760" i="6"/>
  <c r="R6761" i="6"/>
  <c r="R6762" i="6"/>
  <c r="R6763" i="6"/>
  <c r="R6764" i="6"/>
  <c r="R6765" i="6"/>
  <c r="R6766" i="6"/>
  <c r="R6767" i="6"/>
  <c r="R6768" i="6"/>
  <c r="R6769" i="6"/>
  <c r="R6770" i="6"/>
  <c r="R6771" i="6"/>
  <c r="R6772" i="6"/>
  <c r="R6773" i="6"/>
  <c r="R6774" i="6"/>
  <c r="R6775" i="6"/>
  <c r="R6776" i="6"/>
  <c r="R6777" i="6"/>
  <c r="R6778" i="6"/>
  <c r="R6779" i="6"/>
  <c r="R6780" i="6"/>
  <c r="R6781" i="6"/>
  <c r="R6782" i="6"/>
  <c r="R6783" i="6"/>
  <c r="R6784" i="6"/>
  <c r="R6785" i="6"/>
  <c r="R6786" i="6"/>
  <c r="R6787" i="6"/>
  <c r="R6788" i="6"/>
  <c r="R6789" i="6"/>
  <c r="R6790" i="6"/>
  <c r="R6791" i="6"/>
  <c r="R6792" i="6"/>
  <c r="R6793" i="6"/>
  <c r="R6794" i="6"/>
  <c r="R6795" i="6"/>
  <c r="R6796" i="6"/>
  <c r="R6797" i="6"/>
  <c r="R6798" i="6"/>
  <c r="R6799" i="6"/>
  <c r="R6800" i="6"/>
  <c r="R6801" i="6"/>
  <c r="R6802" i="6"/>
  <c r="R6803" i="6"/>
  <c r="R6804" i="6"/>
  <c r="R6805" i="6"/>
  <c r="R6806" i="6"/>
  <c r="R6807" i="6"/>
  <c r="R6808" i="6"/>
  <c r="R6809" i="6"/>
  <c r="R6810" i="6"/>
  <c r="R6811" i="6"/>
  <c r="R6812" i="6"/>
  <c r="R6813" i="6"/>
  <c r="R6814" i="6"/>
  <c r="R6815" i="6"/>
  <c r="R6816" i="6"/>
  <c r="R6817" i="6"/>
  <c r="R6818" i="6"/>
  <c r="R6819" i="6"/>
  <c r="R6820" i="6"/>
  <c r="R6821" i="6"/>
  <c r="R6822" i="6"/>
  <c r="R6823" i="6"/>
  <c r="R6824" i="6"/>
  <c r="R6825" i="6"/>
  <c r="R6826" i="6"/>
  <c r="R6827" i="6"/>
  <c r="R6828" i="6"/>
  <c r="R6829" i="6"/>
  <c r="R6830" i="6"/>
  <c r="R6831" i="6"/>
  <c r="R6832" i="6"/>
  <c r="R6833" i="6"/>
  <c r="R6834" i="6"/>
  <c r="R6835" i="6"/>
  <c r="R6836" i="6"/>
  <c r="R6837" i="6"/>
  <c r="R6838" i="6"/>
  <c r="R6839" i="6"/>
  <c r="R6840" i="6"/>
  <c r="R6841" i="6"/>
  <c r="R6842" i="6"/>
  <c r="R6843" i="6"/>
  <c r="R6844" i="6"/>
  <c r="R6845" i="6"/>
  <c r="R6846" i="6"/>
  <c r="R6847" i="6"/>
  <c r="R6848" i="6"/>
  <c r="R6849" i="6"/>
  <c r="R6850" i="6"/>
  <c r="R6851" i="6"/>
  <c r="R6852" i="6"/>
  <c r="R6853" i="6"/>
  <c r="R6854" i="6"/>
  <c r="R6855" i="6"/>
  <c r="R6856" i="6"/>
  <c r="R6857" i="6"/>
  <c r="R6858" i="6"/>
  <c r="R6859" i="6"/>
  <c r="R6860" i="6"/>
  <c r="R6861" i="6"/>
  <c r="R6862" i="6"/>
  <c r="R6863" i="6"/>
  <c r="R6864" i="6"/>
  <c r="R6865" i="6"/>
  <c r="R6866" i="6"/>
  <c r="R6867" i="6"/>
  <c r="R6868" i="6"/>
  <c r="R6869" i="6"/>
  <c r="R6870" i="6"/>
  <c r="R6871" i="6"/>
  <c r="R6872" i="6"/>
  <c r="R6873" i="6"/>
  <c r="R6874" i="6"/>
  <c r="R6875" i="6"/>
  <c r="R6876" i="6"/>
  <c r="R6877" i="6"/>
  <c r="R6878" i="6"/>
  <c r="R6879" i="6"/>
  <c r="R6880" i="6"/>
  <c r="R6881" i="6"/>
  <c r="R6882" i="6"/>
  <c r="R6883" i="6"/>
  <c r="R6884" i="6"/>
  <c r="R6885" i="6"/>
  <c r="R6886" i="6"/>
  <c r="R6887" i="6"/>
  <c r="R6888" i="6"/>
  <c r="R6889" i="6"/>
  <c r="R6890" i="6"/>
  <c r="R6891" i="6"/>
  <c r="R6892" i="6"/>
  <c r="R6893" i="6"/>
  <c r="R6894" i="6"/>
  <c r="R6895" i="6"/>
  <c r="R6896" i="6"/>
  <c r="R6897" i="6"/>
  <c r="R6898" i="6"/>
  <c r="R6899" i="6"/>
  <c r="R6900" i="6"/>
  <c r="R6901" i="6"/>
  <c r="R6902" i="6"/>
  <c r="R6903" i="6"/>
  <c r="R6904" i="6"/>
  <c r="R6905" i="6"/>
  <c r="R6906" i="6"/>
  <c r="R6907" i="6"/>
  <c r="R6908" i="6"/>
  <c r="R6909" i="6"/>
  <c r="R6910" i="6"/>
  <c r="R6911" i="6"/>
  <c r="R6912" i="6"/>
  <c r="R6913" i="6"/>
  <c r="R6914" i="6"/>
  <c r="R6915" i="6"/>
  <c r="R6916" i="6"/>
  <c r="R6917" i="6"/>
  <c r="R6918" i="6"/>
  <c r="R6919" i="6"/>
  <c r="R6920" i="6"/>
  <c r="R6921" i="6"/>
  <c r="R6922" i="6"/>
  <c r="R6923" i="6"/>
  <c r="R6924" i="6"/>
  <c r="R6925" i="6"/>
  <c r="R6926" i="6"/>
  <c r="R6927" i="6"/>
  <c r="R6928" i="6"/>
  <c r="R6929" i="6"/>
  <c r="R6930" i="6"/>
  <c r="R6931" i="6"/>
  <c r="R6932" i="6"/>
  <c r="R6933" i="6"/>
  <c r="R6934" i="6"/>
  <c r="R6935" i="6"/>
  <c r="R6936" i="6"/>
  <c r="R6937" i="6"/>
  <c r="R6938" i="6"/>
  <c r="R6939" i="6"/>
  <c r="R6940" i="6"/>
  <c r="R6941" i="6"/>
  <c r="R6942" i="6"/>
  <c r="R6943" i="6"/>
  <c r="R6944" i="6"/>
  <c r="R6945" i="6"/>
  <c r="R6946" i="6"/>
  <c r="R6947" i="6"/>
  <c r="R6948" i="6"/>
  <c r="R6949" i="6"/>
  <c r="R6950" i="6"/>
  <c r="R6951" i="6"/>
  <c r="R6952" i="6"/>
  <c r="R6953" i="6"/>
  <c r="R6954" i="6"/>
  <c r="R6955" i="6"/>
  <c r="R6956" i="6"/>
  <c r="R6957" i="6"/>
  <c r="R6958" i="6"/>
  <c r="R6959" i="6"/>
  <c r="R6960" i="6"/>
  <c r="R6961" i="6"/>
  <c r="R6962" i="6"/>
  <c r="R6963" i="6"/>
  <c r="R6964" i="6"/>
  <c r="R6965" i="6"/>
  <c r="R6966" i="6"/>
  <c r="R6967" i="6"/>
  <c r="R6968" i="6"/>
  <c r="R6969" i="6"/>
  <c r="R6970" i="6"/>
  <c r="R6971" i="6"/>
  <c r="R6972" i="6"/>
  <c r="R6973" i="6"/>
  <c r="R6974" i="6"/>
  <c r="R6975" i="6"/>
  <c r="R6976" i="6"/>
  <c r="R6977" i="6"/>
  <c r="R6978" i="6"/>
  <c r="R6979" i="6"/>
  <c r="R6980" i="6"/>
  <c r="R6981" i="6"/>
  <c r="R6982" i="6"/>
  <c r="R6983" i="6"/>
  <c r="R6984" i="6"/>
  <c r="R6985" i="6"/>
  <c r="R6986" i="6"/>
  <c r="R6987" i="6"/>
  <c r="R6988" i="6"/>
  <c r="R6989" i="6"/>
  <c r="R6990" i="6"/>
  <c r="R6991" i="6"/>
  <c r="R6992" i="6"/>
  <c r="R6993" i="6"/>
  <c r="R6994" i="6"/>
  <c r="R6995" i="6"/>
  <c r="R6996" i="6"/>
  <c r="R6997" i="6"/>
  <c r="R6998" i="6"/>
  <c r="R6999" i="6"/>
  <c r="R7000" i="6"/>
  <c r="R7001" i="6"/>
  <c r="R7002" i="6"/>
  <c r="R7003" i="6"/>
  <c r="R7004" i="6"/>
  <c r="R7005" i="6"/>
  <c r="R7006" i="6"/>
  <c r="R7007" i="6"/>
  <c r="R7008" i="6"/>
  <c r="R7009" i="6"/>
  <c r="R7010" i="6"/>
  <c r="R7011" i="6"/>
  <c r="R7012" i="6"/>
  <c r="R7013" i="6"/>
  <c r="R7014" i="6"/>
  <c r="R7015" i="6"/>
  <c r="R7016" i="6"/>
  <c r="R7017" i="6"/>
  <c r="R7018" i="6"/>
  <c r="R7019" i="6"/>
  <c r="R7020" i="6"/>
  <c r="R7021" i="6"/>
  <c r="R7022" i="6"/>
  <c r="R7023" i="6"/>
  <c r="R7024" i="6"/>
  <c r="R7025" i="6"/>
  <c r="R7026" i="6"/>
  <c r="R7027" i="6"/>
  <c r="R7028" i="6"/>
  <c r="R7029" i="6"/>
  <c r="R7030" i="6"/>
  <c r="R7031" i="6"/>
  <c r="R7032" i="6"/>
  <c r="R7033" i="6"/>
  <c r="R7034" i="6"/>
  <c r="R7035" i="6"/>
  <c r="R7036" i="6"/>
  <c r="R7037" i="6"/>
  <c r="R7038" i="6"/>
  <c r="R7039" i="6"/>
  <c r="R7040" i="6"/>
  <c r="R7041" i="6"/>
  <c r="R7042" i="6"/>
  <c r="R7043" i="6"/>
  <c r="R7044" i="6"/>
  <c r="R7045" i="6"/>
  <c r="R7046" i="6"/>
  <c r="R7047" i="6"/>
  <c r="R7048" i="6"/>
  <c r="R7049" i="6"/>
  <c r="R7050" i="6"/>
  <c r="R7051" i="6"/>
  <c r="R7052" i="6"/>
  <c r="R7053" i="6"/>
  <c r="R7054" i="6"/>
  <c r="R7055" i="6"/>
  <c r="R7056" i="6"/>
  <c r="R7057" i="6"/>
  <c r="R7058" i="6"/>
  <c r="R7059" i="6"/>
  <c r="R7060" i="6"/>
  <c r="R7061" i="6"/>
  <c r="R7062" i="6"/>
  <c r="R7063" i="6"/>
  <c r="R7064" i="6"/>
  <c r="R7065" i="6"/>
  <c r="R7066" i="6"/>
  <c r="R7067" i="6"/>
  <c r="R7068" i="6"/>
  <c r="R7069" i="6"/>
  <c r="R7070" i="6"/>
  <c r="R7071" i="6"/>
  <c r="R7072" i="6"/>
  <c r="R7073" i="6"/>
  <c r="R7074" i="6"/>
  <c r="R7075" i="6"/>
  <c r="R7076" i="6"/>
  <c r="R7077" i="6"/>
  <c r="R7078" i="6"/>
  <c r="R7079" i="6"/>
  <c r="R7080" i="6"/>
  <c r="R7081" i="6"/>
  <c r="R7082" i="6"/>
  <c r="R7083" i="6"/>
  <c r="R7084" i="6"/>
  <c r="R7085" i="6"/>
  <c r="R7086" i="6"/>
  <c r="R7087" i="6"/>
  <c r="R7088" i="6"/>
  <c r="R7089" i="6"/>
  <c r="R7090" i="6"/>
  <c r="R7091" i="6"/>
  <c r="R7092" i="6"/>
  <c r="R7093" i="6"/>
  <c r="R7094" i="6"/>
  <c r="R7095" i="6"/>
  <c r="R7096" i="6"/>
  <c r="R7097" i="6"/>
  <c r="R7098" i="6"/>
  <c r="R7099" i="6"/>
  <c r="R7100" i="6"/>
  <c r="R7101" i="6"/>
  <c r="R7102" i="6"/>
  <c r="R7103" i="6"/>
  <c r="R7104" i="6"/>
  <c r="R7105" i="6"/>
  <c r="R7106" i="6"/>
  <c r="R7107" i="6"/>
  <c r="R7108" i="6"/>
  <c r="R7109" i="6"/>
  <c r="R7110" i="6"/>
  <c r="R7111" i="6"/>
  <c r="R7112" i="6"/>
  <c r="R7113" i="6"/>
  <c r="R7114" i="6"/>
  <c r="R7115" i="6"/>
  <c r="R7116" i="6"/>
  <c r="R7117" i="6"/>
  <c r="R7118" i="6"/>
  <c r="R7119" i="6"/>
  <c r="R7120" i="6"/>
  <c r="R7121" i="6"/>
  <c r="R7122" i="6"/>
  <c r="R7123" i="6"/>
  <c r="R7124" i="6"/>
  <c r="R7125" i="6"/>
  <c r="R7126" i="6"/>
  <c r="R7127" i="6"/>
  <c r="R7128" i="6"/>
  <c r="R7129" i="6"/>
  <c r="R7130" i="6"/>
  <c r="R7131" i="6"/>
  <c r="R7132" i="6"/>
  <c r="R7133" i="6"/>
  <c r="R7134" i="6"/>
  <c r="R7135" i="6"/>
  <c r="R7136" i="6"/>
  <c r="R7137" i="6"/>
  <c r="R7138" i="6"/>
  <c r="R7139" i="6"/>
  <c r="R7140" i="6"/>
  <c r="R7141" i="6"/>
  <c r="R7142" i="6"/>
  <c r="R7143" i="6"/>
  <c r="R7144" i="6"/>
  <c r="R7145" i="6"/>
  <c r="R7146" i="6"/>
  <c r="R7147" i="6"/>
  <c r="R7148" i="6"/>
  <c r="R7149" i="6"/>
  <c r="R7150" i="6"/>
  <c r="R7151" i="6"/>
  <c r="R7152" i="6"/>
  <c r="R7153" i="6"/>
  <c r="R7154" i="6"/>
  <c r="R7155" i="6"/>
  <c r="R7156" i="6"/>
  <c r="R7157" i="6"/>
  <c r="R7158" i="6"/>
  <c r="R7159" i="6"/>
  <c r="R7160" i="6"/>
  <c r="R7161" i="6"/>
  <c r="R7162" i="6"/>
  <c r="R7163" i="6"/>
  <c r="R7164" i="6"/>
  <c r="R7165" i="6"/>
  <c r="R7166" i="6"/>
  <c r="R7167" i="6"/>
  <c r="R7168" i="6"/>
  <c r="R7169" i="6"/>
  <c r="R7170" i="6"/>
  <c r="R7171" i="6"/>
  <c r="R7172" i="6"/>
  <c r="R7173" i="6"/>
  <c r="R7174" i="6"/>
  <c r="R7175" i="6"/>
  <c r="R7176" i="6"/>
  <c r="R7177" i="6"/>
  <c r="R7178" i="6"/>
  <c r="R7179" i="6"/>
  <c r="R7180" i="6"/>
  <c r="R7181" i="6"/>
  <c r="R7182" i="6"/>
  <c r="R7183" i="6"/>
  <c r="R7184" i="6"/>
  <c r="R7185" i="6"/>
  <c r="R7186" i="6"/>
  <c r="R7187" i="6"/>
  <c r="R7188" i="6"/>
  <c r="R7189" i="6"/>
  <c r="R7190" i="6"/>
  <c r="R7191" i="6"/>
  <c r="R7192" i="6"/>
  <c r="R7193" i="6"/>
  <c r="R7194" i="6"/>
  <c r="R7195" i="6"/>
  <c r="R7196" i="6"/>
  <c r="R7197" i="6"/>
  <c r="R7198" i="6"/>
  <c r="R7199" i="6"/>
  <c r="R7200" i="6"/>
  <c r="R7201" i="6"/>
  <c r="R7202" i="6"/>
  <c r="R7203" i="6"/>
  <c r="R7204" i="6"/>
  <c r="R7205" i="6"/>
  <c r="R7206" i="6"/>
  <c r="R7207" i="6"/>
  <c r="R7208" i="6"/>
  <c r="R7209" i="6"/>
  <c r="R7210" i="6"/>
  <c r="R7211" i="6"/>
  <c r="R7212" i="6"/>
  <c r="R7213" i="6"/>
  <c r="R7214" i="6"/>
  <c r="R7215" i="6"/>
  <c r="R7216" i="6"/>
  <c r="R7217" i="6"/>
  <c r="R7218" i="6"/>
  <c r="R7219" i="6"/>
  <c r="R7220" i="6"/>
  <c r="R7221" i="6"/>
  <c r="R7222" i="6"/>
  <c r="R7223" i="6"/>
  <c r="R7224" i="6"/>
  <c r="R7225" i="6"/>
  <c r="R7226" i="6"/>
  <c r="R7227" i="6"/>
  <c r="R7228" i="6"/>
  <c r="R7229" i="6"/>
  <c r="R7230" i="6"/>
  <c r="R7231" i="6"/>
  <c r="R7232" i="6"/>
  <c r="R7233" i="6"/>
  <c r="R7234" i="6"/>
  <c r="R7235" i="6"/>
  <c r="R7236" i="6"/>
  <c r="R7237" i="6"/>
  <c r="R7238" i="6"/>
  <c r="R7239" i="6"/>
  <c r="R7240" i="6"/>
  <c r="R7241" i="6"/>
  <c r="R7242" i="6"/>
  <c r="R7243" i="6"/>
  <c r="R7244" i="6"/>
  <c r="R7245" i="6"/>
  <c r="R7246" i="6"/>
  <c r="R7247" i="6"/>
  <c r="R7248" i="6"/>
  <c r="R7249" i="6"/>
  <c r="R7250" i="6"/>
  <c r="R7251" i="6"/>
  <c r="R7252" i="6"/>
  <c r="R7253" i="6"/>
  <c r="R7254" i="6"/>
  <c r="R7255" i="6"/>
  <c r="R7256" i="6"/>
  <c r="R7257" i="6"/>
  <c r="R7258" i="6"/>
  <c r="R7259" i="6"/>
  <c r="R7260" i="6"/>
  <c r="R7261" i="6"/>
  <c r="R7262" i="6"/>
  <c r="R7263" i="6"/>
  <c r="R7264" i="6"/>
  <c r="R7265" i="6"/>
  <c r="R7266" i="6"/>
  <c r="R7267" i="6"/>
  <c r="R7268" i="6"/>
  <c r="R7269" i="6"/>
  <c r="R7270" i="6"/>
  <c r="R7271" i="6"/>
  <c r="R7272" i="6"/>
  <c r="R7273" i="6"/>
  <c r="R7274" i="6"/>
  <c r="R7275" i="6"/>
  <c r="R7276" i="6"/>
  <c r="R7277" i="6"/>
  <c r="R7278" i="6"/>
  <c r="R7279" i="6"/>
  <c r="R7280" i="6"/>
  <c r="R7281" i="6"/>
  <c r="R7282" i="6"/>
  <c r="R7283" i="6"/>
  <c r="R7284" i="6"/>
  <c r="R7285" i="6"/>
  <c r="R7286" i="6"/>
  <c r="R7287" i="6"/>
  <c r="R7288" i="6"/>
  <c r="R7289" i="6"/>
  <c r="R7290" i="6"/>
  <c r="R7291" i="6"/>
  <c r="R7292" i="6"/>
  <c r="R7293" i="6"/>
  <c r="R7294" i="6"/>
  <c r="R7295" i="6"/>
  <c r="R7296" i="6"/>
  <c r="R7297" i="6"/>
  <c r="R7298" i="6"/>
  <c r="R7299" i="6"/>
  <c r="R7300" i="6"/>
  <c r="R7301" i="6"/>
  <c r="R7302" i="6"/>
  <c r="R7303" i="6"/>
  <c r="R7304" i="6"/>
  <c r="R7305" i="6"/>
  <c r="R7306" i="6"/>
  <c r="R7307" i="6"/>
  <c r="R7308" i="6"/>
  <c r="R7309" i="6"/>
  <c r="R7310" i="6"/>
  <c r="R7311" i="6"/>
  <c r="R7312" i="6"/>
  <c r="R7313" i="6"/>
  <c r="R7314" i="6"/>
  <c r="R7315" i="6"/>
  <c r="R7316" i="6"/>
  <c r="R7317" i="6"/>
  <c r="R7318" i="6"/>
  <c r="R7319" i="6"/>
  <c r="R7320" i="6"/>
  <c r="R7321" i="6"/>
  <c r="R7322" i="6"/>
  <c r="R7323" i="6"/>
  <c r="R7324" i="6"/>
  <c r="R7325" i="6"/>
  <c r="R7326" i="6"/>
  <c r="R7327" i="6"/>
  <c r="R7328" i="6"/>
  <c r="R7329" i="6"/>
  <c r="R7330" i="6"/>
  <c r="R7331" i="6"/>
  <c r="R7332" i="6"/>
  <c r="R7333" i="6"/>
  <c r="R7334" i="6"/>
  <c r="R7335" i="6"/>
  <c r="R7336" i="6"/>
  <c r="R7337" i="6"/>
  <c r="R7338" i="6"/>
  <c r="R7339" i="6"/>
  <c r="R7340" i="6"/>
  <c r="R7341" i="6"/>
  <c r="R7342" i="6"/>
  <c r="R7343" i="6"/>
  <c r="R7344" i="6"/>
  <c r="R7345" i="6"/>
  <c r="R7346" i="6"/>
  <c r="R7347" i="6"/>
  <c r="R7348" i="6"/>
  <c r="R7349" i="6"/>
  <c r="R7350" i="6"/>
  <c r="R7351" i="6"/>
  <c r="R7352" i="6"/>
  <c r="R7353" i="6"/>
  <c r="R7354" i="6"/>
  <c r="R7355" i="6"/>
  <c r="R7356" i="6"/>
  <c r="R7357" i="6"/>
  <c r="R7358" i="6"/>
  <c r="R7359" i="6"/>
  <c r="R7360" i="6"/>
  <c r="R7361" i="6"/>
  <c r="R7362" i="6"/>
  <c r="R7363" i="6"/>
  <c r="R7364" i="6"/>
  <c r="R7365" i="6"/>
  <c r="R7366" i="6"/>
  <c r="R7367" i="6"/>
  <c r="R7368" i="6"/>
  <c r="R7369" i="6"/>
  <c r="R7370" i="6"/>
  <c r="R7371" i="6"/>
  <c r="R7372" i="6"/>
  <c r="R7373" i="6"/>
  <c r="R7374" i="6"/>
  <c r="R7375" i="6"/>
  <c r="R7376" i="6"/>
  <c r="R7377" i="6"/>
  <c r="R7378" i="6"/>
  <c r="R7379" i="6"/>
  <c r="R7380" i="6"/>
  <c r="R7381" i="6"/>
  <c r="R7382" i="6"/>
  <c r="R7383" i="6"/>
  <c r="R7384" i="6"/>
  <c r="R7385" i="6"/>
  <c r="R7386" i="6"/>
  <c r="R7387" i="6"/>
  <c r="R7388" i="6"/>
  <c r="R7389" i="6"/>
  <c r="R7390" i="6"/>
  <c r="R7391" i="6"/>
  <c r="R7392" i="6"/>
  <c r="R7393" i="6"/>
  <c r="R7394" i="6"/>
  <c r="R7395" i="6"/>
  <c r="R7396" i="6"/>
  <c r="R7397" i="6"/>
  <c r="R7398" i="6"/>
  <c r="R7399" i="6"/>
  <c r="R7400" i="6"/>
  <c r="R7401" i="6"/>
  <c r="R7402" i="6"/>
  <c r="R7403" i="6"/>
  <c r="R7404" i="6"/>
  <c r="R7405" i="6"/>
  <c r="R7406" i="6"/>
  <c r="R7407" i="6"/>
  <c r="R7408" i="6"/>
  <c r="R7409" i="6"/>
  <c r="R7410" i="6"/>
  <c r="R7411" i="6"/>
  <c r="R7412" i="6"/>
  <c r="R7413" i="6"/>
  <c r="R7414" i="6"/>
  <c r="R7415" i="6"/>
  <c r="R7416" i="6"/>
  <c r="R7417" i="6"/>
  <c r="R7418" i="6"/>
  <c r="R7419" i="6"/>
  <c r="R7420" i="6"/>
  <c r="R7421" i="6"/>
  <c r="R7422" i="6"/>
  <c r="R7423" i="6"/>
  <c r="R7424" i="6"/>
  <c r="R7425" i="6"/>
  <c r="R7426" i="6"/>
  <c r="R7427" i="6"/>
  <c r="R7428" i="6"/>
  <c r="R7429" i="6"/>
  <c r="R7430" i="6"/>
  <c r="R7431" i="6"/>
  <c r="R7432" i="6"/>
  <c r="R7433" i="6"/>
  <c r="R7434" i="6"/>
  <c r="R7435" i="6"/>
  <c r="R7436" i="6"/>
  <c r="R7437" i="6"/>
  <c r="R7438" i="6"/>
  <c r="R7439" i="6"/>
  <c r="R7440" i="6"/>
  <c r="R7441" i="6"/>
  <c r="R7442" i="6"/>
  <c r="R7443" i="6"/>
  <c r="R7444" i="6"/>
  <c r="R7445" i="6"/>
  <c r="R7446" i="6"/>
  <c r="R7447" i="6"/>
  <c r="R7448" i="6"/>
  <c r="R7449" i="6"/>
  <c r="R7450" i="6"/>
  <c r="R7451" i="6"/>
  <c r="R7452" i="6"/>
  <c r="R7453" i="6"/>
  <c r="R7454" i="6"/>
  <c r="R7455" i="6"/>
  <c r="R7456" i="6"/>
  <c r="R7457" i="6"/>
  <c r="R7458" i="6"/>
  <c r="R7459" i="6"/>
  <c r="R7460" i="6"/>
  <c r="R7461" i="6"/>
  <c r="R7462" i="6"/>
  <c r="R7463" i="6"/>
  <c r="R7464" i="6"/>
  <c r="R7465" i="6"/>
  <c r="R7466" i="6"/>
  <c r="R7467" i="6"/>
  <c r="R7468" i="6"/>
  <c r="R7469" i="6"/>
  <c r="R7470" i="6"/>
  <c r="R7471" i="6"/>
  <c r="R7472" i="6"/>
  <c r="R7473" i="6"/>
  <c r="R7474" i="6"/>
  <c r="R7475" i="6"/>
  <c r="R7476" i="6"/>
  <c r="R7477" i="6"/>
  <c r="R7478" i="6"/>
  <c r="R7479" i="6"/>
  <c r="R7480" i="6"/>
  <c r="R7481" i="6"/>
  <c r="R7482" i="6"/>
  <c r="R7483" i="6"/>
  <c r="R7484" i="6"/>
  <c r="R7485" i="6"/>
  <c r="R7486" i="6"/>
  <c r="R7487" i="6"/>
  <c r="R7488" i="6"/>
  <c r="R7489" i="6"/>
  <c r="R7490" i="6"/>
  <c r="R7491" i="6"/>
  <c r="R7492" i="6"/>
  <c r="R7493" i="6"/>
  <c r="R7494" i="6"/>
  <c r="R7495" i="6"/>
  <c r="R7496" i="6"/>
  <c r="R7497" i="6"/>
  <c r="R7498" i="6"/>
  <c r="R7499" i="6"/>
  <c r="R7500" i="6"/>
  <c r="R7501" i="6"/>
  <c r="R7502" i="6"/>
  <c r="R7503" i="6"/>
  <c r="R7504" i="6"/>
  <c r="R7505" i="6"/>
  <c r="R7506" i="6"/>
  <c r="R7507" i="6"/>
  <c r="R7508" i="6"/>
  <c r="R7509" i="6"/>
  <c r="R7510" i="6"/>
  <c r="R7511" i="6"/>
  <c r="R7512" i="6"/>
  <c r="R7513" i="6"/>
  <c r="R7514" i="6"/>
  <c r="R7515" i="6"/>
  <c r="R7516" i="6"/>
  <c r="R7517" i="6"/>
  <c r="R7518" i="6"/>
  <c r="R7519" i="6"/>
  <c r="R7520" i="6"/>
  <c r="R7521" i="6"/>
  <c r="R7522" i="6"/>
  <c r="R7523" i="6"/>
  <c r="R7524" i="6"/>
  <c r="R7525" i="6"/>
  <c r="R7526" i="6"/>
  <c r="R7527" i="6"/>
  <c r="R7528" i="6"/>
  <c r="R7529" i="6"/>
  <c r="R7530" i="6"/>
  <c r="R7531" i="6"/>
  <c r="R7532" i="6"/>
  <c r="R7533" i="6"/>
  <c r="R7534" i="6"/>
  <c r="R7535" i="6"/>
  <c r="R7536" i="6"/>
  <c r="R7537" i="6"/>
  <c r="R7538" i="6"/>
  <c r="R7539" i="6"/>
  <c r="R7540" i="6"/>
  <c r="R7541" i="6"/>
  <c r="R7542" i="6"/>
  <c r="R7543" i="6"/>
  <c r="R7544" i="6"/>
  <c r="R7545" i="6"/>
  <c r="R7546" i="6"/>
  <c r="R7547" i="6"/>
  <c r="R7548" i="6"/>
  <c r="R7549" i="6"/>
  <c r="R7550" i="6"/>
  <c r="R7551" i="6"/>
  <c r="R7552" i="6"/>
  <c r="R7553" i="6"/>
  <c r="R7554" i="6"/>
  <c r="R7555" i="6"/>
  <c r="R7556" i="6"/>
  <c r="R7557" i="6"/>
  <c r="R7558" i="6"/>
  <c r="R7559" i="6"/>
  <c r="R7560" i="6"/>
  <c r="R7561" i="6"/>
  <c r="R7562" i="6"/>
  <c r="R7563" i="6"/>
  <c r="R7564" i="6"/>
  <c r="R7565" i="6"/>
  <c r="R7566" i="6"/>
  <c r="R7567" i="6"/>
  <c r="R7568" i="6"/>
  <c r="R7569" i="6"/>
  <c r="R7570" i="6"/>
  <c r="R7571" i="6"/>
  <c r="R7572" i="6"/>
  <c r="R7573" i="6"/>
  <c r="R7574" i="6"/>
  <c r="R7575" i="6"/>
  <c r="R7576" i="6"/>
  <c r="R7577" i="6"/>
  <c r="R7578" i="6"/>
  <c r="R7579" i="6"/>
  <c r="R7580" i="6"/>
  <c r="R7581" i="6"/>
  <c r="R7582" i="6"/>
  <c r="R7583" i="6"/>
  <c r="R7584" i="6"/>
  <c r="R7585" i="6"/>
  <c r="R7586" i="6"/>
  <c r="R7587" i="6"/>
  <c r="R7588" i="6"/>
  <c r="R7589" i="6"/>
  <c r="R7590" i="6"/>
  <c r="R7591" i="6"/>
  <c r="R7592" i="6"/>
  <c r="R7593" i="6"/>
  <c r="R7594" i="6"/>
  <c r="R7595" i="6"/>
  <c r="R7596" i="6"/>
  <c r="R7597" i="6"/>
  <c r="R7598" i="6"/>
  <c r="R7599" i="6"/>
  <c r="R7600" i="6"/>
  <c r="R7601" i="6"/>
  <c r="R7602" i="6"/>
  <c r="R7603" i="6"/>
  <c r="R7604" i="6"/>
  <c r="R7605" i="6"/>
  <c r="R7606" i="6"/>
  <c r="R7607" i="6"/>
  <c r="R7608" i="6"/>
  <c r="R7609" i="6"/>
  <c r="R7610" i="6"/>
  <c r="R7611" i="6"/>
  <c r="R7612" i="6"/>
  <c r="R7613" i="6"/>
  <c r="R7614" i="6"/>
  <c r="R7615" i="6"/>
  <c r="R7616" i="6"/>
  <c r="R7617" i="6"/>
  <c r="R7618" i="6"/>
  <c r="R7619" i="6"/>
  <c r="R7620" i="6"/>
  <c r="R7621" i="6"/>
  <c r="R7622" i="6"/>
  <c r="R7623" i="6"/>
  <c r="R7624" i="6"/>
  <c r="R7625" i="6"/>
  <c r="R7626" i="6"/>
  <c r="R7627" i="6"/>
  <c r="R7628" i="6"/>
  <c r="R7629" i="6"/>
  <c r="R7630" i="6"/>
  <c r="R7631" i="6"/>
  <c r="R7632" i="6"/>
  <c r="R7633" i="6"/>
  <c r="R7634" i="6"/>
  <c r="R7635" i="6"/>
  <c r="R7636" i="6"/>
  <c r="R7637" i="6"/>
  <c r="R7638" i="6"/>
  <c r="R7639" i="6"/>
  <c r="R7640" i="6"/>
  <c r="R7641" i="6"/>
  <c r="R7642" i="6"/>
  <c r="R7643" i="6"/>
  <c r="R7644" i="6"/>
  <c r="R7645" i="6"/>
  <c r="R7646" i="6"/>
  <c r="R7647" i="6"/>
  <c r="R7648" i="6"/>
  <c r="R7649" i="6"/>
  <c r="R7650" i="6"/>
  <c r="R7651" i="6"/>
  <c r="R7652" i="6"/>
  <c r="R7653" i="6"/>
  <c r="R7654" i="6"/>
  <c r="R7655" i="6"/>
  <c r="R7656" i="6"/>
  <c r="R7657" i="6"/>
  <c r="R7658" i="6"/>
  <c r="R7659" i="6"/>
  <c r="R7660" i="6"/>
  <c r="R7661" i="6"/>
  <c r="R7662" i="6"/>
  <c r="R7663" i="6"/>
  <c r="R7664" i="6"/>
  <c r="R7665" i="6"/>
  <c r="R7666" i="6"/>
  <c r="R7667" i="6"/>
  <c r="R7668" i="6"/>
  <c r="R7669" i="6"/>
  <c r="R7670" i="6"/>
  <c r="R7671" i="6"/>
  <c r="R7672" i="6"/>
  <c r="R7673" i="6"/>
  <c r="R7674" i="6"/>
  <c r="R7675" i="6"/>
  <c r="R7676" i="6"/>
  <c r="R7677" i="6"/>
  <c r="R7678" i="6"/>
  <c r="R7679" i="6"/>
  <c r="R7680" i="6"/>
  <c r="R7681" i="6"/>
  <c r="R7682" i="6"/>
  <c r="R7683" i="6"/>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201" i="6"/>
  <c r="R202" i="6"/>
  <c r="R203" i="6"/>
  <c r="R204" i="6"/>
  <c r="R205" i="6"/>
  <c r="R206" i="6"/>
  <c r="R207" i="6"/>
  <c r="R208" i="6"/>
  <c r="R209" i="6"/>
  <c r="R210" i="6"/>
  <c r="R211" i="6"/>
  <c r="R212" i="6"/>
  <c r="R213" i="6"/>
  <c r="R214" i="6"/>
  <c r="R215" i="6"/>
  <c r="R216" i="6"/>
  <c r="R217" i="6"/>
  <c r="R218" i="6"/>
  <c r="R219" i="6"/>
  <c r="R220" i="6"/>
  <c r="R221" i="6"/>
  <c r="R222" i="6"/>
  <c r="R223" i="6"/>
  <c r="R224" i="6"/>
  <c r="R225" i="6"/>
  <c r="R226" i="6"/>
  <c r="R227" i="6"/>
  <c r="R228" i="6"/>
  <c r="R229" i="6"/>
  <c r="R230" i="6"/>
  <c r="R231" i="6"/>
  <c r="R232" i="6"/>
  <c r="R233" i="6"/>
  <c r="R234" i="6"/>
  <c r="R235" i="6"/>
  <c r="R236" i="6"/>
  <c r="R237" i="6"/>
  <c r="R238" i="6"/>
  <c r="R239" i="6"/>
  <c r="R240" i="6"/>
  <c r="R241" i="6"/>
  <c r="R242" i="6"/>
  <c r="R243" i="6"/>
  <c r="R244" i="6"/>
  <c r="R245" i="6"/>
  <c r="R246" i="6"/>
  <c r="R247" i="6"/>
  <c r="R248" i="6"/>
  <c r="R249" i="6"/>
  <c r="R250" i="6"/>
  <c r="R251" i="6"/>
  <c r="R252" i="6"/>
  <c r="R253" i="6"/>
  <c r="R254" i="6"/>
  <c r="R255" i="6"/>
  <c r="R256" i="6"/>
  <c r="R257" i="6"/>
  <c r="R258" i="6"/>
  <c r="R259" i="6"/>
  <c r="R260" i="6"/>
  <c r="R261" i="6"/>
  <c r="R262" i="6"/>
  <c r="R263" i="6"/>
  <c r="R264" i="6"/>
  <c r="R265" i="6"/>
  <c r="R266" i="6"/>
  <c r="R267" i="6"/>
  <c r="R268" i="6"/>
  <c r="R269" i="6"/>
  <c r="R270" i="6"/>
  <c r="R271" i="6"/>
  <c r="R272" i="6"/>
  <c r="R273" i="6"/>
  <c r="R274" i="6"/>
  <c r="R275" i="6"/>
  <c r="R276" i="6"/>
  <c r="R277" i="6"/>
  <c r="R278" i="6"/>
  <c r="R279" i="6"/>
  <c r="R280" i="6"/>
  <c r="R281" i="6"/>
  <c r="R282" i="6"/>
  <c r="R283" i="6"/>
  <c r="R284" i="6"/>
  <c r="R285" i="6"/>
  <c r="R286" i="6"/>
  <c r="R287" i="6"/>
  <c r="R288" i="6"/>
  <c r="R289" i="6"/>
  <c r="R290" i="6"/>
  <c r="R291" i="6"/>
  <c r="R292" i="6"/>
  <c r="R293" i="6"/>
  <c r="R294" i="6"/>
  <c r="R295" i="6"/>
  <c r="R296" i="6"/>
  <c r="R297" i="6"/>
  <c r="R298" i="6"/>
  <c r="R299" i="6"/>
  <c r="R300" i="6"/>
  <c r="R301" i="6"/>
  <c r="R302" i="6"/>
  <c r="R303" i="6"/>
  <c r="R304" i="6"/>
  <c r="R305" i="6"/>
  <c r="R306" i="6"/>
  <c r="R307" i="6"/>
  <c r="R308" i="6"/>
  <c r="R309" i="6"/>
  <c r="R310" i="6"/>
  <c r="R311" i="6"/>
  <c r="R312" i="6"/>
  <c r="R313" i="6"/>
  <c r="R314" i="6"/>
  <c r="R315" i="6"/>
  <c r="R316" i="6"/>
  <c r="R317" i="6"/>
  <c r="R318" i="6"/>
  <c r="R319" i="6"/>
  <c r="R320" i="6"/>
  <c r="R321" i="6"/>
  <c r="R322" i="6"/>
  <c r="R323" i="6"/>
  <c r="R324" i="6"/>
  <c r="R325" i="6"/>
  <c r="R326" i="6"/>
  <c r="R327" i="6"/>
  <c r="R328" i="6"/>
  <c r="R329" i="6"/>
  <c r="R330" i="6"/>
  <c r="R331" i="6"/>
  <c r="R332" i="6"/>
  <c r="R333" i="6"/>
  <c r="R334" i="6"/>
  <c r="R335" i="6"/>
  <c r="R336" i="6"/>
  <c r="R337" i="6"/>
  <c r="R338" i="6"/>
  <c r="R339" i="6"/>
  <c r="R340" i="6"/>
  <c r="R341" i="6"/>
  <c r="R342" i="6"/>
  <c r="R343" i="6"/>
  <c r="R344" i="6"/>
  <c r="R345" i="6"/>
  <c r="R346" i="6"/>
  <c r="R347" i="6"/>
  <c r="R348" i="6"/>
  <c r="R349" i="6"/>
  <c r="R350" i="6"/>
  <c r="R351" i="6"/>
  <c r="R352" i="6"/>
  <c r="R353" i="6"/>
  <c r="R354" i="6"/>
  <c r="R355" i="6"/>
  <c r="R356" i="6"/>
  <c r="R357" i="6"/>
  <c r="R358" i="6"/>
  <c r="R359" i="6"/>
  <c r="R360" i="6"/>
  <c r="R361" i="6"/>
  <c r="R362" i="6"/>
  <c r="R363" i="6"/>
  <c r="R364" i="6"/>
  <c r="R365" i="6"/>
  <c r="R366" i="6"/>
  <c r="R367" i="6"/>
  <c r="R368" i="6"/>
  <c r="R369" i="6"/>
  <c r="R370" i="6"/>
  <c r="R371" i="6"/>
  <c r="R372" i="6"/>
  <c r="R373" i="6"/>
  <c r="R374" i="6"/>
  <c r="R375" i="6"/>
  <c r="R376" i="6"/>
  <c r="R377" i="6"/>
  <c r="R378" i="6"/>
  <c r="R379" i="6"/>
  <c r="R380" i="6"/>
  <c r="R381" i="6"/>
  <c r="R382" i="6"/>
  <c r="R383" i="6"/>
  <c r="R384" i="6"/>
  <c r="R385" i="6"/>
  <c r="R386" i="6"/>
  <c r="R387" i="6"/>
  <c r="R388" i="6"/>
  <c r="R389" i="6"/>
  <c r="R390" i="6"/>
  <c r="R391" i="6"/>
  <c r="R392" i="6"/>
  <c r="R393" i="6"/>
  <c r="R394" i="6"/>
  <c r="R395" i="6"/>
  <c r="R396" i="6"/>
  <c r="R397" i="6"/>
  <c r="R398" i="6"/>
  <c r="R399" i="6"/>
  <c r="R400" i="6"/>
  <c r="R401" i="6"/>
  <c r="R402" i="6"/>
  <c r="R403" i="6"/>
  <c r="R404" i="6"/>
  <c r="R405" i="6"/>
  <c r="R406" i="6"/>
  <c r="R407" i="6"/>
  <c r="R408" i="6"/>
  <c r="R409" i="6"/>
  <c r="R410" i="6"/>
  <c r="R411" i="6"/>
  <c r="R412" i="6"/>
  <c r="R413" i="6"/>
  <c r="R414" i="6"/>
  <c r="R415" i="6"/>
  <c r="R416" i="6"/>
  <c r="R417" i="6"/>
  <c r="R418" i="6"/>
  <c r="R419" i="6"/>
  <c r="R420" i="6"/>
  <c r="R421" i="6"/>
  <c r="R422" i="6"/>
  <c r="R423" i="6"/>
  <c r="R424" i="6"/>
  <c r="R425" i="6"/>
  <c r="R426" i="6"/>
  <c r="R427" i="6"/>
  <c r="R428" i="6"/>
  <c r="R429" i="6"/>
  <c r="R430" i="6"/>
  <c r="R431" i="6"/>
  <c r="R432" i="6"/>
  <c r="R433" i="6"/>
  <c r="R434" i="6"/>
  <c r="R435" i="6"/>
  <c r="R436" i="6"/>
  <c r="R437" i="6"/>
  <c r="R438" i="6"/>
  <c r="R439" i="6"/>
  <c r="R440" i="6"/>
  <c r="R441" i="6"/>
  <c r="R442" i="6"/>
  <c r="R443" i="6"/>
  <c r="R444" i="6"/>
  <c r="R445" i="6"/>
  <c r="R446" i="6"/>
  <c r="R447" i="6"/>
  <c r="R448" i="6"/>
  <c r="R449" i="6"/>
  <c r="R450" i="6"/>
  <c r="R451" i="6"/>
  <c r="R452" i="6"/>
  <c r="R453" i="6"/>
  <c r="R454" i="6"/>
  <c r="R455" i="6"/>
  <c r="R456" i="6"/>
  <c r="R457" i="6"/>
  <c r="R458" i="6"/>
  <c r="R459" i="6"/>
  <c r="R460" i="6"/>
  <c r="R461" i="6"/>
  <c r="R462" i="6"/>
  <c r="R463" i="6"/>
  <c r="R464" i="6"/>
  <c r="R465" i="6"/>
  <c r="R466" i="6"/>
  <c r="R467" i="6"/>
  <c r="R468" i="6"/>
  <c r="R469" i="6"/>
  <c r="R470" i="6"/>
  <c r="R471" i="6"/>
  <c r="R472" i="6"/>
  <c r="R473" i="6"/>
  <c r="R474" i="6"/>
  <c r="R475" i="6"/>
  <c r="R476" i="6"/>
  <c r="R477" i="6"/>
  <c r="R478" i="6"/>
  <c r="R479" i="6"/>
  <c r="R480" i="6"/>
  <c r="R481" i="6"/>
  <c r="R482" i="6"/>
  <c r="R483" i="6"/>
  <c r="R484" i="6"/>
  <c r="R485" i="6"/>
  <c r="R486" i="6"/>
  <c r="R487" i="6"/>
  <c r="R488" i="6"/>
  <c r="R489" i="6"/>
  <c r="R490" i="6"/>
  <c r="R491" i="6"/>
  <c r="R492" i="6"/>
  <c r="R493" i="6"/>
  <c r="R494" i="6"/>
  <c r="R495" i="6"/>
  <c r="R496" i="6"/>
  <c r="R497" i="6"/>
  <c r="R498" i="6"/>
  <c r="R499" i="6"/>
  <c r="R500" i="6"/>
  <c r="R501" i="6"/>
  <c r="R502" i="6"/>
  <c r="R503" i="6"/>
  <c r="R504" i="6"/>
  <c r="R505" i="6"/>
  <c r="R506" i="6"/>
  <c r="R507" i="6"/>
  <c r="R508" i="6"/>
  <c r="R509" i="6"/>
  <c r="R510" i="6"/>
  <c r="R511" i="6"/>
  <c r="R512" i="6"/>
  <c r="R513" i="6"/>
  <c r="R514" i="6"/>
  <c r="R515" i="6"/>
  <c r="R516" i="6"/>
  <c r="R517" i="6"/>
  <c r="R518" i="6"/>
  <c r="R519" i="6"/>
  <c r="R520" i="6"/>
  <c r="R521" i="6"/>
  <c r="R522" i="6"/>
  <c r="R523" i="6"/>
  <c r="R524" i="6"/>
  <c r="R525" i="6"/>
  <c r="R526" i="6"/>
  <c r="R527" i="6"/>
  <c r="R528" i="6"/>
  <c r="R529" i="6"/>
  <c r="R530" i="6"/>
  <c r="R531" i="6"/>
  <c r="R532" i="6"/>
  <c r="R533" i="6"/>
  <c r="R534" i="6"/>
  <c r="R535" i="6"/>
  <c r="R536" i="6"/>
  <c r="R537" i="6"/>
  <c r="R538" i="6"/>
  <c r="R539" i="6"/>
  <c r="R540" i="6"/>
  <c r="R541" i="6"/>
  <c r="R542" i="6"/>
  <c r="R543" i="6"/>
  <c r="R544" i="6"/>
  <c r="R545" i="6"/>
  <c r="R546" i="6"/>
  <c r="R547" i="6"/>
  <c r="R548" i="6"/>
  <c r="R549" i="6"/>
  <c r="R550" i="6"/>
  <c r="R551" i="6"/>
  <c r="R552" i="6"/>
  <c r="R553" i="6"/>
  <c r="R554" i="6"/>
  <c r="R555" i="6"/>
  <c r="R556" i="6"/>
  <c r="R557" i="6"/>
  <c r="R558" i="6"/>
  <c r="R559" i="6"/>
  <c r="R560" i="6"/>
  <c r="R561" i="6"/>
  <c r="R562" i="6"/>
  <c r="R563" i="6"/>
  <c r="R564" i="6"/>
  <c r="R565" i="6"/>
  <c r="R566" i="6"/>
  <c r="R567" i="6"/>
  <c r="R568" i="6"/>
  <c r="R569" i="6"/>
  <c r="R570" i="6"/>
  <c r="R571" i="6"/>
  <c r="R572" i="6"/>
  <c r="R573" i="6"/>
  <c r="R574" i="6"/>
  <c r="R575" i="6"/>
  <c r="R576" i="6"/>
  <c r="R577" i="6"/>
  <c r="R578" i="6"/>
  <c r="R579" i="6"/>
  <c r="R580" i="6"/>
  <c r="R581" i="6"/>
  <c r="R582" i="6"/>
  <c r="R583" i="6"/>
  <c r="R584" i="6"/>
  <c r="R585" i="6"/>
  <c r="R586" i="6"/>
  <c r="R587" i="6"/>
  <c r="R588" i="6"/>
  <c r="R589" i="6"/>
  <c r="R590" i="6"/>
  <c r="R591" i="6"/>
  <c r="R592" i="6"/>
  <c r="R593" i="6"/>
  <c r="R594" i="6"/>
  <c r="R595" i="6"/>
  <c r="R596" i="6"/>
  <c r="R597" i="6"/>
  <c r="R598" i="6"/>
  <c r="R599" i="6"/>
  <c r="R600" i="6"/>
  <c r="R601" i="6"/>
  <c r="R602" i="6"/>
  <c r="R603" i="6"/>
  <c r="R604" i="6"/>
  <c r="R605" i="6"/>
  <c r="R606" i="6"/>
  <c r="R607" i="6"/>
  <c r="R608" i="6"/>
  <c r="R609" i="6"/>
  <c r="R610" i="6"/>
  <c r="R611" i="6"/>
  <c r="R612" i="6"/>
  <c r="R613" i="6"/>
  <c r="R614" i="6"/>
  <c r="R615" i="6"/>
  <c r="R616" i="6"/>
  <c r="R617" i="6"/>
  <c r="R618" i="6"/>
  <c r="R619" i="6"/>
  <c r="R620" i="6"/>
  <c r="R621" i="6"/>
  <c r="R622" i="6"/>
  <c r="R623" i="6"/>
  <c r="R624" i="6"/>
  <c r="R625" i="6"/>
  <c r="R626" i="6"/>
  <c r="R627" i="6"/>
  <c r="R628" i="6"/>
  <c r="R629" i="6"/>
  <c r="R630" i="6"/>
  <c r="R631" i="6"/>
  <c r="R632" i="6"/>
  <c r="R633" i="6"/>
  <c r="R634" i="6"/>
  <c r="R635" i="6"/>
  <c r="R636" i="6"/>
  <c r="R637" i="6"/>
  <c r="R638" i="6"/>
  <c r="R639" i="6"/>
  <c r="R640" i="6"/>
  <c r="R641" i="6"/>
  <c r="R642" i="6"/>
  <c r="R643" i="6"/>
  <c r="R644" i="6"/>
  <c r="R645" i="6"/>
  <c r="R646" i="6"/>
  <c r="R647" i="6"/>
  <c r="R648" i="6"/>
  <c r="R649" i="6"/>
  <c r="R650" i="6"/>
  <c r="R651" i="6"/>
  <c r="R652" i="6"/>
  <c r="R653" i="6"/>
  <c r="R654" i="6"/>
  <c r="R655" i="6"/>
  <c r="R656" i="6"/>
  <c r="R657" i="6"/>
  <c r="R658" i="6"/>
  <c r="R659" i="6"/>
  <c r="R660" i="6"/>
  <c r="R661" i="6"/>
  <c r="R662" i="6"/>
  <c r="R663" i="6"/>
  <c r="R664" i="6"/>
  <c r="R665" i="6"/>
  <c r="R666" i="6"/>
  <c r="R667" i="6"/>
  <c r="R668" i="6"/>
  <c r="R669" i="6"/>
  <c r="R670" i="6"/>
  <c r="R671" i="6"/>
  <c r="R672" i="6"/>
  <c r="R673" i="6"/>
  <c r="R674" i="6"/>
  <c r="R675" i="6"/>
  <c r="R676" i="6"/>
  <c r="R677" i="6"/>
  <c r="R678" i="6"/>
  <c r="R679" i="6"/>
  <c r="R680" i="6"/>
  <c r="R681" i="6"/>
  <c r="R682" i="6"/>
  <c r="R683" i="6"/>
  <c r="R684" i="6"/>
  <c r="R685" i="6"/>
  <c r="R686" i="6"/>
  <c r="R687" i="6"/>
  <c r="R688" i="6"/>
  <c r="R689" i="6"/>
  <c r="R690" i="6"/>
  <c r="R691" i="6"/>
  <c r="R692" i="6"/>
  <c r="R693" i="6"/>
  <c r="R694" i="6"/>
  <c r="R695" i="6"/>
  <c r="R696" i="6"/>
  <c r="R697" i="6"/>
  <c r="R698" i="6"/>
  <c r="R699" i="6"/>
  <c r="R700" i="6"/>
  <c r="R701" i="6"/>
  <c r="R702" i="6"/>
  <c r="R703" i="6"/>
  <c r="R704" i="6"/>
  <c r="R705" i="6"/>
  <c r="R706" i="6"/>
  <c r="R707" i="6"/>
  <c r="R708" i="6"/>
  <c r="R709" i="6"/>
  <c r="R710" i="6"/>
  <c r="R711" i="6"/>
  <c r="R712" i="6"/>
  <c r="R713" i="6"/>
  <c r="R714" i="6"/>
  <c r="R715" i="6"/>
  <c r="R716" i="6"/>
  <c r="R717" i="6"/>
  <c r="R718" i="6"/>
  <c r="R719" i="6"/>
  <c r="R720" i="6"/>
  <c r="R721" i="6"/>
  <c r="R722" i="6"/>
  <c r="R723" i="6"/>
  <c r="R724" i="6"/>
  <c r="R725" i="6"/>
  <c r="R726" i="6"/>
  <c r="R727" i="6"/>
  <c r="R728" i="6"/>
  <c r="R729" i="6"/>
  <c r="R730" i="6"/>
  <c r="R731" i="6"/>
  <c r="R732" i="6"/>
  <c r="R733" i="6"/>
  <c r="R734" i="6"/>
  <c r="R735" i="6"/>
  <c r="R736" i="6"/>
  <c r="R737" i="6"/>
  <c r="R738" i="6"/>
  <c r="R739" i="6"/>
  <c r="R740" i="6"/>
  <c r="R741" i="6"/>
  <c r="R742" i="6"/>
  <c r="R743" i="6"/>
  <c r="R744" i="6"/>
  <c r="R745" i="6"/>
  <c r="R746" i="6"/>
  <c r="R747" i="6"/>
  <c r="R748" i="6"/>
  <c r="R749" i="6"/>
  <c r="R750" i="6"/>
  <c r="R751" i="6"/>
  <c r="R752" i="6"/>
  <c r="R753" i="6"/>
  <c r="R754" i="6"/>
  <c r="R755" i="6"/>
  <c r="R756" i="6"/>
  <c r="R757" i="6"/>
  <c r="R758" i="6"/>
  <c r="R759" i="6"/>
  <c r="R760" i="6"/>
  <c r="R761" i="6"/>
  <c r="R762" i="6"/>
  <c r="R763" i="6"/>
  <c r="R764" i="6"/>
  <c r="R765" i="6"/>
  <c r="R766" i="6"/>
  <c r="R767" i="6"/>
  <c r="R768" i="6"/>
  <c r="R769" i="6"/>
  <c r="R770" i="6"/>
  <c r="R771" i="6"/>
  <c r="R772" i="6"/>
  <c r="R773" i="6"/>
  <c r="R774" i="6"/>
  <c r="R775" i="6"/>
  <c r="R776" i="6"/>
  <c r="R777" i="6"/>
  <c r="R778" i="6"/>
  <c r="R779" i="6"/>
  <c r="R780" i="6"/>
  <c r="R781" i="6"/>
  <c r="R782" i="6"/>
  <c r="R783" i="6"/>
  <c r="R784" i="6"/>
  <c r="R785" i="6"/>
  <c r="R786" i="6"/>
  <c r="R787" i="6"/>
  <c r="R788" i="6"/>
  <c r="R789" i="6"/>
  <c r="R790" i="6"/>
  <c r="R791" i="6"/>
  <c r="R792" i="6"/>
  <c r="R793" i="6"/>
  <c r="R794" i="6"/>
  <c r="R795" i="6"/>
  <c r="R796" i="6"/>
  <c r="R797" i="6"/>
  <c r="R798" i="6"/>
  <c r="R799" i="6"/>
  <c r="R800" i="6"/>
  <c r="R801" i="6"/>
  <c r="R802" i="6"/>
  <c r="R803" i="6"/>
  <c r="R804" i="6"/>
  <c r="R805" i="6"/>
  <c r="R806" i="6"/>
  <c r="R807" i="6"/>
  <c r="R808" i="6"/>
  <c r="R809" i="6"/>
  <c r="R810" i="6"/>
  <c r="R811" i="6"/>
  <c r="R812" i="6"/>
  <c r="R813" i="6"/>
  <c r="R814" i="6"/>
  <c r="R815" i="6"/>
  <c r="R816" i="6"/>
  <c r="R817" i="6"/>
  <c r="R818" i="6"/>
  <c r="R819" i="6"/>
  <c r="R820" i="6"/>
  <c r="R821" i="6"/>
  <c r="R822" i="6"/>
  <c r="R823" i="6"/>
  <c r="R824" i="6"/>
  <c r="R825" i="6"/>
  <c r="R826" i="6"/>
  <c r="R827" i="6"/>
  <c r="R828" i="6"/>
  <c r="R829" i="6"/>
  <c r="R830" i="6"/>
  <c r="R831" i="6"/>
  <c r="R832" i="6"/>
  <c r="R833" i="6"/>
  <c r="R834" i="6"/>
  <c r="R835" i="6"/>
  <c r="R836" i="6"/>
  <c r="R837" i="6"/>
  <c r="R838" i="6"/>
  <c r="R839" i="6"/>
  <c r="R840" i="6"/>
  <c r="R841" i="6"/>
  <c r="R842" i="6"/>
  <c r="R843" i="6"/>
  <c r="R844" i="6"/>
  <c r="R845" i="6"/>
  <c r="R846" i="6"/>
  <c r="R847" i="6"/>
  <c r="R848" i="6"/>
  <c r="R849" i="6"/>
  <c r="R850" i="6"/>
  <c r="R851" i="6"/>
  <c r="R852" i="6"/>
  <c r="R853" i="6"/>
  <c r="R854" i="6"/>
  <c r="R855" i="6"/>
  <c r="R856" i="6"/>
  <c r="R857" i="6"/>
  <c r="R858" i="6"/>
  <c r="R859" i="6"/>
  <c r="R860" i="6"/>
  <c r="R861" i="6"/>
  <c r="R862" i="6"/>
  <c r="R863" i="6"/>
  <c r="R864" i="6"/>
  <c r="R865" i="6"/>
  <c r="R866" i="6"/>
  <c r="R867" i="6"/>
  <c r="R868" i="6"/>
  <c r="R869" i="6"/>
  <c r="R870" i="6"/>
  <c r="R871" i="6"/>
  <c r="R872" i="6"/>
  <c r="R873" i="6"/>
  <c r="R874" i="6"/>
  <c r="R875" i="6"/>
  <c r="R876" i="6"/>
  <c r="R877" i="6"/>
  <c r="R878" i="6"/>
  <c r="R879" i="6"/>
  <c r="R880" i="6"/>
  <c r="R881" i="6"/>
  <c r="R882" i="6"/>
  <c r="R883" i="6"/>
  <c r="R884" i="6"/>
  <c r="R885" i="6"/>
  <c r="R886" i="6"/>
  <c r="R887" i="6"/>
  <c r="R888" i="6"/>
  <c r="R889" i="6"/>
  <c r="R890" i="6"/>
  <c r="R891" i="6"/>
  <c r="R892" i="6"/>
  <c r="R893" i="6"/>
  <c r="R894" i="6"/>
  <c r="R895" i="6"/>
  <c r="R896" i="6"/>
  <c r="R897" i="6"/>
  <c r="R898" i="6"/>
  <c r="R899" i="6"/>
  <c r="R900" i="6"/>
  <c r="R901" i="6"/>
  <c r="R902" i="6"/>
  <c r="R903" i="6"/>
  <c r="R904" i="6"/>
  <c r="R905" i="6"/>
  <c r="R906" i="6"/>
  <c r="R907" i="6"/>
  <c r="R908" i="6"/>
  <c r="R909" i="6"/>
  <c r="R910" i="6"/>
  <c r="R911" i="6"/>
  <c r="R912" i="6"/>
  <c r="R913" i="6"/>
  <c r="R914" i="6"/>
  <c r="R915" i="6"/>
  <c r="R916" i="6"/>
  <c r="R917" i="6"/>
  <c r="R918" i="6"/>
  <c r="R919" i="6"/>
  <c r="R920" i="6"/>
  <c r="R921" i="6"/>
  <c r="R922" i="6"/>
  <c r="R923" i="6"/>
  <c r="R924" i="6"/>
  <c r="R925" i="6"/>
  <c r="R926" i="6"/>
  <c r="R927" i="6"/>
  <c r="R928" i="6"/>
  <c r="R929" i="6"/>
  <c r="R930" i="6"/>
  <c r="R931" i="6"/>
  <c r="R932" i="6"/>
  <c r="R933" i="6"/>
  <c r="R934" i="6"/>
  <c r="R935" i="6"/>
  <c r="R936" i="6"/>
  <c r="R937" i="6"/>
  <c r="R938" i="6"/>
  <c r="R939" i="6"/>
  <c r="R940" i="6"/>
  <c r="R941" i="6"/>
  <c r="R942" i="6"/>
  <c r="R943" i="6"/>
  <c r="R944" i="6"/>
  <c r="R945" i="6"/>
  <c r="R946" i="6"/>
  <c r="R947" i="6"/>
  <c r="R948" i="6"/>
  <c r="R949" i="6"/>
  <c r="R950" i="6"/>
  <c r="R951" i="6"/>
  <c r="R952" i="6"/>
  <c r="R953" i="6"/>
  <c r="R954" i="6"/>
  <c r="R955" i="6"/>
  <c r="R956" i="6"/>
  <c r="R957" i="6"/>
  <c r="R958" i="6"/>
  <c r="R959" i="6"/>
  <c r="R960" i="6"/>
  <c r="R961" i="6"/>
  <c r="R962" i="6"/>
  <c r="R963" i="6"/>
  <c r="R964" i="6"/>
  <c r="R965" i="6"/>
  <c r="R966" i="6"/>
  <c r="R967" i="6"/>
  <c r="R968" i="6"/>
  <c r="R969" i="6"/>
  <c r="R970" i="6"/>
  <c r="R971" i="6"/>
  <c r="R972" i="6"/>
  <c r="R973" i="6"/>
  <c r="R974" i="6"/>
  <c r="R975" i="6"/>
  <c r="R976" i="6"/>
  <c r="R977" i="6"/>
  <c r="R978" i="6"/>
  <c r="R979" i="6"/>
  <c r="R980" i="6"/>
  <c r="R981" i="6"/>
  <c r="R982" i="6"/>
  <c r="R983" i="6"/>
  <c r="R984" i="6"/>
  <c r="R985" i="6"/>
  <c r="R986" i="6"/>
  <c r="R987" i="6"/>
  <c r="R988" i="6"/>
  <c r="R989" i="6"/>
  <c r="R990" i="6"/>
  <c r="R991" i="6"/>
  <c r="R992" i="6"/>
  <c r="R993" i="6"/>
  <c r="R994" i="6"/>
  <c r="R995" i="6"/>
  <c r="R996" i="6"/>
  <c r="R997" i="6"/>
  <c r="R998" i="6"/>
  <c r="R999" i="6"/>
  <c r="R1000" i="6"/>
  <c r="R1001" i="6"/>
  <c r="R1002" i="6"/>
  <c r="R1003" i="6"/>
  <c r="R1004" i="6"/>
  <c r="R1005" i="6"/>
  <c r="R1006" i="6"/>
  <c r="R1007" i="6"/>
  <c r="R1008" i="6"/>
  <c r="R1009" i="6"/>
  <c r="R1010" i="6"/>
  <c r="R1011" i="6"/>
  <c r="R1012" i="6"/>
  <c r="R1013" i="6"/>
  <c r="R1014" i="6"/>
  <c r="R1015" i="6"/>
  <c r="R1016" i="6"/>
  <c r="R1017" i="6"/>
  <c r="R1018" i="6"/>
  <c r="R1019" i="6"/>
  <c r="R1020" i="6"/>
  <c r="R1021" i="6"/>
  <c r="R1022" i="6"/>
  <c r="R1023" i="6"/>
  <c r="R1024" i="6"/>
  <c r="R1025" i="6"/>
  <c r="R1026" i="6"/>
  <c r="R1027" i="6"/>
  <c r="R1028" i="6"/>
  <c r="R1029" i="6"/>
  <c r="R1030" i="6"/>
  <c r="R1031" i="6"/>
  <c r="R1032" i="6"/>
  <c r="R1033" i="6"/>
  <c r="R1034" i="6"/>
  <c r="R1035" i="6"/>
  <c r="R1036" i="6"/>
  <c r="R1037" i="6"/>
  <c r="R1038" i="6"/>
  <c r="R1039" i="6"/>
  <c r="R1040" i="6"/>
  <c r="R1041" i="6"/>
  <c r="R1042" i="6"/>
  <c r="R1043" i="6"/>
  <c r="R1044" i="6"/>
  <c r="R1045" i="6"/>
  <c r="R1046" i="6"/>
  <c r="R1047" i="6"/>
  <c r="R1048" i="6"/>
  <c r="R1049" i="6"/>
  <c r="R1050" i="6"/>
  <c r="R1051" i="6"/>
  <c r="R1052" i="6"/>
  <c r="R1053" i="6"/>
  <c r="R1054" i="6"/>
  <c r="R1055" i="6"/>
  <c r="R1056" i="6"/>
  <c r="R1057" i="6"/>
  <c r="R1058" i="6"/>
  <c r="R1059" i="6"/>
  <c r="R1060" i="6"/>
  <c r="R1061" i="6"/>
  <c r="R1062" i="6"/>
  <c r="R1063" i="6"/>
  <c r="R1064" i="6"/>
  <c r="R1065" i="6"/>
  <c r="R1066" i="6"/>
  <c r="R1067" i="6"/>
  <c r="R1068" i="6"/>
  <c r="R1069" i="6"/>
  <c r="R1070" i="6"/>
  <c r="R1071" i="6"/>
  <c r="R1072" i="6"/>
  <c r="R1073" i="6"/>
  <c r="R1074" i="6"/>
  <c r="R1075" i="6"/>
  <c r="R1076" i="6"/>
  <c r="R1077" i="6"/>
  <c r="R1078" i="6"/>
  <c r="R1079" i="6"/>
  <c r="R1080" i="6"/>
  <c r="R1081" i="6"/>
  <c r="R1082" i="6"/>
  <c r="R1083" i="6"/>
  <c r="R1084" i="6"/>
  <c r="R1085" i="6"/>
  <c r="R1086" i="6"/>
  <c r="R1087" i="6"/>
  <c r="R1088" i="6"/>
  <c r="R1089" i="6"/>
  <c r="R1090" i="6"/>
  <c r="R1091" i="6"/>
  <c r="R1092" i="6"/>
  <c r="R1093" i="6"/>
  <c r="R1094" i="6"/>
  <c r="R1095" i="6"/>
  <c r="R1096" i="6"/>
  <c r="R1097" i="6"/>
  <c r="R1098" i="6"/>
  <c r="R1099" i="6"/>
  <c r="R1100" i="6"/>
  <c r="R1101" i="6"/>
  <c r="R1102" i="6"/>
  <c r="R1103" i="6"/>
  <c r="R1104" i="6"/>
  <c r="R1105" i="6"/>
  <c r="R1106" i="6"/>
  <c r="R1107" i="6"/>
  <c r="R1108" i="6"/>
  <c r="R1109" i="6"/>
  <c r="R1110" i="6"/>
  <c r="R1111" i="6"/>
  <c r="R1112" i="6"/>
  <c r="R1113" i="6"/>
  <c r="R1114" i="6"/>
  <c r="R1115" i="6"/>
  <c r="R1116" i="6"/>
  <c r="R1117" i="6"/>
  <c r="R1118" i="6"/>
  <c r="R1119" i="6"/>
  <c r="R1120" i="6"/>
  <c r="R1121" i="6"/>
  <c r="R1122" i="6"/>
  <c r="R1123" i="6"/>
  <c r="R1124" i="6"/>
  <c r="R1125" i="6"/>
  <c r="R1126" i="6"/>
  <c r="R1127" i="6"/>
  <c r="R1128" i="6"/>
  <c r="R1129" i="6"/>
  <c r="R1130" i="6"/>
  <c r="R1131" i="6"/>
  <c r="R1132" i="6"/>
  <c r="R1133" i="6"/>
  <c r="R1134" i="6"/>
  <c r="R1135" i="6"/>
  <c r="R1136" i="6"/>
  <c r="R1137" i="6"/>
  <c r="R1138" i="6"/>
  <c r="R1139" i="6"/>
  <c r="R1140" i="6"/>
  <c r="R1141" i="6"/>
  <c r="R1142" i="6"/>
  <c r="R1143" i="6"/>
  <c r="R1144" i="6"/>
  <c r="R1145" i="6"/>
  <c r="R1146" i="6"/>
  <c r="R1147" i="6"/>
  <c r="R1148" i="6"/>
  <c r="R1149" i="6"/>
  <c r="R1150" i="6"/>
  <c r="R1151" i="6"/>
  <c r="R1152" i="6"/>
  <c r="R1153" i="6"/>
  <c r="R1154" i="6"/>
  <c r="R1155" i="6"/>
  <c r="R1156" i="6"/>
  <c r="R1157" i="6"/>
  <c r="R1158" i="6"/>
  <c r="R1159" i="6"/>
  <c r="R1160" i="6"/>
  <c r="R1161" i="6"/>
  <c r="R1162" i="6"/>
  <c r="R1163" i="6"/>
  <c r="R1164" i="6"/>
  <c r="R1165" i="6"/>
  <c r="R1166" i="6"/>
  <c r="R1167" i="6"/>
  <c r="R1168" i="6"/>
  <c r="R1169" i="6"/>
  <c r="R1170" i="6"/>
  <c r="R1171" i="6"/>
  <c r="R1172" i="6"/>
  <c r="R1173" i="6"/>
  <c r="R1174" i="6"/>
  <c r="R1175" i="6"/>
  <c r="R1176" i="6"/>
  <c r="R1177" i="6"/>
  <c r="R1178" i="6"/>
  <c r="R1179" i="6"/>
  <c r="R1180" i="6"/>
  <c r="R1181" i="6"/>
  <c r="R1182" i="6"/>
  <c r="R1183" i="6"/>
  <c r="R1184" i="6"/>
  <c r="R1185" i="6"/>
  <c r="R1186" i="6"/>
  <c r="R1187" i="6"/>
  <c r="R1188" i="6"/>
  <c r="R1189" i="6"/>
  <c r="R1190" i="6"/>
  <c r="R1191" i="6"/>
  <c r="R1192" i="6"/>
  <c r="R1193" i="6"/>
  <c r="R1194" i="6"/>
  <c r="R1195" i="6"/>
  <c r="R1196" i="6"/>
  <c r="R1197" i="6"/>
  <c r="R1198" i="6"/>
  <c r="R1199" i="6"/>
  <c r="R1200" i="6"/>
  <c r="R1201" i="6"/>
  <c r="R1202" i="6"/>
  <c r="R1203" i="6"/>
  <c r="R1204" i="6"/>
  <c r="R1205" i="6"/>
  <c r="R1206" i="6"/>
  <c r="R1207" i="6"/>
  <c r="R1208" i="6"/>
  <c r="R1209" i="6"/>
  <c r="R1210" i="6"/>
  <c r="R1211" i="6"/>
  <c r="R1212" i="6"/>
  <c r="R1213" i="6"/>
  <c r="R1214" i="6"/>
  <c r="R1215" i="6"/>
  <c r="R1216" i="6"/>
  <c r="R1217" i="6"/>
  <c r="R1218" i="6"/>
  <c r="R1219" i="6"/>
  <c r="R1220" i="6"/>
  <c r="R1221" i="6"/>
  <c r="R1222" i="6"/>
  <c r="R1223" i="6"/>
  <c r="R1224" i="6"/>
  <c r="R1225" i="6"/>
  <c r="R1226" i="6"/>
  <c r="R1227" i="6"/>
  <c r="R1228" i="6"/>
  <c r="R1229" i="6"/>
  <c r="R1230" i="6"/>
  <c r="R1231" i="6"/>
  <c r="R1232" i="6"/>
  <c r="R1233" i="6"/>
  <c r="R1234" i="6"/>
  <c r="R1235" i="6"/>
  <c r="R1236" i="6"/>
  <c r="R1237" i="6"/>
  <c r="R1238" i="6"/>
  <c r="R1239" i="6"/>
  <c r="R1240" i="6"/>
  <c r="R1241" i="6"/>
  <c r="R1242" i="6"/>
  <c r="R1243" i="6"/>
  <c r="R1244" i="6"/>
  <c r="R1245" i="6"/>
  <c r="R1246" i="6"/>
  <c r="R1247" i="6"/>
  <c r="R1248" i="6"/>
  <c r="R1249" i="6"/>
  <c r="R1250" i="6"/>
  <c r="R1251" i="6"/>
  <c r="R1252" i="6"/>
  <c r="R1253" i="6"/>
  <c r="R1254" i="6"/>
  <c r="R1255" i="6"/>
  <c r="R1256" i="6"/>
  <c r="R1257" i="6"/>
  <c r="R1258" i="6"/>
  <c r="R1259" i="6"/>
  <c r="R1260" i="6"/>
  <c r="R1261" i="6"/>
  <c r="R1262" i="6"/>
  <c r="R1263" i="6"/>
  <c r="R1264" i="6"/>
  <c r="R1265" i="6"/>
  <c r="R1266" i="6"/>
  <c r="R1267" i="6"/>
  <c r="R1268" i="6"/>
  <c r="R1269" i="6"/>
  <c r="R1270" i="6"/>
  <c r="R1271" i="6"/>
  <c r="R1272" i="6"/>
  <c r="R1273" i="6"/>
  <c r="R1274" i="6"/>
  <c r="R1275" i="6"/>
  <c r="R1276" i="6"/>
  <c r="R1277" i="6"/>
  <c r="R1278" i="6"/>
  <c r="R1279" i="6"/>
  <c r="R1280" i="6"/>
  <c r="R1281" i="6"/>
  <c r="R1282" i="6"/>
  <c r="R1283" i="6"/>
  <c r="R1284" i="6"/>
  <c r="R1285" i="6"/>
  <c r="R1286" i="6"/>
  <c r="R1287" i="6"/>
  <c r="R1288" i="6"/>
  <c r="R1289" i="6"/>
  <c r="R1290" i="6"/>
  <c r="R1291" i="6"/>
  <c r="R1292" i="6"/>
  <c r="R1293" i="6"/>
  <c r="R1294" i="6"/>
  <c r="R1295" i="6"/>
  <c r="R1296" i="6"/>
  <c r="R1297" i="6"/>
  <c r="R1298" i="6"/>
  <c r="R1299" i="6"/>
  <c r="R1300" i="6"/>
  <c r="R1301" i="6"/>
  <c r="R1302" i="6"/>
  <c r="R1303" i="6"/>
  <c r="R1304" i="6"/>
  <c r="R1305" i="6"/>
  <c r="R1306" i="6"/>
  <c r="R1307" i="6"/>
  <c r="R1308" i="6"/>
  <c r="R1309" i="6"/>
  <c r="R1310" i="6"/>
  <c r="R1311" i="6"/>
  <c r="R1312" i="6"/>
  <c r="R1313" i="6"/>
  <c r="R1314" i="6"/>
  <c r="R1315" i="6"/>
  <c r="R1316" i="6"/>
  <c r="R1317" i="6"/>
  <c r="R1318" i="6"/>
  <c r="R1319" i="6"/>
  <c r="R1320" i="6"/>
  <c r="R1321" i="6"/>
  <c r="R1322" i="6"/>
  <c r="R1323" i="6"/>
  <c r="R1324" i="6"/>
  <c r="R1325" i="6"/>
  <c r="R1326" i="6"/>
  <c r="R1327" i="6"/>
  <c r="R1328" i="6"/>
  <c r="R1329" i="6"/>
  <c r="R1330" i="6"/>
  <c r="R1331" i="6"/>
  <c r="R1332" i="6"/>
  <c r="R1333" i="6"/>
  <c r="R1334" i="6"/>
  <c r="R1335" i="6"/>
  <c r="R1336" i="6"/>
  <c r="R1337" i="6"/>
  <c r="R1338" i="6"/>
  <c r="R1339" i="6"/>
  <c r="R1340" i="6"/>
  <c r="R1341" i="6"/>
  <c r="R1342" i="6"/>
  <c r="R1343" i="6"/>
  <c r="R1344" i="6"/>
  <c r="R1345" i="6"/>
  <c r="R1346" i="6"/>
  <c r="R1347" i="6"/>
  <c r="R1348" i="6"/>
  <c r="R1349" i="6"/>
  <c r="R1350" i="6"/>
  <c r="R1351" i="6"/>
  <c r="R1352" i="6"/>
  <c r="R1353" i="6"/>
  <c r="R1354" i="6"/>
  <c r="R1355" i="6"/>
  <c r="R1356" i="6"/>
  <c r="R1357" i="6"/>
  <c r="R1358" i="6"/>
  <c r="R1359" i="6"/>
  <c r="R1360" i="6"/>
  <c r="R1361" i="6"/>
  <c r="R1362" i="6"/>
  <c r="R1363" i="6"/>
  <c r="R1364" i="6"/>
  <c r="R1365" i="6"/>
  <c r="R1366" i="6"/>
  <c r="R1367" i="6"/>
  <c r="R1368" i="6"/>
  <c r="R1369" i="6"/>
  <c r="R1370" i="6"/>
  <c r="R1371" i="6"/>
  <c r="R1372" i="6"/>
  <c r="R1373" i="6"/>
  <c r="R1374" i="6"/>
  <c r="R1375" i="6"/>
  <c r="R1376" i="6"/>
  <c r="R1377" i="6"/>
  <c r="R1378" i="6"/>
  <c r="R1379" i="6"/>
  <c r="R1380" i="6"/>
  <c r="R1381" i="6"/>
  <c r="R1382" i="6"/>
  <c r="R1383" i="6"/>
  <c r="R1384" i="6"/>
  <c r="R1385" i="6"/>
  <c r="R1386" i="6"/>
  <c r="R1387" i="6"/>
  <c r="R1388" i="6"/>
  <c r="R1389" i="6"/>
  <c r="R1390" i="6"/>
  <c r="R1391" i="6"/>
  <c r="R1392" i="6"/>
  <c r="R1393" i="6"/>
  <c r="R1394" i="6"/>
  <c r="R1395" i="6"/>
  <c r="R1396" i="6"/>
  <c r="R1397" i="6"/>
  <c r="R1398" i="6"/>
  <c r="R1399" i="6"/>
  <c r="R1400" i="6"/>
  <c r="R1401" i="6"/>
  <c r="R1402" i="6"/>
  <c r="R1403" i="6"/>
  <c r="R1404" i="6"/>
  <c r="R1405" i="6"/>
  <c r="R1406" i="6"/>
  <c r="R1407" i="6"/>
  <c r="R1408" i="6"/>
  <c r="R1409" i="6"/>
  <c r="R1410" i="6"/>
  <c r="R1411" i="6"/>
  <c r="R1412" i="6"/>
  <c r="R1413" i="6"/>
  <c r="R1414" i="6"/>
  <c r="R1415" i="6"/>
  <c r="R1416" i="6"/>
  <c r="R1417" i="6"/>
  <c r="R1418" i="6"/>
  <c r="R1419" i="6"/>
  <c r="R1420" i="6"/>
  <c r="R1421" i="6"/>
  <c r="R1422" i="6"/>
  <c r="R1423" i="6"/>
  <c r="R1424" i="6"/>
  <c r="R1425" i="6"/>
  <c r="R1426" i="6"/>
  <c r="R1427" i="6"/>
  <c r="R1428" i="6"/>
  <c r="R1429" i="6"/>
  <c r="R1430" i="6"/>
  <c r="R1431" i="6"/>
  <c r="R1432" i="6"/>
  <c r="R1433" i="6"/>
  <c r="R1434" i="6"/>
  <c r="R1435" i="6"/>
  <c r="R1436" i="6"/>
  <c r="R1437" i="6"/>
  <c r="R1438" i="6"/>
  <c r="R1439" i="6"/>
  <c r="R1440" i="6"/>
  <c r="R1441" i="6"/>
  <c r="R1442" i="6"/>
  <c r="R1443" i="6"/>
  <c r="R1444" i="6"/>
  <c r="R1445" i="6"/>
  <c r="R1446" i="6"/>
  <c r="R1447" i="6"/>
  <c r="R1448" i="6"/>
  <c r="R1449" i="6"/>
  <c r="R1450" i="6"/>
  <c r="R1451" i="6"/>
  <c r="R1452" i="6"/>
  <c r="R1453" i="6"/>
  <c r="R1454" i="6"/>
  <c r="R1455" i="6"/>
  <c r="R1456" i="6"/>
  <c r="R1457" i="6"/>
  <c r="R1458" i="6"/>
  <c r="R1459" i="6"/>
  <c r="R1460" i="6"/>
  <c r="R1461" i="6"/>
  <c r="R1462" i="6"/>
  <c r="R1463" i="6"/>
  <c r="R1464" i="6"/>
  <c r="R1465" i="6"/>
  <c r="R1466" i="6"/>
  <c r="R1467" i="6"/>
  <c r="R1468" i="6"/>
  <c r="R1469" i="6"/>
  <c r="R1470" i="6"/>
  <c r="R1471" i="6"/>
  <c r="R1472" i="6"/>
  <c r="R1473" i="6"/>
  <c r="R1474" i="6"/>
  <c r="R1475" i="6"/>
  <c r="R1476" i="6"/>
  <c r="R1477" i="6"/>
  <c r="R1478" i="6"/>
  <c r="R1479" i="6"/>
  <c r="R1480" i="6"/>
  <c r="R1481" i="6"/>
  <c r="R1482" i="6"/>
  <c r="R1483" i="6"/>
  <c r="R1484" i="6"/>
  <c r="R1485" i="6"/>
  <c r="R1486" i="6"/>
  <c r="R1487" i="6"/>
  <c r="R1488" i="6"/>
  <c r="R1489" i="6"/>
  <c r="R1490" i="6"/>
  <c r="R1491" i="6"/>
  <c r="R1492" i="6"/>
  <c r="R1493" i="6"/>
  <c r="R1494" i="6"/>
  <c r="R1495" i="6"/>
  <c r="R1496" i="6"/>
  <c r="R1497" i="6"/>
  <c r="R1498" i="6"/>
  <c r="R1499" i="6"/>
  <c r="R1500" i="6"/>
  <c r="R1501" i="6"/>
  <c r="R1502" i="6"/>
  <c r="R1503" i="6"/>
  <c r="R1504" i="6"/>
  <c r="R1505" i="6"/>
  <c r="R1506" i="6"/>
  <c r="R1507" i="6"/>
  <c r="R1508" i="6"/>
  <c r="R1509" i="6"/>
  <c r="R1510" i="6"/>
  <c r="R1511" i="6"/>
  <c r="R1512" i="6"/>
  <c r="R1513" i="6"/>
  <c r="R1514" i="6"/>
  <c r="R1515" i="6"/>
  <c r="R1516" i="6"/>
  <c r="R1517" i="6"/>
  <c r="R1518" i="6"/>
  <c r="R1519" i="6"/>
  <c r="R1520" i="6"/>
  <c r="R1521" i="6"/>
  <c r="R1522" i="6"/>
  <c r="R1523" i="6"/>
  <c r="R1524" i="6"/>
  <c r="R1525" i="6"/>
  <c r="R1526" i="6"/>
  <c r="R1527" i="6"/>
  <c r="R1528" i="6"/>
  <c r="R1529" i="6"/>
  <c r="R1530" i="6"/>
  <c r="R1531" i="6"/>
  <c r="R1532" i="6"/>
  <c r="R1533" i="6"/>
  <c r="R1534" i="6"/>
  <c r="R1535" i="6"/>
  <c r="R1536" i="6"/>
  <c r="R1537" i="6"/>
  <c r="R1538" i="6"/>
  <c r="R1539" i="6"/>
  <c r="R1540" i="6"/>
  <c r="R1541" i="6"/>
  <c r="R1542" i="6"/>
  <c r="R1543" i="6"/>
  <c r="R1544" i="6"/>
  <c r="R1545" i="6"/>
  <c r="R1546" i="6"/>
  <c r="R1547" i="6"/>
  <c r="R1548" i="6"/>
  <c r="R1549" i="6"/>
  <c r="R1550" i="6"/>
  <c r="R1551" i="6"/>
  <c r="R1552" i="6"/>
  <c r="R1553" i="6"/>
  <c r="R1554" i="6"/>
  <c r="R1555" i="6"/>
  <c r="R1556" i="6"/>
  <c r="R1557" i="6"/>
  <c r="R1558" i="6"/>
  <c r="R1559" i="6"/>
  <c r="R1560" i="6"/>
  <c r="R1561" i="6"/>
  <c r="R1562" i="6"/>
  <c r="R1563" i="6"/>
  <c r="R1564" i="6"/>
  <c r="R1565" i="6"/>
  <c r="R1566" i="6"/>
  <c r="R1567" i="6"/>
  <c r="R1568" i="6"/>
  <c r="R1569" i="6"/>
  <c r="R1570" i="6"/>
  <c r="R1571" i="6"/>
  <c r="R1572" i="6"/>
  <c r="R1573" i="6"/>
  <c r="R1574" i="6"/>
  <c r="R1575" i="6"/>
  <c r="R1576" i="6"/>
  <c r="R1577" i="6"/>
  <c r="R1578" i="6"/>
  <c r="R1579" i="6"/>
  <c r="R1580" i="6"/>
  <c r="R1581" i="6"/>
  <c r="R1582" i="6"/>
  <c r="R1583" i="6"/>
  <c r="R1584" i="6"/>
  <c r="R1585" i="6"/>
  <c r="R1586" i="6"/>
  <c r="R1587" i="6"/>
  <c r="R1588" i="6"/>
  <c r="R1589" i="6"/>
  <c r="R1590" i="6"/>
  <c r="R1591" i="6"/>
  <c r="R1592" i="6"/>
  <c r="R1593" i="6"/>
  <c r="R1594" i="6"/>
  <c r="R1595" i="6"/>
  <c r="R1596" i="6"/>
  <c r="R1597" i="6"/>
  <c r="R1598" i="6"/>
  <c r="R1599" i="6"/>
  <c r="R1600" i="6"/>
  <c r="R1601" i="6"/>
  <c r="R1602" i="6"/>
  <c r="R1603" i="6"/>
  <c r="R1604" i="6"/>
  <c r="R1605" i="6"/>
  <c r="R1606" i="6"/>
  <c r="R1607" i="6"/>
  <c r="R1608" i="6"/>
  <c r="R1609" i="6"/>
  <c r="R1610" i="6"/>
  <c r="R1611" i="6"/>
  <c r="R1612" i="6"/>
  <c r="R1613" i="6"/>
  <c r="R1614" i="6"/>
  <c r="R1615" i="6"/>
  <c r="R1616" i="6"/>
  <c r="R1617" i="6"/>
  <c r="R1618" i="6"/>
  <c r="R1619" i="6"/>
  <c r="R1620" i="6"/>
  <c r="R1621" i="6"/>
  <c r="R1622" i="6"/>
  <c r="R1623" i="6"/>
  <c r="R1624" i="6"/>
  <c r="R1625" i="6"/>
  <c r="R1626" i="6"/>
  <c r="R1627" i="6"/>
  <c r="R1628" i="6"/>
  <c r="R1629" i="6"/>
  <c r="R1630" i="6"/>
  <c r="R1631" i="6"/>
  <c r="R1632" i="6"/>
  <c r="R1633" i="6"/>
  <c r="R1634" i="6"/>
  <c r="R1635" i="6"/>
  <c r="R1636" i="6"/>
  <c r="R1637" i="6"/>
  <c r="R1638" i="6"/>
  <c r="R1639" i="6"/>
  <c r="R1640" i="6"/>
  <c r="R1641" i="6"/>
  <c r="R1642" i="6"/>
  <c r="R1643" i="6"/>
  <c r="R1644" i="6"/>
  <c r="R1645" i="6"/>
  <c r="R1646" i="6"/>
  <c r="R1647" i="6"/>
  <c r="R1648" i="6"/>
  <c r="R1649" i="6"/>
  <c r="R1650" i="6"/>
  <c r="R1651" i="6"/>
  <c r="R1652" i="6"/>
  <c r="R1653" i="6"/>
  <c r="R1654" i="6"/>
  <c r="R1655" i="6"/>
  <c r="R1656" i="6"/>
  <c r="R1657" i="6"/>
  <c r="R1658" i="6"/>
  <c r="R1659" i="6"/>
  <c r="R1660" i="6"/>
  <c r="R1661" i="6"/>
  <c r="R1662" i="6"/>
  <c r="R1663" i="6"/>
  <c r="R1664" i="6"/>
  <c r="R1665" i="6"/>
  <c r="R1666" i="6"/>
  <c r="R1667" i="6"/>
  <c r="R1668" i="6"/>
  <c r="R1669" i="6"/>
  <c r="R1670" i="6"/>
  <c r="R1671" i="6"/>
  <c r="R1672" i="6"/>
  <c r="R1673" i="6"/>
  <c r="R1674" i="6"/>
  <c r="R1675" i="6"/>
  <c r="R1676" i="6"/>
  <c r="R1677" i="6"/>
  <c r="R1678" i="6"/>
  <c r="R1679" i="6"/>
  <c r="R1680" i="6"/>
  <c r="R1681" i="6"/>
  <c r="R1682" i="6"/>
  <c r="R1683" i="6"/>
  <c r="R1684" i="6"/>
  <c r="R1685" i="6"/>
  <c r="R1686" i="6"/>
  <c r="R1687" i="6"/>
  <c r="R1688" i="6"/>
  <c r="R1689" i="6"/>
  <c r="R1690" i="6"/>
  <c r="R1691" i="6"/>
  <c r="R1692" i="6"/>
  <c r="R1693" i="6"/>
  <c r="R1694" i="6"/>
  <c r="R1695" i="6"/>
  <c r="R1696" i="6"/>
  <c r="R1697" i="6"/>
  <c r="R1698" i="6"/>
  <c r="R1699" i="6"/>
  <c r="R1700" i="6"/>
  <c r="R1701" i="6"/>
  <c r="R1702" i="6"/>
  <c r="R1703" i="6"/>
  <c r="R1704" i="6"/>
  <c r="R1705" i="6"/>
  <c r="R1706" i="6"/>
  <c r="R1707" i="6"/>
  <c r="R1708" i="6"/>
  <c r="R1709" i="6"/>
  <c r="R1710" i="6"/>
  <c r="R1711" i="6"/>
  <c r="R1712" i="6"/>
  <c r="R1713" i="6"/>
  <c r="R1714" i="6"/>
  <c r="R1715" i="6"/>
  <c r="R1716" i="6"/>
  <c r="R1717" i="6"/>
  <c r="R1718" i="6"/>
  <c r="R1719" i="6"/>
  <c r="R1720" i="6"/>
  <c r="R1721" i="6"/>
  <c r="R1722" i="6"/>
  <c r="R1723" i="6"/>
  <c r="R1724" i="6"/>
  <c r="R1725" i="6"/>
  <c r="R1726" i="6"/>
  <c r="R1727" i="6"/>
  <c r="R1728" i="6"/>
  <c r="R1729" i="6"/>
  <c r="R1730" i="6"/>
  <c r="R1731" i="6"/>
  <c r="R1732" i="6"/>
  <c r="R1733" i="6"/>
  <c r="R1734" i="6"/>
  <c r="R1735" i="6"/>
  <c r="R1736" i="6"/>
  <c r="R1737" i="6"/>
  <c r="R1738" i="6"/>
  <c r="R1739" i="6"/>
  <c r="R1740" i="6"/>
  <c r="R1741" i="6"/>
  <c r="R1742" i="6"/>
  <c r="R1743" i="6"/>
  <c r="R1744" i="6"/>
  <c r="R1745" i="6"/>
  <c r="R1746" i="6"/>
  <c r="R1747" i="6"/>
  <c r="R1748" i="6"/>
  <c r="R1749" i="6"/>
  <c r="R1750" i="6"/>
  <c r="R1751" i="6"/>
  <c r="R1752" i="6"/>
  <c r="R1753" i="6"/>
  <c r="R1754" i="6"/>
  <c r="R1755" i="6"/>
  <c r="R1756" i="6"/>
  <c r="R1757" i="6"/>
  <c r="R1758" i="6"/>
  <c r="R1759" i="6"/>
  <c r="R1760" i="6"/>
  <c r="R1761" i="6"/>
  <c r="R1762" i="6"/>
  <c r="R1763" i="6"/>
  <c r="R1764" i="6"/>
  <c r="R1765" i="6"/>
  <c r="R1766" i="6"/>
  <c r="R1767" i="6"/>
  <c r="R1768" i="6"/>
  <c r="R1769" i="6"/>
  <c r="R1770" i="6"/>
  <c r="R1771" i="6"/>
  <c r="R1772" i="6"/>
  <c r="R1773" i="6"/>
  <c r="R1774" i="6"/>
  <c r="R1775" i="6"/>
  <c r="R1776" i="6"/>
  <c r="R1777" i="6"/>
  <c r="R1778" i="6"/>
  <c r="R1779" i="6"/>
  <c r="R1780" i="6"/>
  <c r="R1781" i="6"/>
  <c r="R1782" i="6"/>
  <c r="R1783" i="6"/>
  <c r="R1784" i="6"/>
  <c r="R1785" i="6"/>
  <c r="R1786" i="6"/>
  <c r="R1787" i="6"/>
  <c r="R1788" i="6"/>
  <c r="R1789" i="6"/>
  <c r="R1790" i="6"/>
  <c r="R1791" i="6"/>
  <c r="R1792" i="6"/>
  <c r="R1793" i="6"/>
  <c r="R1794" i="6"/>
  <c r="R1795" i="6"/>
  <c r="R1796" i="6"/>
  <c r="R1797" i="6"/>
  <c r="R1798" i="6"/>
  <c r="R1799" i="6"/>
  <c r="R1800" i="6"/>
  <c r="R1801" i="6"/>
  <c r="R1802" i="6"/>
  <c r="R1803" i="6"/>
  <c r="R1804" i="6"/>
  <c r="R1805" i="6"/>
  <c r="R1806" i="6"/>
  <c r="R1807" i="6"/>
  <c r="R1808" i="6"/>
  <c r="R1809" i="6"/>
  <c r="R1810" i="6"/>
  <c r="R1811" i="6"/>
  <c r="R1812" i="6"/>
  <c r="R1813" i="6"/>
  <c r="R1814" i="6"/>
  <c r="R1815" i="6"/>
  <c r="R1816" i="6"/>
  <c r="R1817" i="6"/>
  <c r="R1818" i="6"/>
  <c r="R1819" i="6"/>
  <c r="R1820" i="6"/>
  <c r="R1821" i="6"/>
  <c r="R1822" i="6"/>
  <c r="R1823" i="6"/>
  <c r="R1824" i="6"/>
  <c r="R1825" i="6"/>
  <c r="R1826" i="6"/>
  <c r="R1827" i="6"/>
  <c r="R1828" i="6"/>
  <c r="R1829" i="6"/>
  <c r="R1830" i="6"/>
  <c r="R1831" i="6"/>
  <c r="R1832" i="6"/>
  <c r="R1833" i="6"/>
  <c r="R1834" i="6"/>
  <c r="R1835" i="6"/>
  <c r="R1836" i="6"/>
  <c r="R1837" i="6"/>
  <c r="R1838" i="6"/>
  <c r="R1839" i="6"/>
  <c r="R1840" i="6"/>
  <c r="R1841" i="6"/>
  <c r="R1842" i="6"/>
  <c r="R1843" i="6"/>
  <c r="R1844" i="6"/>
  <c r="R1845" i="6"/>
  <c r="R1846" i="6"/>
  <c r="R1847" i="6"/>
  <c r="R1848" i="6"/>
  <c r="R1849" i="6"/>
  <c r="R1850" i="6"/>
  <c r="R1851" i="6"/>
  <c r="R1852" i="6"/>
  <c r="R1853" i="6"/>
  <c r="R1854" i="6"/>
  <c r="R1855" i="6"/>
  <c r="R1856" i="6"/>
  <c r="R1857" i="6"/>
  <c r="R1858" i="6"/>
  <c r="R1859" i="6"/>
  <c r="R1860" i="6"/>
  <c r="R1861" i="6"/>
  <c r="R1862" i="6"/>
  <c r="R1863" i="6"/>
  <c r="R1864" i="6"/>
  <c r="R1865" i="6"/>
  <c r="R1866" i="6"/>
  <c r="R1867" i="6"/>
  <c r="R1868" i="6"/>
  <c r="R1869" i="6"/>
  <c r="R1870" i="6"/>
  <c r="R1871" i="6"/>
  <c r="R1872" i="6"/>
  <c r="R1873" i="6"/>
  <c r="R1874" i="6"/>
  <c r="R1875" i="6"/>
  <c r="R1876" i="6"/>
  <c r="R1877" i="6"/>
  <c r="R1878" i="6"/>
  <c r="R1879" i="6"/>
  <c r="R1880" i="6"/>
  <c r="R1881" i="6"/>
  <c r="R1882" i="6"/>
  <c r="R1883" i="6"/>
  <c r="R1884" i="6"/>
  <c r="R1885" i="6"/>
  <c r="R1886" i="6"/>
  <c r="R1887" i="6"/>
  <c r="R1888" i="6"/>
  <c r="R1889" i="6"/>
  <c r="R1890" i="6"/>
  <c r="R1891" i="6"/>
  <c r="R1892" i="6"/>
  <c r="R1893" i="6"/>
  <c r="R1894" i="6"/>
  <c r="R1895" i="6"/>
  <c r="R1896" i="6"/>
  <c r="R1897" i="6"/>
  <c r="R1898" i="6"/>
  <c r="R1899" i="6"/>
  <c r="R1900" i="6"/>
  <c r="R1901" i="6"/>
  <c r="R1902" i="6"/>
  <c r="R1903" i="6"/>
  <c r="R1904" i="6"/>
  <c r="R1905" i="6"/>
  <c r="R1906" i="6"/>
  <c r="R1907" i="6"/>
  <c r="R1908" i="6"/>
  <c r="R1909" i="6"/>
  <c r="R1910" i="6"/>
  <c r="R1911" i="6"/>
  <c r="R1912" i="6"/>
  <c r="R1913" i="6"/>
  <c r="R1914" i="6"/>
  <c r="R1915" i="6"/>
  <c r="R1916" i="6"/>
  <c r="R1917" i="6"/>
  <c r="R1918" i="6"/>
  <c r="R1919" i="6"/>
  <c r="R1920" i="6"/>
  <c r="R1921" i="6"/>
  <c r="R1922" i="6"/>
  <c r="R1923" i="6"/>
  <c r="R1924" i="6"/>
  <c r="R1925" i="6"/>
  <c r="R1926" i="6"/>
  <c r="R1927" i="6"/>
  <c r="R1928" i="6"/>
  <c r="R1929" i="6"/>
  <c r="R1930" i="6"/>
  <c r="R1931" i="6"/>
  <c r="R1932" i="6"/>
  <c r="R1933" i="6"/>
  <c r="R1934" i="6"/>
  <c r="R1935" i="6"/>
  <c r="R1936" i="6"/>
  <c r="R1937" i="6"/>
  <c r="R1938" i="6"/>
  <c r="R1939" i="6"/>
  <c r="R1940" i="6"/>
  <c r="R1941" i="6"/>
  <c r="R1942" i="6"/>
  <c r="R1943" i="6"/>
  <c r="R1944" i="6"/>
  <c r="R1945" i="6"/>
  <c r="R1946" i="6"/>
  <c r="R1947" i="6"/>
  <c r="R1948" i="6"/>
  <c r="R1949" i="6"/>
  <c r="R1950" i="6"/>
  <c r="R1951" i="6"/>
  <c r="R1952" i="6"/>
  <c r="R1953" i="6"/>
  <c r="R1954" i="6"/>
  <c r="R1955" i="6"/>
  <c r="R1956" i="6"/>
  <c r="R1957" i="6"/>
  <c r="R1958" i="6"/>
  <c r="R1959" i="6"/>
  <c r="R1960" i="6"/>
  <c r="R1961" i="6"/>
  <c r="R1962" i="6"/>
  <c r="R1963" i="6"/>
  <c r="R1964" i="6"/>
  <c r="R1965" i="6"/>
  <c r="R1966" i="6"/>
  <c r="R1967" i="6"/>
  <c r="R1968" i="6"/>
  <c r="R1969" i="6"/>
  <c r="R1970" i="6"/>
  <c r="R1971" i="6"/>
  <c r="R1972" i="6"/>
  <c r="R1973" i="6"/>
  <c r="R1974" i="6"/>
  <c r="R1975" i="6"/>
  <c r="R1976" i="6"/>
  <c r="R1977" i="6"/>
  <c r="R1978" i="6"/>
  <c r="R1979" i="6"/>
  <c r="R1980" i="6"/>
  <c r="R1981" i="6"/>
  <c r="R1982" i="6"/>
  <c r="R1983" i="6"/>
  <c r="R1984" i="6"/>
  <c r="R1985" i="6"/>
  <c r="R1986" i="6"/>
  <c r="R1987" i="6"/>
  <c r="R1988" i="6"/>
  <c r="R1989" i="6"/>
  <c r="R1990" i="6"/>
  <c r="R1991" i="6"/>
  <c r="R1992" i="6"/>
  <c r="R1993" i="6"/>
  <c r="R1994" i="6"/>
  <c r="R1995" i="6"/>
  <c r="R1996" i="6"/>
  <c r="R1997" i="6"/>
  <c r="R1998" i="6"/>
  <c r="R1999" i="6"/>
  <c r="R2000" i="6"/>
  <c r="R2001" i="6"/>
  <c r="R2002" i="6"/>
  <c r="R2003" i="6"/>
  <c r="R2004" i="6"/>
  <c r="R2005" i="6"/>
  <c r="R2006" i="6"/>
  <c r="R2007" i="6"/>
  <c r="R2008" i="6"/>
  <c r="R2009" i="6"/>
  <c r="R2010" i="6"/>
  <c r="R2011" i="6"/>
  <c r="R2012" i="6"/>
  <c r="R2013" i="6"/>
  <c r="R2014" i="6"/>
  <c r="R2015" i="6"/>
  <c r="R2016" i="6"/>
  <c r="R2017" i="6"/>
  <c r="R2018" i="6"/>
  <c r="R2019" i="6"/>
  <c r="R2020" i="6"/>
  <c r="R2021" i="6"/>
  <c r="R2022" i="6"/>
  <c r="R2023" i="6"/>
  <c r="R2024" i="6"/>
  <c r="R2025" i="6"/>
  <c r="R2026" i="6"/>
  <c r="R2027" i="6"/>
  <c r="R2028" i="6"/>
  <c r="R2029" i="6"/>
  <c r="R2030" i="6"/>
  <c r="R2031" i="6"/>
  <c r="R2032" i="6"/>
  <c r="R2033" i="6"/>
  <c r="R2034" i="6"/>
  <c r="R2035" i="6"/>
  <c r="R2036" i="6"/>
  <c r="R2037" i="6"/>
  <c r="R2038" i="6"/>
  <c r="R2039" i="6"/>
  <c r="R2040" i="6"/>
  <c r="R2041" i="6"/>
  <c r="R2042" i="6"/>
  <c r="R2043" i="6"/>
  <c r="R2044" i="6"/>
  <c r="R2045" i="6"/>
  <c r="R2046" i="6"/>
  <c r="R2047" i="6"/>
  <c r="R2048" i="6"/>
  <c r="R2049" i="6"/>
  <c r="R2050" i="6"/>
  <c r="R2051" i="6"/>
  <c r="R2052" i="6"/>
  <c r="R2053" i="6"/>
  <c r="R2054" i="6"/>
  <c r="R2055" i="6"/>
  <c r="R2056" i="6"/>
  <c r="R2057" i="6"/>
  <c r="R2058" i="6"/>
  <c r="R2059" i="6"/>
  <c r="R2060" i="6"/>
  <c r="R2061" i="6"/>
  <c r="R2062" i="6"/>
  <c r="R2063" i="6"/>
  <c r="R2064" i="6"/>
  <c r="R2065" i="6"/>
  <c r="R2066" i="6"/>
  <c r="R2067" i="6"/>
  <c r="R2068" i="6"/>
  <c r="R2069" i="6"/>
  <c r="R2070" i="6"/>
  <c r="R2071" i="6"/>
  <c r="R2072" i="6"/>
  <c r="R2073" i="6"/>
  <c r="R2074" i="6"/>
  <c r="R2075" i="6"/>
  <c r="R2076" i="6"/>
  <c r="R2077" i="6"/>
  <c r="R2078" i="6"/>
  <c r="R2079" i="6"/>
  <c r="R2080" i="6"/>
  <c r="R2081" i="6"/>
  <c r="R2082" i="6"/>
  <c r="R2083" i="6"/>
  <c r="R2084" i="6"/>
  <c r="R2085" i="6"/>
  <c r="R2086" i="6"/>
  <c r="R2087" i="6"/>
  <c r="R2088" i="6"/>
  <c r="R2089" i="6"/>
  <c r="R2090" i="6"/>
  <c r="R2091" i="6"/>
  <c r="R2092" i="6"/>
  <c r="R2093" i="6"/>
  <c r="R2094" i="6"/>
  <c r="R2095" i="6"/>
  <c r="R2096" i="6"/>
  <c r="R2097" i="6"/>
  <c r="R2098" i="6"/>
  <c r="R2099" i="6"/>
  <c r="R2100" i="6"/>
  <c r="R2101" i="6"/>
  <c r="R2102" i="6"/>
  <c r="R2103" i="6"/>
  <c r="R2104" i="6"/>
  <c r="R2105" i="6"/>
  <c r="R2106" i="6"/>
  <c r="R2107" i="6"/>
  <c r="R2108" i="6"/>
  <c r="R2109" i="6"/>
  <c r="R2110" i="6"/>
  <c r="R2111" i="6"/>
  <c r="R2112" i="6"/>
  <c r="R2113" i="6"/>
  <c r="R2114" i="6"/>
  <c r="R2115" i="6"/>
  <c r="R2116" i="6"/>
  <c r="R2117" i="6"/>
  <c r="R2118" i="6"/>
  <c r="R2119" i="6"/>
  <c r="R2120" i="6"/>
  <c r="R2121" i="6"/>
  <c r="R2122" i="6"/>
  <c r="R2123" i="6"/>
  <c r="R2124" i="6"/>
  <c r="R2125" i="6"/>
  <c r="R2126" i="6"/>
  <c r="R2127" i="6"/>
  <c r="R2128" i="6"/>
  <c r="R2129" i="6"/>
  <c r="R2130" i="6"/>
  <c r="R2131" i="6"/>
  <c r="R2132" i="6"/>
  <c r="R2133" i="6"/>
  <c r="R2134" i="6"/>
  <c r="R2135" i="6"/>
  <c r="R2136" i="6"/>
  <c r="R2137" i="6"/>
  <c r="R2138" i="6"/>
  <c r="R2139" i="6"/>
  <c r="R2140" i="6"/>
  <c r="R2141" i="6"/>
  <c r="R2142" i="6"/>
  <c r="R2143" i="6"/>
  <c r="R2144" i="6"/>
  <c r="R2145" i="6"/>
  <c r="R2146" i="6"/>
  <c r="R2147" i="6"/>
  <c r="R2148" i="6"/>
  <c r="R2149" i="6"/>
  <c r="R2150" i="6"/>
  <c r="R2151" i="6"/>
  <c r="R2152" i="6"/>
  <c r="R2153" i="6"/>
  <c r="R2154" i="6"/>
  <c r="R2155" i="6"/>
  <c r="R2156" i="6"/>
  <c r="R2157" i="6"/>
  <c r="R2158" i="6"/>
  <c r="R2159" i="6"/>
  <c r="R2160" i="6"/>
  <c r="R2161" i="6"/>
  <c r="R2162" i="6"/>
  <c r="R2163" i="6"/>
  <c r="R2164" i="6"/>
  <c r="R2165" i="6"/>
  <c r="R2166" i="6"/>
  <c r="R2167" i="6"/>
  <c r="R2168" i="6"/>
  <c r="R2169" i="6"/>
  <c r="R2170" i="6"/>
  <c r="R2171" i="6"/>
  <c r="R2172" i="6"/>
  <c r="R2173" i="6"/>
  <c r="R2174" i="6"/>
  <c r="R2175" i="6"/>
  <c r="R2176" i="6"/>
  <c r="R2177" i="6"/>
  <c r="R2178" i="6"/>
  <c r="R2179" i="6"/>
  <c r="R2180" i="6"/>
  <c r="R2181" i="6"/>
  <c r="R2182" i="6"/>
  <c r="R2183" i="6"/>
  <c r="R2184" i="6"/>
  <c r="R2185" i="6"/>
  <c r="R2186" i="6"/>
  <c r="R2187" i="6"/>
  <c r="R2188" i="6"/>
  <c r="R2189" i="6"/>
  <c r="R2190" i="6"/>
  <c r="R2191" i="6"/>
  <c r="R2192" i="6"/>
  <c r="R2193" i="6"/>
  <c r="R2194" i="6"/>
  <c r="R2195" i="6"/>
  <c r="R2196" i="6"/>
  <c r="R2197" i="6"/>
  <c r="R2198" i="6"/>
  <c r="R2199" i="6"/>
  <c r="R2200" i="6"/>
  <c r="R2201" i="6"/>
  <c r="R2202" i="6"/>
  <c r="R2203" i="6"/>
  <c r="R2204" i="6"/>
  <c r="R2205" i="6"/>
  <c r="R2206" i="6"/>
  <c r="R2207" i="6"/>
  <c r="R2208" i="6"/>
  <c r="R2209" i="6"/>
  <c r="R2210" i="6"/>
  <c r="R2211" i="6"/>
  <c r="R2212" i="6"/>
  <c r="R2213" i="6"/>
  <c r="R2214" i="6"/>
  <c r="R2215" i="6"/>
  <c r="R2216" i="6"/>
  <c r="R2217" i="6"/>
  <c r="R2218" i="6"/>
  <c r="R2219" i="6"/>
  <c r="R2220" i="6"/>
  <c r="R2221" i="6"/>
  <c r="R2222" i="6"/>
  <c r="R2223" i="6"/>
  <c r="R2224" i="6"/>
  <c r="R2225" i="6"/>
  <c r="R2226" i="6"/>
  <c r="R2227" i="6"/>
  <c r="R2228" i="6"/>
  <c r="R2229" i="6"/>
  <c r="R2230" i="6"/>
  <c r="R2231" i="6"/>
  <c r="R2232" i="6"/>
  <c r="R2233" i="6"/>
  <c r="R2234" i="6"/>
  <c r="R2235" i="6"/>
  <c r="R2236" i="6"/>
  <c r="R2237" i="6"/>
  <c r="R2238" i="6"/>
  <c r="R2239" i="6"/>
  <c r="R2240" i="6"/>
  <c r="R2241" i="6"/>
  <c r="R2242" i="6"/>
  <c r="R2243" i="6"/>
  <c r="R2244" i="6"/>
  <c r="R2245" i="6"/>
  <c r="R2246" i="6"/>
  <c r="R2247" i="6"/>
  <c r="R2248" i="6"/>
  <c r="R2249" i="6"/>
  <c r="R2250" i="6"/>
  <c r="R2251" i="6"/>
  <c r="R2252" i="6"/>
  <c r="R2253" i="6"/>
  <c r="R2254" i="6"/>
  <c r="R2255" i="6"/>
  <c r="R2256" i="6"/>
  <c r="R2257" i="6"/>
  <c r="R2258" i="6"/>
  <c r="R2259" i="6"/>
  <c r="R2260" i="6"/>
  <c r="R2261" i="6"/>
  <c r="R2262" i="6"/>
  <c r="R2263" i="6"/>
  <c r="R2264" i="6"/>
  <c r="R2265" i="6"/>
  <c r="R2266" i="6"/>
  <c r="R2267" i="6"/>
  <c r="R2268" i="6"/>
  <c r="R2269" i="6"/>
  <c r="R2270" i="6"/>
  <c r="R2271" i="6"/>
  <c r="R2272" i="6"/>
  <c r="R2273" i="6"/>
  <c r="R2274" i="6"/>
  <c r="R2275" i="6"/>
  <c r="R2276" i="6"/>
  <c r="R2277" i="6"/>
  <c r="R2278" i="6"/>
  <c r="R2279" i="6"/>
  <c r="R2280" i="6"/>
  <c r="R2281" i="6"/>
  <c r="R2282" i="6"/>
  <c r="R2283" i="6"/>
  <c r="R2284" i="6"/>
  <c r="R2285" i="6"/>
  <c r="R2286" i="6"/>
  <c r="R2287" i="6"/>
  <c r="R2288" i="6"/>
  <c r="R2289" i="6"/>
  <c r="R2290" i="6"/>
  <c r="R2291" i="6"/>
  <c r="R2292" i="6"/>
  <c r="R2293" i="6"/>
  <c r="R2294" i="6"/>
  <c r="R2295" i="6"/>
  <c r="R2296" i="6"/>
  <c r="R2297" i="6"/>
  <c r="R2298" i="6"/>
  <c r="R2299" i="6"/>
  <c r="R2300" i="6"/>
  <c r="R2301" i="6"/>
  <c r="R2302" i="6"/>
  <c r="R2303" i="6"/>
  <c r="R2304" i="6"/>
  <c r="R2305" i="6"/>
  <c r="R2306" i="6"/>
  <c r="R2307" i="6"/>
  <c r="R2308" i="6"/>
  <c r="R2309" i="6"/>
  <c r="R2310" i="6"/>
  <c r="R2311" i="6"/>
  <c r="R2312" i="6"/>
  <c r="R2313" i="6"/>
  <c r="R2314" i="6"/>
  <c r="R2315" i="6"/>
  <c r="R2316" i="6"/>
  <c r="R2317" i="6"/>
  <c r="R2318" i="6"/>
  <c r="R2319" i="6"/>
  <c r="R2320" i="6"/>
  <c r="R2321" i="6"/>
  <c r="R2322" i="6"/>
  <c r="R2323" i="6"/>
  <c r="R2324" i="6"/>
  <c r="R2325" i="6"/>
  <c r="R2326" i="6"/>
  <c r="R2327" i="6"/>
  <c r="R2328" i="6"/>
  <c r="R2329" i="6"/>
  <c r="R2330" i="6"/>
  <c r="R2331" i="6"/>
  <c r="R2332" i="6"/>
  <c r="R2333" i="6"/>
  <c r="R2334" i="6"/>
  <c r="R2335" i="6"/>
  <c r="R2336" i="6"/>
  <c r="R2337" i="6"/>
  <c r="R2338" i="6"/>
  <c r="R2339" i="6"/>
  <c r="R2340" i="6"/>
  <c r="R2341" i="6"/>
  <c r="R2342" i="6"/>
  <c r="R2343" i="6"/>
  <c r="R2344" i="6"/>
  <c r="R2345" i="6"/>
  <c r="R2346" i="6"/>
  <c r="R2347" i="6"/>
  <c r="R2348" i="6"/>
  <c r="R2349" i="6"/>
  <c r="R2350" i="6"/>
  <c r="R2351" i="6"/>
  <c r="R2352" i="6"/>
  <c r="R2353" i="6"/>
  <c r="R2354" i="6"/>
  <c r="R2355" i="6"/>
  <c r="R2356" i="6"/>
  <c r="R2357" i="6"/>
  <c r="R2358" i="6"/>
  <c r="R2359" i="6"/>
  <c r="R2360" i="6"/>
  <c r="R2361" i="6"/>
  <c r="R2362" i="6"/>
  <c r="R2363" i="6"/>
  <c r="R2364" i="6"/>
  <c r="R2365" i="6"/>
  <c r="R2366" i="6"/>
  <c r="R2367" i="6"/>
  <c r="R2368" i="6"/>
  <c r="R2369" i="6"/>
  <c r="R2370" i="6"/>
  <c r="R2371" i="6"/>
  <c r="R2372" i="6"/>
  <c r="R2373" i="6"/>
  <c r="R2374" i="6"/>
  <c r="R2375" i="6"/>
  <c r="R2376" i="6"/>
  <c r="R2377" i="6"/>
  <c r="R2378" i="6"/>
  <c r="R2379" i="6"/>
  <c r="R2380" i="6"/>
  <c r="R2381" i="6"/>
  <c r="R2382" i="6"/>
  <c r="R2383" i="6"/>
  <c r="R2384" i="6"/>
  <c r="R2385" i="6"/>
  <c r="R2386" i="6"/>
  <c r="R2387" i="6"/>
  <c r="R2388" i="6"/>
  <c r="R2389" i="6"/>
  <c r="R2390" i="6"/>
  <c r="R2391" i="6"/>
  <c r="R2392" i="6"/>
  <c r="R2393" i="6"/>
  <c r="R2394" i="6"/>
  <c r="R2395" i="6"/>
  <c r="R2396" i="6"/>
  <c r="R2397" i="6"/>
  <c r="R2398" i="6"/>
  <c r="R2399" i="6"/>
  <c r="R2400" i="6"/>
  <c r="R2401" i="6"/>
  <c r="R2402" i="6"/>
  <c r="R2403" i="6"/>
  <c r="R2404" i="6"/>
  <c r="R2405" i="6"/>
  <c r="R2406" i="6"/>
  <c r="R2407" i="6"/>
  <c r="R2408" i="6"/>
  <c r="R2409" i="6"/>
  <c r="R2410" i="6"/>
  <c r="R2411" i="6"/>
  <c r="R2412" i="6"/>
  <c r="R2413" i="6"/>
  <c r="R2414" i="6"/>
  <c r="R2415" i="6"/>
  <c r="R2416" i="6"/>
  <c r="R2417" i="6"/>
  <c r="R2418" i="6"/>
  <c r="R2419" i="6"/>
  <c r="R2420" i="6"/>
  <c r="R2421" i="6"/>
  <c r="R2422" i="6"/>
  <c r="R2423" i="6"/>
  <c r="R2424" i="6"/>
  <c r="R2425" i="6"/>
  <c r="R2426" i="6"/>
  <c r="R2427" i="6"/>
  <c r="R2428" i="6"/>
  <c r="R2429" i="6"/>
  <c r="R2430" i="6"/>
  <c r="R2431" i="6"/>
  <c r="R2432" i="6"/>
  <c r="R2433" i="6"/>
  <c r="R2434" i="6"/>
  <c r="R2435" i="6"/>
  <c r="R2436" i="6"/>
  <c r="R2437" i="6"/>
  <c r="R2438" i="6"/>
  <c r="R2439" i="6"/>
  <c r="R2440" i="6"/>
  <c r="R2441" i="6"/>
  <c r="R2442" i="6"/>
  <c r="R2443" i="6"/>
  <c r="R2444" i="6"/>
  <c r="R2445" i="6"/>
  <c r="R2446" i="6"/>
  <c r="R2447" i="6"/>
  <c r="R2448" i="6"/>
  <c r="R2449" i="6"/>
  <c r="R2450" i="6"/>
  <c r="R2451" i="6"/>
  <c r="R2452" i="6"/>
  <c r="R2453" i="6"/>
  <c r="R2454" i="6"/>
  <c r="R2455" i="6"/>
  <c r="R2456" i="6"/>
  <c r="R2457" i="6"/>
  <c r="R2458" i="6"/>
  <c r="R2459" i="6"/>
  <c r="R2460" i="6"/>
  <c r="R2461" i="6"/>
  <c r="R2462" i="6"/>
  <c r="R2463" i="6"/>
  <c r="R2464" i="6"/>
  <c r="R2465" i="6"/>
  <c r="R2466" i="6"/>
  <c r="R2467" i="6"/>
  <c r="R2468" i="6"/>
  <c r="R2469" i="6"/>
  <c r="R2470" i="6"/>
  <c r="R2471" i="6"/>
  <c r="R2472" i="6"/>
  <c r="R2473" i="6"/>
  <c r="R2474" i="6"/>
  <c r="R2475" i="6"/>
  <c r="R2476" i="6"/>
  <c r="R2477" i="6"/>
  <c r="R2478" i="6"/>
  <c r="R2479" i="6"/>
  <c r="R2480" i="6"/>
  <c r="R2481" i="6"/>
  <c r="R2482" i="6"/>
  <c r="R2483" i="6"/>
  <c r="R2484" i="6"/>
  <c r="R2485" i="6"/>
  <c r="R2486" i="6"/>
  <c r="R2487" i="6"/>
  <c r="R2488" i="6"/>
  <c r="R2489" i="6"/>
  <c r="R2490" i="6"/>
  <c r="R2491" i="6"/>
  <c r="R2492" i="6"/>
  <c r="R2493" i="6"/>
  <c r="R2494" i="6"/>
  <c r="R2495" i="6"/>
  <c r="R2496" i="6"/>
  <c r="R2497" i="6"/>
  <c r="R2498" i="6"/>
  <c r="R2499" i="6"/>
  <c r="R2500" i="6"/>
  <c r="R2501" i="6"/>
  <c r="R2502" i="6"/>
  <c r="R2503" i="6"/>
  <c r="R2504" i="6"/>
  <c r="R2505" i="6"/>
  <c r="R2506" i="6"/>
  <c r="R2507" i="6"/>
  <c r="R2508" i="6"/>
  <c r="R2509" i="6"/>
  <c r="R2510" i="6"/>
  <c r="R2511" i="6"/>
  <c r="R2512" i="6"/>
  <c r="R2513" i="6"/>
  <c r="R2514" i="6"/>
  <c r="R2515" i="6"/>
  <c r="R2516" i="6"/>
  <c r="R2517" i="6"/>
  <c r="R2518" i="6"/>
  <c r="R2519" i="6"/>
  <c r="R2520" i="6"/>
  <c r="R2521" i="6"/>
  <c r="R2522" i="6"/>
  <c r="R2523" i="6"/>
  <c r="R2524" i="6"/>
  <c r="R2525" i="6"/>
  <c r="R2526" i="6"/>
  <c r="R2527" i="6"/>
  <c r="R2528" i="6"/>
  <c r="R2529" i="6"/>
  <c r="R2530" i="6"/>
  <c r="R2531" i="6"/>
  <c r="R2532" i="6"/>
  <c r="R2533" i="6"/>
  <c r="R2534" i="6"/>
  <c r="R2535" i="6"/>
  <c r="R2536" i="6"/>
  <c r="R2537" i="6"/>
  <c r="R2538" i="6"/>
  <c r="R2539" i="6"/>
  <c r="R2540" i="6"/>
  <c r="R2541" i="6"/>
  <c r="R2542" i="6"/>
  <c r="R2543" i="6"/>
  <c r="R2544" i="6"/>
  <c r="R2545" i="6"/>
  <c r="R2546" i="6"/>
  <c r="R2547" i="6"/>
  <c r="R2548" i="6"/>
  <c r="R2549" i="6"/>
  <c r="R2550" i="6"/>
  <c r="R2551" i="6"/>
  <c r="R2552" i="6"/>
  <c r="R2553" i="6"/>
  <c r="R2554" i="6"/>
  <c r="R2555" i="6"/>
  <c r="R2556" i="6"/>
  <c r="R2557" i="6"/>
  <c r="R2558" i="6"/>
  <c r="R2559" i="6"/>
  <c r="R2560" i="6"/>
  <c r="R2561" i="6"/>
  <c r="R2562" i="6"/>
  <c r="R2563" i="6"/>
  <c r="R2564" i="6"/>
  <c r="R2565" i="6"/>
  <c r="R2566" i="6"/>
  <c r="R2567" i="6"/>
  <c r="R2568" i="6"/>
  <c r="R2569" i="6"/>
  <c r="R2570" i="6"/>
  <c r="R2571" i="6"/>
  <c r="R2572" i="6"/>
  <c r="R2573" i="6"/>
  <c r="R2574" i="6"/>
  <c r="R2575" i="6"/>
  <c r="R2576" i="6"/>
  <c r="R2577" i="6"/>
  <c r="R2578" i="6"/>
  <c r="R2579" i="6"/>
  <c r="R2580" i="6"/>
  <c r="R2581" i="6"/>
  <c r="R2582" i="6"/>
  <c r="R2583" i="6"/>
  <c r="R2584" i="6"/>
  <c r="R2585" i="6"/>
  <c r="R2586" i="6"/>
  <c r="R2587" i="6"/>
  <c r="R2588" i="6"/>
  <c r="R2589" i="6"/>
  <c r="R2590" i="6"/>
  <c r="R2591" i="6"/>
  <c r="R2592" i="6"/>
  <c r="R2593" i="6"/>
  <c r="R2594" i="6"/>
  <c r="R2595" i="6"/>
  <c r="R2596" i="6"/>
  <c r="R2597" i="6"/>
  <c r="R2598" i="6"/>
  <c r="R2599" i="6"/>
  <c r="R2600" i="6"/>
  <c r="R2601" i="6"/>
  <c r="R2602" i="6"/>
  <c r="R2603" i="6"/>
  <c r="R2604" i="6"/>
  <c r="R2605" i="6"/>
  <c r="R2606" i="6"/>
  <c r="R2607" i="6"/>
  <c r="R2608" i="6"/>
  <c r="R2609" i="6"/>
  <c r="R2610" i="6"/>
  <c r="R2611" i="6"/>
  <c r="R2612" i="6"/>
  <c r="R2613" i="6"/>
  <c r="R2614" i="6"/>
  <c r="R2615" i="6"/>
  <c r="R2616" i="6"/>
  <c r="R2617" i="6"/>
  <c r="R2618" i="6"/>
  <c r="R2619" i="6"/>
  <c r="R2620" i="6"/>
  <c r="R2621" i="6"/>
  <c r="R2622" i="6"/>
  <c r="R2623" i="6"/>
  <c r="R2624" i="6"/>
  <c r="R2625" i="6"/>
  <c r="R2626" i="6"/>
  <c r="R2627" i="6"/>
  <c r="R2628" i="6"/>
  <c r="R2629" i="6"/>
  <c r="R2630" i="6"/>
  <c r="R2631" i="6"/>
  <c r="R2632" i="6"/>
  <c r="R2633" i="6"/>
  <c r="R2634" i="6"/>
  <c r="R2635" i="6"/>
  <c r="R2636" i="6"/>
  <c r="R2637" i="6"/>
  <c r="R2638" i="6"/>
  <c r="R2639" i="6"/>
  <c r="R2640" i="6"/>
  <c r="R2641" i="6"/>
  <c r="R2642" i="6"/>
  <c r="R2643" i="6"/>
  <c r="R2644" i="6"/>
  <c r="R2645" i="6"/>
  <c r="R2646" i="6"/>
  <c r="R2647" i="6"/>
  <c r="R2648" i="6"/>
  <c r="R2649" i="6"/>
  <c r="R2650" i="6"/>
  <c r="R2651" i="6"/>
  <c r="R2652" i="6"/>
  <c r="R2653" i="6"/>
  <c r="R2654" i="6"/>
  <c r="R2655" i="6"/>
  <c r="R2656" i="6"/>
  <c r="R2657" i="6"/>
  <c r="R2658" i="6"/>
  <c r="R2659" i="6"/>
  <c r="R2660" i="6"/>
  <c r="R2661" i="6"/>
  <c r="R2662" i="6"/>
  <c r="R2663" i="6"/>
  <c r="R2664" i="6"/>
  <c r="R2665" i="6"/>
  <c r="R2666" i="6"/>
  <c r="R2667" i="6"/>
  <c r="R2668" i="6"/>
  <c r="R2669" i="6"/>
  <c r="R2670" i="6"/>
  <c r="R2671" i="6"/>
  <c r="R2672" i="6"/>
  <c r="R2673" i="6"/>
  <c r="R2674" i="6"/>
  <c r="R2675" i="6"/>
  <c r="R2676" i="6"/>
  <c r="R2677" i="6"/>
  <c r="R2678" i="6"/>
  <c r="R2679" i="6"/>
  <c r="R2680" i="6"/>
  <c r="R2681" i="6"/>
  <c r="R2682" i="6"/>
  <c r="R2683" i="6"/>
  <c r="R2684" i="6"/>
  <c r="R2685" i="6"/>
  <c r="R2686" i="6"/>
  <c r="R2687" i="6"/>
  <c r="R2688" i="6"/>
  <c r="R2689" i="6"/>
  <c r="R2690" i="6"/>
  <c r="R2691" i="6"/>
  <c r="R2692" i="6"/>
  <c r="R2693" i="6"/>
  <c r="R2694" i="6"/>
  <c r="R2695" i="6"/>
  <c r="R2696" i="6"/>
  <c r="R2697" i="6"/>
  <c r="R2698" i="6"/>
  <c r="R2699" i="6"/>
  <c r="R2700" i="6"/>
  <c r="R2701" i="6"/>
  <c r="R2702" i="6"/>
  <c r="R2703" i="6"/>
  <c r="R2704" i="6"/>
  <c r="R2705" i="6"/>
  <c r="R2706" i="6"/>
  <c r="R2707" i="6"/>
  <c r="R2708" i="6"/>
  <c r="R2709" i="6"/>
  <c r="R2710" i="6"/>
  <c r="R2711" i="6"/>
  <c r="R2712" i="6"/>
  <c r="R2713" i="6"/>
  <c r="R2714" i="6"/>
  <c r="R2715" i="6"/>
  <c r="R2716" i="6"/>
  <c r="R2717" i="6"/>
  <c r="R2718" i="6"/>
  <c r="R2719" i="6"/>
  <c r="R2720" i="6"/>
  <c r="R2721" i="6"/>
  <c r="R2722" i="6"/>
  <c r="R2723" i="6"/>
  <c r="R2724" i="6"/>
  <c r="R2725" i="6"/>
  <c r="R2726" i="6"/>
  <c r="R2727" i="6"/>
  <c r="R2728" i="6"/>
  <c r="R2729" i="6"/>
  <c r="R2730" i="6"/>
  <c r="R2731" i="6"/>
  <c r="R2732" i="6"/>
  <c r="R2733" i="6"/>
  <c r="R2734" i="6"/>
  <c r="R2735" i="6"/>
  <c r="R2736" i="6"/>
  <c r="R2737" i="6"/>
  <c r="R2738" i="6"/>
  <c r="R2739" i="6"/>
  <c r="R2740" i="6"/>
  <c r="R2741" i="6"/>
  <c r="R2742" i="6"/>
  <c r="R2743" i="6"/>
  <c r="R2744" i="6"/>
  <c r="R2745" i="6"/>
  <c r="R2746" i="6"/>
  <c r="R2747" i="6"/>
  <c r="R2748" i="6"/>
  <c r="R2749" i="6"/>
  <c r="R2750" i="6"/>
  <c r="R2751" i="6"/>
  <c r="R2752" i="6"/>
  <c r="R2753" i="6"/>
  <c r="R2754" i="6"/>
  <c r="R2755" i="6"/>
  <c r="R2756" i="6"/>
  <c r="R2757" i="6"/>
  <c r="R2758" i="6"/>
  <c r="R2759" i="6"/>
  <c r="R2760" i="6"/>
  <c r="R2761" i="6"/>
  <c r="R2762" i="6"/>
  <c r="R2763" i="6"/>
  <c r="R2764" i="6"/>
  <c r="R2765" i="6"/>
  <c r="R2766" i="6"/>
  <c r="R2767" i="6"/>
  <c r="R2768" i="6"/>
  <c r="R2769" i="6"/>
  <c r="R2770" i="6"/>
  <c r="R2771" i="6"/>
  <c r="R2772" i="6"/>
  <c r="R2773" i="6"/>
  <c r="R2774" i="6"/>
  <c r="R2775" i="6"/>
  <c r="R2776" i="6"/>
  <c r="R2777" i="6"/>
  <c r="R2778" i="6"/>
  <c r="R2779" i="6"/>
  <c r="R2780" i="6"/>
  <c r="R2781" i="6"/>
  <c r="R2782" i="6"/>
  <c r="R2783" i="6"/>
  <c r="R2784" i="6"/>
  <c r="R2785" i="6"/>
  <c r="R2786" i="6"/>
  <c r="R2787" i="6"/>
  <c r="R2788" i="6"/>
  <c r="R2789" i="6"/>
  <c r="R2790" i="6"/>
  <c r="R2791" i="6"/>
  <c r="R2792" i="6"/>
  <c r="R2793" i="6"/>
  <c r="R2794" i="6"/>
  <c r="R2795" i="6"/>
  <c r="R2796" i="6"/>
  <c r="R2797" i="6"/>
  <c r="R2798" i="6"/>
  <c r="R2799" i="6"/>
  <c r="R2800" i="6"/>
  <c r="R2801" i="6"/>
  <c r="R2802" i="6"/>
  <c r="R2803" i="6"/>
  <c r="R2804" i="6"/>
  <c r="R2805" i="6"/>
  <c r="R2806" i="6"/>
  <c r="R2807" i="6"/>
  <c r="R2808" i="6"/>
  <c r="R2809" i="6"/>
  <c r="R2810" i="6"/>
  <c r="R2811" i="6"/>
  <c r="R2812" i="6"/>
  <c r="R2813" i="6"/>
  <c r="R2814" i="6"/>
  <c r="R2815" i="6"/>
  <c r="R2816" i="6"/>
  <c r="R2817" i="6"/>
  <c r="R2818" i="6"/>
  <c r="R2819" i="6"/>
  <c r="R2820" i="6"/>
  <c r="R2821" i="6"/>
  <c r="R2822" i="6"/>
  <c r="R2823" i="6"/>
  <c r="R2824" i="6"/>
  <c r="R2825" i="6"/>
  <c r="R2826" i="6"/>
  <c r="R2827" i="6"/>
  <c r="R2828" i="6"/>
  <c r="R2829" i="6"/>
  <c r="R2830" i="6"/>
  <c r="R2831" i="6"/>
  <c r="R2832" i="6"/>
  <c r="R2833" i="6"/>
  <c r="R2834" i="6"/>
  <c r="R2835" i="6"/>
  <c r="R2836" i="6"/>
  <c r="R2837" i="6"/>
  <c r="R2838" i="6"/>
  <c r="R2839" i="6"/>
  <c r="R2840" i="6"/>
  <c r="R2841" i="6"/>
  <c r="R2842" i="6"/>
  <c r="R2843" i="6"/>
  <c r="R2844" i="6"/>
  <c r="R2845" i="6"/>
  <c r="R2846" i="6"/>
  <c r="R2847" i="6"/>
  <c r="R2848" i="6"/>
  <c r="R2849" i="6"/>
  <c r="R2850" i="6"/>
  <c r="R2851" i="6"/>
  <c r="R2852" i="6"/>
  <c r="R2853" i="6"/>
  <c r="R2854" i="6"/>
  <c r="R2855" i="6"/>
  <c r="R2856" i="6"/>
  <c r="R2857" i="6"/>
  <c r="R2858" i="6"/>
  <c r="R2859" i="6"/>
  <c r="R2860" i="6"/>
  <c r="R2861" i="6"/>
  <c r="R2862" i="6"/>
  <c r="R2863" i="6"/>
  <c r="R2864" i="6"/>
  <c r="R2865" i="6"/>
  <c r="R2866" i="6"/>
  <c r="R2867" i="6"/>
  <c r="R2868" i="6"/>
  <c r="R2869" i="6"/>
  <c r="R2870" i="6"/>
  <c r="R2871" i="6"/>
  <c r="R2872" i="6"/>
  <c r="R2873" i="6"/>
  <c r="R2874" i="6"/>
  <c r="R2875" i="6"/>
  <c r="R2876" i="6"/>
  <c r="R2877" i="6"/>
  <c r="R2878" i="6"/>
  <c r="R2879" i="6"/>
  <c r="R2880" i="6"/>
  <c r="R2881" i="6"/>
  <c r="R2882" i="6"/>
  <c r="R2883" i="6"/>
  <c r="R2884" i="6"/>
  <c r="R2885" i="6"/>
  <c r="R2886" i="6"/>
  <c r="R2887" i="6"/>
  <c r="R2888" i="6"/>
  <c r="R2889" i="6"/>
  <c r="R2890" i="6"/>
  <c r="R2891" i="6"/>
  <c r="R2892" i="6"/>
  <c r="R2893" i="6"/>
  <c r="R2894" i="6"/>
  <c r="R2895" i="6"/>
  <c r="R2896" i="6"/>
  <c r="R2897" i="6"/>
  <c r="R2898" i="6"/>
  <c r="R2899" i="6"/>
  <c r="R2900" i="6"/>
  <c r="R2901" i="6"/>
  <c r="R2902" i="6"/>
  <c r="R2903" i="6"/>
  <c r="R2904" i="6"/>
  <c r="R2905" i="6"/>
  <c r="R2906" i="6"/>
  <c r="R2907" i="6"/>
  <c r="R2908" i="6"/>
  <c r="R2909" i="6"/>
  <c r="R2910" i="6"/>
  <c r="R2911" i="6"/>
  <c r="R2912" i="6"/>
  <c r="R2913" i="6"/>
  <c r="R2914" i="6"/>
  <c r="R2915" i="6"/>
  <c r="R2916" i="6"/>
  <c r="R2917" i="6"/>
  <c r="R2918" i="6"/>
  <c r="R2919" i="6"/>
  <c r="R2920" i="6"/>
  <c r="R2921" i="6"/>
  <c r="R2922" i="6"/>
  <c r="R2923" i="6"/>
  <c r="R2924" i="6"/>
  <c r="R2925" i="6"/>
  <c r="R2926" i="6"/>
  <c r="R2927" i="6"/>
  <c r="R2928" i="6"/>
  <c r="R2929" i="6"/>
  <c r="R2930" i="6"/>
  <c r="R2931" i="6"/>
  <c r="R2932" i="6"/>
  <c r="R2933" i="6"/>
  <c r="R2934" i="6"/>
  <c r="R2935" i="6"/>
  <c r="R2936" i="6"/>
  <c r="R2937" i="6"/>
  <c r="R2938" i="6"/>
  <c r="R2939" i="6"/>
  <c r="R2940" i="6"/>
  <c r="R2941" i="6"/>
  <c r="R2942" i="6"/>
  <c r="R2943" i="6"/>
  <c r="R2944" i="6"/>
  <c r="R2945" i="6"/>
  <c r="R2946" i="6"/>
  <c r="R2947" i="6"/>
  <c r="R2948" i="6"/>
  <c r="R2949" i="6"/>
  <c r="R2950" i="6"/>
  <c r="R2951" i="6"/>
  <c r="R2952" i="6"/>
  <c r="R2953" i="6"/>
  <c r="R2954" i="6"/>
  <c r="R2955" i="6"/>
  <c r="R2956" i="6"/>
  <c r="R2957" i="6"/>
  <c r="R2958" i="6"/>
  <c r="R2959" i="6"/>
  <c r="R2960" i="6"/>
  <c r="R2961" i="6"/>
  <c r="R2962" i="6"/>
  <c r="R2963" i="6"/>
  <c r="R2964" i="6"/>
  <c r="R2965" i="6"/>
  <c r="R2966" i="6"/>
  <c r="R2967" i="6"/>
  <c r="R2968" i="6"/>
  <c r="R2969" i="6"/>
  <c r="R2970" i="6"/>
  <c r="R2971" i="6"/>
  <c r="R2972" i="6"/>
  <c r="R2973" i="6"/>
  <c r="R2974" i="6"/>
  <c r="R2975" i="6"/>
  <c r="R2976" i="6"/>
  <c r="R2977" i="6"/>
  <c r="R2978" i="6"/>
  <c r="R2979" i="6"/>
  <c r="R2980" i="6"/>
  <c r="R2981" i="6"/>
  <c r="R2982" i="6"/>
  <c r="R2983" i="6"/>
  <c r="R2984" i="6"/>
  <c r="R2985" i="6"/>
  <c r="R2986" i="6"/>
  <c r="R2987" i="6"/>
  <c r="R2988" i="6"/>
  <c r="R2989" i="6"/>
  <c r="R2990" i="6"/>
  <c r="R2991" i="6"/>
  <c r="R2992" i="6"/>
  <c r="R2993" i="6"/>
  <c r="R2994" i="6"/>
  <c r="R2995" i="6"/>
  <c r="R2996" i="6"/>
  <c r="R2997" i="6"/>
  <c r="R2998" i="6"/>
  <c r="R2999" i="6"/>
  <c r="R3000" i="6"/>
  <c r="R3001" i="6"/>
  <c r="R3002" i="6"/>
  <c r="R3003" i="6"/>
  <c r="R3004" i="6"/>
  <c r="R3005" i="6"/>
  <c r="R3006" i="6"/>
  <c r="R3007" i="6"/>
  <c r="R3008" i="6"/>
  <c r="R3009" i="6"/>
  <c r="R3010" i="6"/>
  <c r="R3011" i="6"/>
  <c r="R3012" i="6"/>
  <c r="R3013" i="6"/>
  <c r="R3014" i="6"/>
  <c r="R3015" i="6"/>
  <c r="R3016" i="6"/>
  <c r="R3017" i="6"/>
  <c r="R3018" i="6"/>
  <c r="R3019" i="6"/>
  <c r="R3020" i="6"/>
  <c r="R3021" i="6"/>
  <c r="R3022" i="6"/>
  <c r="R3023" i="6"/>
  <c r="R3024" i="6"/>
  <c r="R3025" i="6"/>
  <c r="R3026" i="6"/>
  <c r="R3027" i="6"/>
  <c r="R3028" i="6"/>
  <c r="R3029" i="6"/>
  <c r="R3030" i="6"/>
  <c r="R3031" i="6"/>
  <c r="R3032" i="6"/>
  <c r="R3033" i="6"/>
  <c r="R3034" i="6"/>
  <c r="R3035" i="6"/>
  <c r="R3036" i="6"/>
  <c r="R3037" i="6"/>
  <c r="R3038" i="6"/>
  <c r="R3039" i="6"/>
  <c r="R3040" i="6"/>
  <c r="R3041" i="6"/>
  <c r="R3042" i="6"/>
  <c r="R3043" i="6"/>
  <c r="R3044" i="6"/>
  <c r="R3045" i="6"/>
  <c r="R3046" i="6"/>
  <c r="R3047" i="6"/>
  <c r="R3048" i="6"/>
  <c r="R3049" i="6"/>
  <c r="R3050" i="6"/>
  <c r="R3051" i="6"/>
  <c r="R3052" i="6"/>
  <c r="R3053" i="6"/>
  <c r="R3054" i="6"/>
  <c r="R3055" i="6"/>
  <c r="R3056" i="6"/>
  <c r="R3057" i="6"/>
  <c r="R3058" i="6"/>
  <c r="R3059" i="6"/>
  <c r="R3060" i="6"/>
  <c r="R3061" i="6"/>
  <c r="R3062" i="6"/>
  <c r="R3063" i="6"/>
  <c r="R3064" i="6"/>
  <c r="R3065" i="6"/>
  <c r="R3066" i="6"/>
  <c r="R3067" i="6"/>
  <c r="R3068" i="6"/>
  <c r="R3069" i="6"/>
  <c r="R3070" i="6"/>
  <c r="R3071" i="6"/>
  <c r="R3072" i="6"/>
  <c r="R3073" i="6"/>
  <c r="R3074" i="6"/>
  <c r="R3075" i="6"/>
  <c r="R3076" i="6"/>
  <c r="R3077" i="6"/>
  <c r="R3078" i="6"/>
  <c r="R3079" i="6"/>
  <c r="R3080" i="6"/>
  <c r="R3081" i="6"/>
  <c r="R3082" i="6"/>
  <c r="R3083" i="6"/>
  <c r="R3084" i="6"/>
  <c r="R3085" i="6"/>
  <c r="R3086" i="6"/>
  <c r="R3087" i="6"/>
  <c r="R3088" i="6"/>
  <c r="R3089" i="6"/>
  <c r="R3090" i="6"/>
  <c r="R3091" i="6"/>
  <c r="R3092" i="6"/>
  <c r="R3093" i="6"/>
  <c r="R3094" i="6"/>
  <c r="R3095" i="6"/>
  <c r="R3096" i="6"/>
  <c r="R3097" i="6"/>
  <c r="R3098" i="6"/>
  <c r="R3099" i="6"/>
  <c r="R3100" i="6"/>
  <c r="R3101" i="6"/>
  <c r="R3102" i="6"/>
  <c r="R3103" i="6"/>
  <c r="R3104" i="6"/>
  <c r="R3105" i="6"/>
  <c r="R3106" i="6"/>
  <c r="R3107" i="6"/>
  <c r="R3108" i="6"/>
  <c r="R3109" i="6"/>
  <c r="R3110" i="6"/>
  <c r="R3111" i="6"/>
  <c r="R3112" i="6"/>
  <c r="R3113" i="6"/>
  <c r="R3114" i="6"/>
  <c r="R3115" i="6"/>
  <c r="R3116" i="6"/>
  <c r="R3117" i="6"/>
  <c r="R3118" i="6"/>
  <c r="R3119" i="6"/>
  <c r="R3120" i="6"/>
  <c r="R3121" i="6"/>
  <c r="R3122" i="6"/>
  <c r="R3123" i="6"/>
  <c r="R3124" i="6"/>
  <c r="R3125" i="6"/>
  <c r="R3126" i="6"/>
  <c r="R3127" i="6"/>
  <c r="R3128" i="6"/>
  <c r="R3129" i="6"/>
  <c r="R3130" i="6"/>
  <c r="R3131" i="6"/>
  <c r="R3132" i="6"/>
  <c r="R3133" i="6"/>
  <c r="R3134" i="6"/>
  <c r="R3135" i="6"/>
  <c r="R3136" i="6"/>
  <c r="R3137" i="6"/>
  <c r="R3138" i="6"/>
  <c r="R3139" i="6"/>
  <c r="R3140" i="6"/>
  <c r="R3141" i="6"/>
  <c r="R3142" i="6"/>
  <c r="R3143" i="6"/>
  <c r="R3144" i="6"/>
  <c r="R3145" i="6"/>
  <c r="R3146" i="6"/>
  <c r="R3147" i="6"/>
  <c r="R3148" i="6"/>
  <c r="R3149" i="6"/>
  <c r="R3150" i="6"/>
  <c r="R3151" i="6"/>
  <c r="R3152" i="6"/>
  <c r="R3153" i="6"/>
  <c r="R3154" i="6"/>
  <c r="R3155" i="6"/>
  <c r="R3156" i="6"/>
  <c r="R3157" i="6"/>
  <c r="R3158" i="6"/>
  <c r="R3159" i="6"/>
  <c r="R3160" i="6"/>
  <c r="R3161" i="6"/>
  <c r="R3162" i="6"/>
  <c r="R3163" i="6"/>
  <c r="R3164" i="6"/>
  <c r="R3165" i="6"/>
  <c r="R3166" i="6"/>
  <c r="R3167" i="6"/>
  <c r="R3168" i="6"/>
  <c r="R3169" i="6"/>
  <c r="R3170" i="6"/>
  <c r="R3171" i="6"/>
  <c r="R3172" i="6"/>
  <c r="R3173" i="6"/>
  <c r="R3174" i="6"/>
  <c r="R3175" i="6"/>
  <c r="R3176" i="6"/>
  <c r="R3177" i="6"/>
  <c r="R3178" i="6"/>
  <c r="R3179" i="6"/>
  <c r="R3180" i="6"/>
  <c r="R3181" i="6"/>
  <c r="R3182" i="6"/>
  <c r="R3183" i="6"/>
  <c r="R3184" i="6"/>
  <c r="R3185" i="6"/>
  <c r="R3186" i="6"/>
  <c r="R3187" i="6"/>
  <c r="R3188" i="6"/>
  <c r="R3189" i="6"/>
  <c r="R3190" i="6"/>
  <c r="R3191" i="6"/>
  <c r="R3192" i="6"/>
  <c r="R3193" i="6"/>
  <c r="R3194" i="6"/>
  <c r="R3195" i="6"/>
  <c r="R3196" i="6"/>
  <c r="R3197" i="6"/>
  <c r="R3198" i="6"/>
  <c r="R3199" i="6"/>
  <c r="R3200" i="6"/>
  <c r="R3201" i="6"/>
  <c r="R3202" i="6"/>
  <c r="R3203" i="6"/>
  <c r="R3204" i="6"/>
  <c r="R3205" i="6"/>
  <c r="R3206" i="6"/>
  <c r="R3207" i="6"/>
  <c r="R3208" i="6"/>
  <c r="R3209" i="6"/>
  <c r="R3210" i="6"/>
  <c r="R3211" i="6"/>
  <c r="R3212" i="6"/>
  <c r="R3213" i="6"/>
  <c r="R3214" i="6"/>
  <c r="R3215" i="6"/>
  <c r="R3216" i="6"/>
  <c r="R3217" i="6"/>
  <c r="R3218" i="6"/>
  <c r="R3219" i="6"/>
  <c r="R3220" i="6"/>
  <c r="R3221" i="6"/>
  <c r="R3222" i="6"/>
  <c r="R3223" i="6"/>
  <c r="R3224" i="6"/>
  <c r="R3225" i="6"/>
  <c r="R3226" i="6"/>
  <c r="R3227" i="6"/>
  <c r="R3228" i="6"/>
  <c r="R3229" i="6"/>
  <c r="R3230" i="6"/>
  <c r="R3231" i="6"/>
  <c r="R3232" i="6"/>
  <c r="R3233" i="6"/>
  <c r="R3234" i="6"/>
  <c r="R3235" i="6"/>
  <c r="R3236" i="6"/>
  <c r="R3237" i="6"/>
  <c r="R3238" i="6"/>
  <c r="R3239" i="6"/>
  <c r="R3240" i="6"/>
  <c r="R3241" i="6"/>
  <c r="R3242" i="6"/>
  <c r="R3243" i="6"/>
  <c r="R3244" i="6"/>
  <c r="R3245" i="6"/>
  <c r="R3246" i="6"/>
  <c r="R3247" i="6"/>
  <c r="R3248" i="6"/>
  <c r="R3249" i="6"/>
  <c r="R3250" i="6"/>
  <c r="R3251" i="6"/>
  <c r="R3252" i="6"/>
  <c r="R3253" i="6"/>
  <c r="R3254" i="6"/>
  <c r="R3255" i="6"/>
  <c r="R3256" i="6"/>
  <c r="R3257" i="6"/>
  <c r="R3258" i="6"/>
  <c r="R3259" i="6"/>
  <c r="R3260" i="6"/>
  <c r="R3261" i="6"/>
  <c r="R3262" i="6"/>
  <c r="R3263" i="6"/>
  <c r="R3264" i="6"/>
  <c r="R3265" i="6"/>
  <c r="R3266" i="6"/>
  <c r="R3267" i="6"/>
  <c r="R3268" i="6"/>
  <c r="R3269" i="6"/>
  <c r="R3270" i="6"/>
  <c r="R3271" i="6"/>
  <c r="R3272" i="6"/>
  <c r="R3273" i="6"/>
  <c r="R3274" i="6"/>
  <c r="R3275" i="6"/>
  <c r="R3276" i="6"/>
  <c r="R3277" i="6"/>
  <c r="R3278" i="6"/>
  <c r="R3279" i="6"/>
  <c r="R3280" i="6"/>
  <c r="R3281" i="6"/>
  <c r="R3282" i="6"/>
  <c r="R3283" i="6"/>
  <c r="R3284" i="6"/>
  <c r="R3285" i="6"/>
  <c r="R3286" i="6"/>
  <c r="R3287" i="6"/>
  <c r="R3288" i="6"/>
  <c r="R3289" i="6"/>
  <c r="R3290" i="6"/>
  <c r="R3291" i="6"/>
  <c r="R3292" i="6"/>
  <c r="R3293" i="6"/>
  <c r="R3294" i="6"/>
  <c r="R3295" i="6"/>
  <c r="R3296" i="6"/>
  <c r="R3297" i="6"/>
  <c r="R3298" i="6"/>
  <c r="R3299" i="6"/>
  <c r="R3300" i="6"/>
  <c r="R3301" i="6"/>
  <c r="R3302" i="6"/>
  <c r="R3303" i="6"/>
  <c r="R3304" i="6"/>
  <c r="R3305" i="6"/>
  <c r="R3306" i="6"/>
  <c r="R3307" i="6"/>
  <c r="R3308" i="6"/>
  <c r="R3309" i="6"/>
  <c r="R3310" i="6"/>
  <c r="R3311" i="6"/>
  <c r="R3312" i="6"/>
  <c r="R3313" i="6"/>
  <c r="R3314" i="6"/>
  <c r="R3315" i="6"/>
  <c r="R3316" i="6"/>
  <c r="R3317" i="6"/>
  <c r="R3318" i="6"/>
  <c r="R3319" i="6"/>
  <c r="R3320" i="6"/>
  <c r="R3321" i="6"/>
  <c r="R3322" i="6"/>
  <c r="R3323" i="6"/>
  <c r="R3324" i="6"/>
  <c r="R3325" i="6"/>
  <c r="R3326" i="6"/>
  <c r="R3327" i="6"/>
  <c r="R3328" i="6"/>
  <c r="R3329" i="6"/>
  <c r="R3330" i="6"/>
  <c r="R3331" i="6"/>
  <c r="R3332" i="6"/>
  <c r="R3333" i="6"/>
  <c r="R3334" i="6"/>
  <c r="R3335" i="6"/>
  <c r="R3336" i="6"/>
  <c r="R3337" i="6"/>
  <c r="R3338" i="6"/>
  <c r="R3339" i="6"/>
  <c r="R3340" i="6"/>
  <c r="R3341" i="6"/>
  <c r="R3342" i="6"/>
  <c r="R3343" i="6"/>
  <c r="R3344" i="6"/>
  <c r="R3345" i="6"/>
  <c r="R3346" i="6"/>
  <c r="R3347" i="6"/>
  <c r="R3348" i="6"/>
  <c r="R3349" i="6"/>
  <c r="R3350" i="6"/>
  <c r="R3351" i="6"/>
  <c r="R3352" i="6"/>
  <c r="R3353" i="6"/>
  <c r="R3354" i="6"/>
  <c r="R3355" i="6"/>
  <c r="R3356" i="6"/>
  <c r="R3357" i="6"/>
  <c r="R3358" i="6"/>
  <c r="R3359" i="6"/>
  <c r="R3360" i="6"/>
  <c r="R3361" i="6"/>
  <c r="R3362" i="6"/>
  <c r="R3363" i="6"/>
  <c r="R3364" i="6"/>
  <c r="R3365" i="6"/>
  <c r="R3366" i="6"/>
  <c r="R3367" i="6"/>
  <c r="R3368" i="6"/>
  <c r="R3369" i="6"/>
  <c r="R3370" i="6"/>
  <c r="R3371" i="6"/>
  <c r="R3372" i="6"/>
  <c r="R3373" i="6"/>
  <c r="R3374" i="6"/>
  <c r="R3375" i="6"/>
  <c r="R3376" i="6"/>
  <c r="R3377" i="6"/>
  <c r="R3378" i="6"/>
  <c r="R3379" i="6"/>
  <c r="R3380" i="6"/>
  <c r="R3381" i="6"/>
  <c r="R3382" i="6"/>
  <c r="R3383" i="6"/>
  <c r="R3384" i="6"/>
  <c r="R3385" i="6"/>
  <c r="R3386" i="6"/>
  <c r="R3387" i="6"/>
  <c r="R3388" i="6"/>
  <c r="R3389" i="6"/>
  <c r="R3390" i="6"/>
  <c r="R3391" i="6"/>
  <c r="R3392" i="6"/>
  <c r="R3393" i="6"/>
  <c r="R3394" i="6"/>
  <c r="R3395" i="6"/>
  <c r="R3396" i="6"/>
  <c r="R3397" i="6"/>
  <c r="R3398" i="6"/>
  <c r="R3399" i="6"/>
  <c r="R3400" i="6"/>
  <c r="R3401" i="6"/>
  <c r="R3402" i="6"/>
  <c r="R3403" i="6"/>
  <c r="R3404" i="6"/>
  <c r="R3405" i="6"/>
  <c r="R3406" i="6"/>
  <c r="R3407" i="6"/>
  <c r="R3408" i="6"/>
  <c r="R3409" i="6"/>
  <c r="R3410" i="6"/>
  <c r="R3411" i="6"/>
  <c r="R3412" i="6"/>
  <c r="R3413" i="6"/>
  <c r="R3414" i="6"/>
  <c r="R3415" i="6"/>
  <c r="R3416" i="6"/>
  <c r="R3417" i="6"/>
  <c r="R3418" i="6"/>
  <c r="R3419" i="6"/>
  <c r="R3420" i="6"/>
  <c r="R3421" i="6"/>
  <c r="R3422" i="6"/>
  <c r="R3423" i="6"/>
  <c r="R3424" i="6"/>
  <c r="R3425" i="6"/>
  <c r="R3426" i="6"/>
  <c r="R3427" i="6"/>
  <c r="R3428" i="6"/>
  <c r="R3429" i="6"/>
  <c r="R3430" i="6"/>
  <c r="R3431" i="6"/>
  <c r="R3432" i="6"/>
  <c r="R3433" i="6"/>
  <c r="R3434" i="6"/>
  <c r="R3435" i="6"/>
  <c r="R3436" i="6"/>
  <c r="R3437" i="6"/>
  <c r="R3438" i="6"/>
  <c r="R3439" i="6"/>
  <c r="R3440" i="6"/>
  <c r="R3441" i="6"/>
  <c r="R3442" i="6"/>
  <c r="R3443" i="6"/>
  <c r="R3444" i="6"/>
  <c r="R3445" i="6"/>
  <c r="R3446" i="6"/>
  <c r="R3447" i="6"/>
  <c r="R3448" i="6"/>
  <c r="R3449" i="6"/>
  <c r="R3450" i="6"/>
  <c r="R3451" i="6"/>
  <c r="R3452" i="6"/>
  <c r="R3453" i="6"/>
  <c r="R3454" i="6"/>
  <c r="R3455" i="6"/>
  <c r="R3456" i="6"/>
  <c r="R3457" i="6"/>
  <c r="R3458" i="6"/>
  <c r="R3459" i="6"/>
  <c r="R3460" i="6"/>
  <c r="R3461" i="6"/>
  <c r="R3462" i="6"/>
  <c r="R3463" i="6"/>
  <c r="R3464" i="6"/>
  <c r="R3465" i="6"/>
  <c r="R3466" i="6"/>
  <c r="R3467" i="6"/>
  <c r="R3468" i="6"/>
  <c r="R3469" i="6"/>
  <c r="R3470" i="6"/>
  <c r="R3471" i="6"/>
  <c r="R3472" i="6"/>
  <c r="R3473" i="6"/>
  <c r="R3474" i="6"/>
  <c r="R3475" i="6"/>
  <c r="R3476" i="6"/>
  <c r="R3477" i="6"/>
  <c r="R3478" i="6"/>
  <c r="R3479" i="6"/>
  <c r="R3480" i="6"/>
  <c r="R3481" i="6"/>
  <c r="R3482" i="6"/>
  <c r="R3483" i="6"/>
  <c r="R3484" i="6"/>
  <c r="R3485" i="6"/>
  <c r="R3486" i="6"/>
  <c r="R3487" i="6"/>
  <c r="R3488" i="6"/>
  <c r="R3489" i="6"/>
  <c r="R3490" i="6"/>
  <c r="R3491" i="6"/>
  <c r="R3492" i="6"/>
  <c r="R3493" i="6"/>
  <c r="R3494" i="6"/>
  <c r="R3495" i="6"/>
  <c r="R3496" i="6"/>
  <c r="R3497" i="6"/>
  <c r="R3498" i="6"/>
  <c r="R3499" i="6"/>
  <c r="R3500" i="6"/>
  <c r="R3501" i="6"/>
  <c r="R3502" i="6"/>
  <c r="R3503" i="6"/>
  <c r="R3504" i="6"/>
  <c r="R3505" i="6"/>
  <c r="R3506" i="6"/>
  <c r="R3507" i="6"/>
  <c r="R3508" i="6"/>
  <c r="R3509" i="6"/>
  <c r="R3510" i="6"/>
  <c r="R3511" i="6"/>
  <c r="R3512" i="6"/>
  <c r="R3513" i="6"/>
  <c r="R3514" i="6"/>
  <c r="R3515" i="6"/>
  <c r="R3516" i="6"/>
  <c r="R3517" i="6"/>
  <c r="R3518" i="6"/>
  <c r="R3519" i="6"/>
  <c r="R3520" i="6"/>
  <c r="R3521" i="6"/>
  <c r="R3522" i="6"/>
  <c r="R3523" i="6"/>
  <c r="R3524" i="6"/>
  <c r="R3525" i="6"/>
  <c r="R3526" i="6"/>
  <c r="R3527" i="6"/>
  <c r="R3528" i="6"/>
  <c r="R3529" i="6"/>
  <c r="R3530" i="6"/>
  <c r="R3531" i="6"/>
  <c r="R3532" i="6"/>
  <c r="R3533" i="6"/>
  <c r="R3534" i="6"/>
  <c r="R3535" i="6"/>
  <c r="R3536" i="6"/>
  <c r="R3537" i="6"/>
  <c r="R3538" i="6"/>
  <c r="R3539" i="6"/>
  <c r="R3540" i="6"/>
  <c r="R3541" i="6"/>
  <c r="R3542" i="6"/>
  <c r="R3543" i="6"/>
  <c r="R3544" i="6"/>
  <c r="R3545" i="6"/>
  <c r="R3546" i="6"/>
  <c r="R3547" i="6"/>
  <c r="R3548" i="6"/>
  <c r="R3549" i="6"/>
  <c r="R3550" i="6"/>
  <c r="R3551" i="6"/>
  <c r="R3552" i="6"/>
  <c r="R3553" i="6"/>
  <c r="R3554" i="6"/>
  <c r="R3555" i="6"/>
  <c r="R3556" i="6"/>
  <c r="R3557" i="6"/>
  <c r="R3558" i="6"/>
  <c r="R3559" i="6"/>
  <c r="R3560" i="6"/>
  <c r="R3561" i="6"/>
  <c r="R3562" i="6"/>
  <c r="R3563" i="6"/>
  <c r="R3564" i="6"/>
  <c r="R3565" i="6"/>
  <c r="R3566" i="6"/>
  <c r="R3567" i="6"/>
  <c r="R3568" i="6"/>
  <c r="R3569" i="6"/>
  <c r="R3570" i="6"/>
  <c r="R3571" i="6"/>
  <c r="R3572" i="6"/>
  <c r="R3573" i="6"/>
  <c r="R3574" i="6"/>
  <c r="R3575" i="6"/>
  <c r="R3576" i="6"/>
  <c r="R3577" i="6"/>
  <c r="R3578" i="6"/>
  <c r="R3579" i="6"/>
  <c r="R3580" i="6"/>
  <c r="R3581" i="6"/>
  <c r="R3582" i="6"/>
  <c r="R3583" i="6"/>
  <c r="R3584" i="6"/>
  <c r="R3585" i="6"/>
  <c r="R3586" i="6"/>
  <c r="R3587" i="6"/>
  <c r="R3588" i="6"/>
  <c r="R3589" i="6"/>
  <c r="R3590" i="6"/>
  <c r="R3591" i="6"/>
  <c r="R3592" i="6"/>
  <c r="R3593" i="6"/>
  <c r="R3594" i="6"/>
  <c r="R3595" i="6"/>
  <c r="R3596" i="6"/>
  <c r="R3597" i="6"/>
  <c r="R3598" i="6"/>
  <c r="R3599" i="6"/>
  <c r="R3600" i="6"/>
  <c r="R3601" i="6"/>
  <c r="R3602" i="6"/>
  <c r="R3603" i="6"/>
  <c r="R3604" i="6"/>
  <c r="R3605" i="6"/>
  <c r="R3606" i="6"/>
  <c r="R3607" i="6"/>
  <c r="R3608" i="6"/>
  <c r="R3609" i="6"/>
  <c r="R3610" i="6"/>
  <c r="R3611" i="6"/>
  <c r="R3612" i="6"/>
  <c r="R3613" i="6"/>
  <c r="R3614" i="6"/>
  <c r="R3615" i="6"/>
  <c r="R3616" i="6"/>
  <c r="R3617" i="6"/>
  <c r="R3618" i="6"/>
  <c r="R3619" i="6"/>
  <c r="R3620" i="6"/>
  <c r="R3621" i="6"/>
  <c r="R3622" i="6"/>
  <c r="R3623" i="6"/>
  <c r="R3624" i="6"/>
  <c r="R3625" i="6"/>
  <c r="R3626" i="6"/>
  <c r="R3627" i="6"/>
  <c r="R3628" i="6"/>
  <c r="R3629" i="6"/>
  <c r="R3630" i="6"/>
  <c r="R3631" i="6"/>
  <c r="R3632" i="6"/>
  <c r="R3633" i="6"/>
  <c r="R3634" i="6"/>
  <c r="R3635" i="6"/>
  <c r="R3636" i="6"/>
  <c r="R3637" i="6"/>
  <c r="R3638" i="6"/>
  <c r="R3639" i="6"/>
  <c r="R3640" i="6"/>
  <c r="R3641" i="6"/>
  <c r="R3642" i="6"/>
  <c r="R3643" i="6"/>
  <c r="R3644" i="6"/>
  <c r="R3645" i="6"/>
  <c r="R3646" i="6"/>
  <c r="R3647" i="6"/>
  <c r="R3648" i="6"/>
  <c r="R3649" i="6"/>
  <c r="R3650" i="6"/>
  <c r="R3651" i="6"/>
  <c r="R3652" i="6"/>
  <c r="R3653" i="6"/>
  <c r="R3654" i="6"/>
  <c r="R3655" i="6"/>
  <c r="R3656" i="6"/>
  <c r="R3657" i="6"/>
  <c r="R3658" i="6"/>
  <c r="R3659" i="6"/>
  <c r="R3660" i="6"/>
  <c r="R3661" i="6"/>
  <c r="R3662" i="6"/>
  <c r="R3663" i="6"/>
  <c r="R3664" i="6"/>
  <c r="R3665" i="6"/>
  <c r="R3666" i="6"/>
  <c r="R3667" i="6"/>
  <c r="R3668" i="6"/>
  <c r="R3669" i="6"/>
  <c r="R3670" i="6"/>
  <c r="R3671" i="6"/>
  <c r="R3672" i="6"/>
  <c r="R3673" i="6"/>
  <c r="R3674" i="6"/>
  <c r="R3675" i="6"/>
  <c r="R3676" i="6"/>
  <c r="R3677" i="6"/>
  <c r="R3678" i="6"/>
  <c r="R3679" i="6"/>
  <c r="R3680" i="6"/>
  <c r="R3681" i="6"/>
  <c r="R3682" i="6"/>
  <c r="R3683" i="6"/>
  <c r="R3684" i="6"/>
  <c r="R3685" i="6"/>
  <c r="R3686" i="6"/>
  <c r="R3687" i="6"/>
  <c r="R3688" i="6"/>
  <c r="R3689" i="6"/>
  <c r="R3690" i="6"/>
  <c r="R3691" i="6"/>
  <c r="R3692" i="6"/>
  <c r="R3693" i="6"/>
  <c r="R3694" i="6"/>
  <c r="R3695" i="6"/>
  <c r="R3696" i="6"/>
  <c r="R3697" i="6"/>
  <c r="R3698" i="6"/>
  <c r="R3699" i="6"/>
  <c r="R3700" i="6"/>
  <c r="R3701" i="6"/>
  <c r="R3702" i="6"/>
  <c r="R3703" i="6"/>
  <c r="R3704" i="6"/>
  <c r="R3705" i="6"/>
  <c r="R3706" i="6"/>
  <c r="R3707" i="6"/>
  <c r="R3708" i="6"/>
  <c r="R3709" i="6"/>
  <c r="R3710" i="6"/>
  <c r="R3711" i="6"/>
  <c r="R3712" i="6"/>
  <c r="R3713" i="6"/>
  <c r="R3714" i="6"/>
  <c r="R3715" i="6"/>
  <c r="R3716" i="6"/>
  <c r="R3717" i="6"/>
  <c r="R3718" i="6"/>
  <c r="R3719" i="6"/>
  <c r="R3720" i="6"/>
  <c r="R3721" i="6"/>
  <c r="R3722" i="6"/>
  <c r="R3723" i="6"/>
  <c r="R3724" i="6"/>
  <c r="R3725" i="6"/>
  <c r="R3726" i="6"/>
  <c r="R3727" i="6"/>
  <c r="R3728" i="6"/>
  <c r="R3729" i="6"/>
  <c r="R3730" i="6"/>
  <c r="R3731" i="6"/>
  <c r="R3732" i="6"/>
  <c r="R3733" i="6"/>
  <c r="R3734" i="6"/>
  <c r="R3735" i="6"/>
  <c r="R3736" i="6"/>
  <c r="R3737" i="6"/>
  <c r="R3738" i="6"/>
  <c r="R3739" i="6"/>
  <c r="R3740" i="6"/>
  <c r="R3741" i="6"/>
  <c r="R3742" i="6"/>
  <c r="R3743" i="6"/>
  <c r="R3744" i="6"/>
  <c r="R3745" i="6"/>
  <c r="R3746" i="6"/>
  <c r="R3747" i="6"/>
  <c r="R3748" i="6"/>
  <c r="R3749" i="6"/>
  <c r="R3750" i="6"/>
  <c r="R3751" i="6"/>
  <c r="R3752" i="6"/>
  <c r="R3753" i="6"/>
  <c r="R3754" i="6"/>
  <c r="R3755" i="6"/>
  <c r="R3756" i="6"/>
  <c r="R3757" i="6"/>
  <c r="R3758" i="6"/>
  <c r="R3759" i="6"/>
  <c r="R3760" i="6"/>
  <c r="R3761" i="6"/>
  <c r="R3762" i="6"/>
  <c r="R3763" i="6"/>
  <c r="R3764" i="6"/>
  <c r="R3765" i="6"/>
  <c r="R3766" i="6"/>
  <c r="R3767" i="6"/>
  <c r="R3768" i="6"/>
  <c r="R3769" i="6"/>
  <c r="R3770" i="6"/>
  <c r="R3771" i="6"/>
  <c r="R3772" i="6"/>
  <c r="R3773" i="6"/>
  <c r="R3774" i="6"/>
  <c r="R3775" i="6"/>
  <c r="R3776" i="6"/>
  <c r="R3777" i="6"/>
  <c r="R3778" i="6"/>
  <c r="R3779" i="6"/>
  <c r="R3780" i="6"/>
  <c r="R3781" i="6"/>
  <c r="R3782" i="6"/>
  <c r="R3783" i="6"/>
  <c r="R3784" i="6"/>
  <c r="R3785" i="6"/>
  <c r="R3786" i="6"/>
  <c r="R3787" i="6"/>
  <c r="R3788" i="6"/>
  <c r="R3789" i="6"/>
  <c r="R3790" i="6"/>
  <c r="R3791" i="6"/>
  <c r="R3792" i="6"/>
  <c r="R3793" i="6"/>
  <c r="R3794" i="6"/>
  <c r="R3795" i="6"/>
  <c r="R3796" i="6"/>
  <c r="R3797" i="6"/>
  <c r="R3798" i="6"/>
  <c r="R3799" i="6"/>
  <c r="R3800" i="6"/>
  <c r="R3801" i="6"/>
  <c r="R3802" i="6"/>
  <c r="R3803" i="6"/>
  <c r="R3804" i="6"/>
  <c r="R3805" i="6"/>
  <c r="R3806" i="6"/>
  <c r="R3807" i="6"/>
  <c r="R3808" i="6"/>
  <c r="R3809" i="6"/>
  <c r="R3810" i="6"/>
  <c r="R3811" i="6"/>
  <c r="R3812" i="6"/>
  <c r="R3813" i="6"/>
  <c r="R3814" i="6"/>
  <c r="R3815" i="6"/>
  <c r="R3816" i="6"/>
  <c r="R3817" i="6"/>
  <c r="R3818" i="6"/>
  <c r="R3819" i="6"/>
  <c r="R3820" i="6"/>
  <c r="R3821" i="6"/>
  <c r="R3822" i="6"/>
  <c r="R3823" i="6"/>
  <c r="R3824" i="6"/>
  <c r="R3825" i="6"/>
  <c r="R3826" i="6"/>
  <c r="R3827" i="6"/>
  <c r="R3828" i="6"/>
  <c r="R3829" i="6"/>
  <c r="R3830" i="6"/>
  <c r="R3831" i="6"/>
  <c r="R3832" i="6"/>
  <c r="R3833" i="6"/>
  <c r="R3834" i="6"/>
  <c r="R3835" i="6"/>
  <c r="R3836" i="6"/>
  <c r="R3837" i="6"/>
  <c r="R3838" i="6"/>
  <c r="R3839" i="6"/>
  <c r="R3840" i="6"/>
  <c r="R3841" i="6"/>
  <c r="R3842" i="6"/>
  <c r="R3843" i="6"/>
  <c r="A331" i="5"/>
  <c r="B331" i="5"/>
  <c r="A258" i="5"/>
  <c r="B258" i="5"/>
  <c r="G258" i="5"/>
  <c r="A185" i="5"/>
  <c r="B185" i="5"/>
  <c r="G185" i="5"/>
  <c r="A112" i="5"/>
  <c r="B112" i="5"/>
  <c r="G112" i="5"/>
  <c r="AB114" i="5"/>
  <c r="AK114" i="5"/>
  <c r="AI114" i="5"/>
  <c r="AQ114" i="5"/>
  <c r="AO114" i="5"/>
  <c r="AJ114" i="5"/>
  <c r="AG114" i="5"/>
  <c r="AL114" i="5"/>
  <c r="AM114" i="5"/>
  <c r="AP114" i="5"/>
  <c r="AH114" i="5"/>
  <c r="AN114" i="5"/>
  <c r="F40" i="6" l="1"/>
  <c r="G40" i="6"/>
  <c r="H40" i="6"/>
  <c r="F326" i="14" l="1"/>
  <c r="U2" i="4" s="1"/>
  <c r="F324" i="14"/>
  <c r="U2" i="2" l="1"/>
  <c r="H85" i="2" l="1"/>
  <c r="H86" i="2"/>
  <c r="H87" i="2"/>
  <c r="H49" i="2"/>
  <c r="F51" i="2"/>
  <c r="G51" i="2"/>
  <c r="E51" i="2"/>
  <c r="N44" i="2"/>
  <c r="M44" i="2"/>
  <c r="G331" i="5" l="1"/>
  <c r="L49" i="2"/>
  <c r="D31" i="14"/>
  <c r="F31" i="14" s="1"/>
  <c r="C14" i="2" s="1"/>
  <c r="G7" i="5" l="1"/>
  <c r="G79" i="5"/>
  <c r="G152" i="5"/>
  <c r="G225" i="5"/>
  <c r="G371" i="5"/>
  <c r="G437" i="5"/>
  <c r="G506" i="5"/>
  <c r="G655" i="5"/>
  <c r="G724" i="5"/>
  <c r="G869" i="5"/>
  <c r="A869" i="5"/>
  <c r="B869" i="5"/>
  <c r="A7" i="5"/>
  <c r="A79" i="5"/>
  <c r="A152" i="5"/>
  <c r="A225" i="5"/>
  <c r="A298" i="5"/>
  <c r="A371" i="5"/>
  <c r="A437" i="5"/>
  <c r="A506" i="5"/>
  <c r="A578" i="5"/>
  <c r="A655" i="5"/>
  <c r="A724" i="5"/>
  <c r="A794" i="5"/>
  <c r="B7" i="5"/>
  <c r="B79" i="5"/>
  <c r="B152" i="5"/>
  <c r="B225" i="5"/>
  <c r="B298" i="5"/>
  <c r="B371" i="5"/>
  <c r="B437" i="5"/>
  <c r="B506" i="5"/>
  <c r="B578" i="5"/>
  <c r="B655" i="5"/>
  <c r="B724" i="5"/>
  <c r="B794" i="5"/>
  <c r="P14" i="2"/>
  <c r="G794" i="5" s="1"/>
  <c r="H14" i="2"/>
  <c r="G298" i="5" s="1"/>
  <c r="U14" i="2"/>
  <c r="L14" i="2" l="1"/>
  <c r="D27" i="2"/>
  <c r="G578" i="5" l="1"/>
  <c r="X14" i="2"/>
  <c r="D5" i="14"/>
  <c r="W9" i="2" l="1"/>
  <c r="V9" i="2"/>
  <c r="X9" i="2" l="1"/>
  <c r="O6" i="4"/>
  <c r="L43" i="4"/>
  <c r="D209" i="14" l="1"/>
  <c r="F209" i="14" s="1"/>
  <c r="D70" i="4" s="1"/>
  <c r="E209" i="14"/>
  <c r="D312" i="14"/>
  <c r="AB125" i="5" l="1"/>
  <c r="B1066" i="5"/>
  <c r="A1066" i="5"/>
  <c r="O8" i="4"/>
  <c r="O10" i="4"/>
  <c r="O11" i="4"/>
  <c r="O12" i="4"/>
  <c r="O13" i="4"/>
  <c r="O14" i="4"/>
  <c r="O15" i="4"/>
  <c r="O16" i="4"/>
  <c r="O18" i="4"/>
  <c r="O19" i="4"/>
  <c r="O20" i="4"/>
  <c r="O21" i="4"/>
  <c r="O22" i="4"/>
  <c r="O23" i="4"/>
  <c r="O25" i="4"/>
  <c r="O26" i="4"/>
  <c r="O29" i="4"/>
  <c r="O30" i="4"/>
  <c r="O31" i="4"/>
  <c r="O32" i="4"/>
  <c r="O33" i="4"/>
  <c r="O35" i="4"/>
  <c r="O38" i="4"/>
  <c r="O39" i="4"/>
  <c r="O40" i="4"/>
  <c r="O41" i="4"/>
  <c r="O42" i="4"/>
  <c r="O43" i="4"/>
  <c r="O44" i="4"/>
  <c r="O45" i="4"/>
  <c r="O46" i="4"/>
  <c r="O47" i="4"/>
  <c r="O48" i="4"/>
  <c r="O49" i="4"/>
  <c r="O50" i="4"/>
  <c r="O51" i="4"/>
  <c r="O52" i="4"/>
  <c r="O53" i="4"/>
  <c r="O54" i="4"/>
  <c r="O58" i="4"/>
  <c r="O59" i="4"/>
  <c r="O60" i="4"/>
  <c r="O61" i="4"/>
  <c r="O62" i="4"/>
  <c r="O63" i="4"/>
  <c r="O64" i="4"/>
  <c r="O65" i="4"/>
  <c r="O66" i="4"/>
  <c r="O67" i="4"/>
  <c r="O68" i="4"/>
  <c r="O69" i="4"/>
  <c r="O70" i="4"/>
  <c r="L70" i="4"/>
  <c r="AD4" i="8" l="1"/>
  <c r="F325" i="14" l="1"/>
  <c r="AB4" i="5" l="1"/>
  <c r="C45" i="6" l="1"/>
  <c r="F312" i="14"/>
  <c r="Y9" i="2" s="1"/>
  <c r="E312" i="14"/>
  <c r="E307" i="14"/>
  <c r="F307" i="14" s="1"/>
  <c r="D308" i="14"/>
  <c r="E308" i="14"/>
  <c r="D309" i="14"/>
  <c r="F309" i="14" s="1"/>
  <c r="V7" i="2" s="1"/>
  <c r="E309" i="14"/>
  <c r="D310" i="14"/>
  <c r="E310" i="14"/>
  <c r="D311" i="14"/>
  <c r="F311" i="14" s="1"/>
  <c r="Y8" i="2" s="1"/>
  <c r="E311" i="14"/>
  <c r="D313" i="14"/>
  <c r="E313" i="14"/>
  <c r="D314" i="14"/>
  <c r="E314" i="14"/>
  <c r="D315" i="14"/>
  <c r="E315" i="14"/>
  <c r="D316" i="14"/>
  <c r="E316" i="14"/>
  <c r="D317" i="14"/>
  <c r="E317" i="14"/>
  <c r="D318" i="14"/>
  <c r="F318" i="14" s="1"/>
  <c r="AE9" i="2" s="1"/>
  <c r="E318" i="14"/>
  <c r="D319" i="14"/>
  <c r="F319" i="14" s="1"/>
  <c r="W6" i="4" s="1"/>
  <c r="E319" i="14"/>
  <c r="D320" i="14"/>
  <c r="F320" i="14" s="1"/>
  <c r="AG9" i="2" s="1"/>
  <c r="E320" i="14"/>
  <c r="D321" i="14"/>
  <c r="F321" i="14" s="1"/>
  <c r="AH9" i="2" s="1"/>
  <c r="E321" i="14"/>
  <c r="D322" i="14"/>
  <c r="F322" i="14" s="1"/>
  <c r="E322" i="14"/>
  <c r="E323" i="14"/>
  <c r="F323" i="14" s="1"/>
  <c r="C39" i="1" s="1"/>
  <c r="E324" i="14"/>
  <c r="C41" i="1" s="1"/>
  <c r="D219" i="14"/>
  <c r="D220" i="14"/>
  <c r="D221" i="14"/>
  <c r="D222" i="14"/>
  <c r="D223" i="14"/>
  <c r="D224" i="14"/>
  <c r="D225" i="14"/>
  <c r="D226" i="14"/>
  <c r="D227" i="14"/>
  <c r="D228" i="14"/>
  <c r="D229" i="14"/>
  <c r="D230" i="14"/>
  <c r="D231" i="14"/>
  <c r="D232" i="14"/>
  <c r="D233" i="14"/>
  <c r="D234" i="14"/>
  <c r="D235" i="14"/>
  <c r="D288" i="14"/>
  <c r="D289" i="14"/>
  <c r="D290" i="14"/>
  <c r="D291" i="14"/>
  <c r="D292" i="14"/>
  <c r="D293" i="14"/>
  <c r="D294" i="14"/>
  <c r="D295" i="14"/>
  <c r="D296" i="14"/>
  <c r="D297" i="14"/>
  <c r="D298" i="14"/>
  <c r="D299" i="14"/>
  <c r="D300" i="14"/>
  <c r="D301" i="14"/>
  <c r="D302" i="14"/>
  <c r="D303" i="14"/>
  <c r="D304" i="14"/>
  <c r="D305" i="14"/>
  <c r="D306" i="14"/>
  <c r="D287" i="14"/>
  <c r="D217" i="14"/>
  <c r="D218" i="14"/>
  <c r="D236" i="14"/>
  <c r="D237" i="14"/>
  <c r="D238" i="14"/>
  <c r="D239" i="14"/>
  <c r="D240" i="14"/>
  <c r="D241" i="14"/>
  <c r="D242" i="14"/>
  <c r="D243" i="14"/>
  <c r="D244" i="14"/>
  <c r="D245" i="14"/>
  <c r="D246" i="14"/>
  <c r="D247" i="14"/>
  <c r="D248" i="14"/>
  <c r="D249" i="14"/>
  <c r="D250" i="14"/>
  <c r="D251" i="14"/>
  <c r="D252" i="14"/>
  <c r="D253" i="14"/>
  <c r="D254" i="14"/>
  <c r="D255" i="14"/>
  <c r="D256" i="14"/>
  <c r="D257" i="14"/>
  <c r="D258" i="14"/>
  <c r="D259" i="14"/>
  <c r="D260" i="14"/>
  <c r="D261" i="14"/>
  <c r="D262" i="14"/>
  <c r="D263" i="14"/>
  <c r="D264" i="14"/>
  <c r="D265" i="14"/>
  <c r="D266" i="14"/>
  <c r="D267" i="14"/>
  <c r="D268" i="14"/>
  <c r="D269" i="14"/>
  <c r="D270" i="14"/>
  <c r="D271" i="14"/>
  <c r="D272" i="14"/>
  <c r="D273" i="14"/>
  <c r="D274" i="14"/>
  <c r="D275" i="14"/>
  <c r="D276" i="14"/>
  <c r="D277" i="14"/>
  <c r="D278" i="14"/>
  <c r="D279" i="14"/>
  <c r="D280" i="14"/>
  <c r="D281" i="14"/>
  <c r="D282" i="14"/>
  <c r="D283" i="14"/>
  <c r="D284" i="14"/>
  <c r="D285" i="14"/>
  <c r="D216" i="14"/>
  <c r="D156" i="14"/>
  <c r="D157" i="14"/>
  <c r="D158" i="14"/>
  <c r="D159" i="14"/>
  <c r="D160" i="14"/>
  <c r="D161" i="14"/>
  <c r="D162" i="14"/>
  <c r="D163" i="14"/>
  <c r="D164" i="14"/>
  <c r="D165" i="14"/>
  <c r="D166" i="14"/>
  <c r="D167" i="14"/>
  <c r="D168" i="14"/>
  <c r="D169" i="14"/>
  <c r="D170" i="14"/>
  <c r="D171" i="14"/>
  <c r="D172" i="14"/>
  <c r="D173" i="14"/>
  <c r="D174" i="14"/>
  <c r="D175" i="14"/>
  <c r="D176" i="14"/>
  <c r="D177" i="14"/>
  <c r="D178" i="14"/>
  <c r="D179" i="14"/>
  <c r="D180" i="14"/>
  <c r="D181" i="14"/>
  <c r="D182" i="14"/>
  <c r="D183" i="14"/>
  <c r="D184" i="14"/>
  <c r="D185" i="14"/>
  <c r="D186" i="14"/>
  <c r="D187" i="14"/>
  <c r="D188" i="14"/>
  <c r="D189" i="14"/>
  <c r="D190" i="14"/>
  <c r="D191" i="14"/>
  <c r="D192" i="14"/>
  <c r="D193" i="14"/>
  <c r="D194" i="14"/>
  <c r="D195" i="14"/>
  <c r="D196" i="14"/>
  <c r="D197" i="14"/>
  <c r="D198" i="14"/>
  <c r="D199" i="14"/>
  <c r="D200" i="14"/>
  <c r="D201" i="14"/>
  <c r="D202" i="14"/>
  <c r="D203" i="14"/>
  <c r="D204" i="14"/>
  <c r="D205" i="14"/>
  <c r="D206" i="14"/>
  <c r="D207" i="14"/>
  <c r="D208" i="14"/>
  <c r="D210" i="14"/>
  <c r="D211" i="14"/>
  <c r="D212" i="14"/>
  <c r="D213" i="14"/>
  <c r="D214" i="14"/>
  <c r="D154"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28" i="14"/>
  <c r="D26" i="14"/>
  <c r="D27" i="14"/>
  <c r="D28" i="14"/>
  <c r="D29" i="14"/>
  <c r="D30"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25" i="14"/>
  <c r="D6" i="14"/>
  <c r="D7" i="14"/>
  <c r="D8" i="14"/>
  <c r="F8" i="14" s="1"/>
  <c r="D9" i="14"/>
  <c r="D10" i="14"/>
  <c r="D11" i="14"/>
  <c r="D12" i="14"/>
  <c r="D13" i="14"/>
  <c r="D14" i="14"/>
  <c r="D15" i="14"/>
  <c r="D16" i="14"/>
  <c r="D17" i="14"/>
  <c r="D18" i="14"/>
  <c r="D19" i="14"/>
  <c r="D20" i="14"/>
  <c r="D21" i="14"/>
  <c r="D22" i="14"/>
  <c r="D23" i="14"/>
  <c r="X38" i="2"/>
  <c r="X39" i="2"/>
  <c r="S32" i="5"/>
  <c r="S33" i="5"/>
  <c r="S30" i="5"/>
  <c r="S31" i="5"/>
  <c r="S28" i="5"/>
  <c r="S29" i="5"/>
  <c r="S23" i="5"/>
  <c r="S24" i="5"/>
  <c r="S25" i="5"/>
  <c r="S26" i="5"/>
  <c r="S27" i="5"/>
  <c r="S15" i="5"/>
  <c r="S16" i="5"/>
  <c r="S17" i="5"/>
  <c r="S18" i="5"/>
  <c r="S19" i="5"/>
  <c r="S20" i="5"/>
  <c r="S21" i="5"/>
  <c r="S22"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5" i="5"/>
  <c r="AB116" i="5"/>
  <c r="AB117" i="5"/>
  <c r="AB118" i="5"/>
  <c r="AB119" i="5"/>
  <c r="AB120" i="5"/>
  <c r="AB121" i="5"/>
  <c r="AB122" i="5"/>
  <c r="AB123" i="5"/>
  <c r="AB124" i="5"/>
  <c r="AB83" i="5"/>
  <c r="U5" i="2" l="1"/>
  <c r="L2" i="4"/>
  <c r="C48" i="6"/>
  <c r="F315" i="14"/>
  <c r="S6" i="4" s="1"/>
  <c r="F308" i="14"/>
  <c r="L6" i="4" s="1"/>
  <c r="F317" i="14"/>
  <c r="AD9" i="2" s="1"/>
  <c r="F313" i="14"/>
  <c r="Z9" i="2" s="1"/>
  <c r="F316" i="14"/>
  <c r="AC9" i="2" s="1"/>
  <c r="F314" i="14"/>
  <c r="AA9" i="2" s="1"/>
  <c r="F310" i="14"/>
  <c r="X7" i="2" s="1"/>
  <c r="AF9" i="2"/>
  <c r="P6" i="4"/>
  <c r="X6" i="4"/>
  <c r="M4" i="4"/>
  <c r="Y6" i="4"/>
  <c r="V6" i="4"/>
  <c r="P5" i="4"/>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6" i="5"/>
  <c r="AB7" i="5"/>
  <c r="AB8" i="5"/>
  <c r="AB9" i="5"/>
  <c r="AB10" i="5"/>
  <c r="AB11" i="5"/>
  <c r="AB12" i="5"/>
  <c r="AB13" i="5"/>
  <c r="AB14" i="5"/>
  <c r="AB15" i="5"/>
  <c r="AB16" i="5"/>
  <c r="AB17" i="5"/>
  <c r="AB18" i="5"/>
  <c r="AB19" i="5"/>
  <c r="AB20" i="5"/>
  <c r="AB21" i="5"/>
  <c r="AB22" i="5"/>
  <c r="AB23" i="5"/>
  <c r="AB24" i="5"/>
  <c r="AB25" i="5"/>
  <c r="AB26" i="5"/>
  <c r="AB27" i="5"/>
  <c r="AB28" i="5"/>
  <c r="AB29" i="5"/>
  <c r="AB5" i="5"/>
  <c r="AB9" i="2" l="1"/>
  <c r="Q6" i="4"/>
  <c r="R6" i="4"/>
  <c r="U9" i="2"/>
  <c r="T6" i="4"/>
  <c r="U6" i="4"/>
  <c r="O4" i="4"/>
  <c r="A5" i="5"/>
  <c r="A6" i="5"/>
  <c r="A8" i="5"/>
  <c r="A9" i="5"/>
  <c r="A10" i="5"/>
  <c r="A11" i="5"/>
  <c r="A12" i="5"/>
  <c r="A13" i="5"/>
  <c r="A14" i="5"/>
  <c r="A15" i="5"/>
  <c r="A16" i="5"/>
  <c r="A17" i="5"/>
  <c r="A18" i="5"/>
  <c r="A19" i="5"/>
  <c r="A20" i="5"/>
  <c r="A21" i="5"/>
  <c r="A22" i="5"/>
  <c r="A23" i="5"/>
  <c r="A24" i="5"/>
  <c r="A25" i="5"/>
  <c r="A26" i="5"/>
  <c r="A27" i="5"/>
  <c r="A28" i="5"/>
  <c r="A29" i="5"/>
  <c r="A30" i="5"/>
  <c r="A31" i="5"/>
  <c r="A32" i="5"/>
  <c r="A33" i="5"/>
  <c r="A34"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7" i="5"/>
  <c r="A1068" i="5"/>
  <c r="A1069" i="5"/>
  <c r="A1070" i="5"/>
  <c r="A1071" i="5"/>
  <c r="A1072" i="5"/>
  <c r="A1073" i="5"/>
  <c r="A1074" i="5"/>
  <c r="A1075" i="5"/>
  <c r="A1076" i="5"/>
  <c r="A1077" i="5"/>
  <c r="A1078" i="5"/>
  <c r="A1079" i="5"/>
  <c r="A1080" i="5"/>
  <c r="A1081" i="5"/>
  <c r="A1082" i="5"/>
  <c r="A1083" i="5"/>
  <c r="A4" i="5"/>
  <c r="L8" i="4" l="1"/>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4" i="4"/>
  <c r="L45" i="4"/>
  <c r="L46" i="4"/>
  <c r="L47" i="4"/>
  <c r="L48" i="4"/>
  <c r="L49" i="4"/>
  <c r="L50" i="4"/>
  <c r="L51" i="4"/>
  <c r="L52" i="4"/>
  <c r="L53" i="4"/>
  <c r="L54" i="4"/>
  <c r="L55" i="4"/>
  <c r="L56" i="4"/>
  <c r="L57" i="4"/>
  <c r="L58" i="4"/>
  <c r="L59" i="4"/>
  <c r="L60" i="4"/>
  <c r="L61" i="4"/>
  <c r="L62" i="4"/>
  <c r="L63" i="4"/>
  <c r="L64" i="4"/>
  <c r="L65" i="4"/>
  <c r="L66" i="4"/>
  <c r="L67" i="4"/>
  <c r="L68" i="4"/>
  <c r="L69" i="4"/>
  <c r="U11" i="2"/>
  <c r="U12" i="2"/>
  <c r="U13"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AP4" i="5"/>
  <c r="AN4" i="5"/>
  <c r="AQ125" i="5"/>
  <c r="AN125" i="5"/>
  <c r="AI125" i="5"/>
  <c r="AP125" i="5"/>
  <c r="AQ4" i="5"/>
  <c r="B5" i="5" l="1"/>
  <c r="B6"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B687" i="5"/>
  <c r="B688" i="5"/>
  <c r="B689" i="5"/>
  <c r="B690" i="5"/>
  <c r="B691" i="5"/>
  <c r="B692" i="5"/>
  <c r="B693" i="5"/>
  <c r="B694" i="5"/>
  <c r="B695" i="5"/>
  <c r="B696" i="5"/>
  <c r="B697" i="5"/>
  <c r="B698" i="5"/>
  <c r="B699" i="5"/>
  <c r="B700" i="5"/>
  <c r="B701" i="5"/>
  <c r="B702" i="5"/>
  <c r="B703" i="5"/>
  <c r="B704" i="5"/>
  <c r="B705" i="5"/>
  <c r="B706" i="5"/>
  <c r="B707" i="5"/>
  <c r="B708" i="5"/>
  <c r="B709" i="5"/>
  <c r="B710" i="5"/>
  <c r="B711" i="5"/>
  <c r="B712" i="5"/>
  <c r="B713" i="5"/>
  <c r="B714" i="5"/>
  <c r="B715" i="5"/>
  <c r="B716" i="5"/>
  <c r="B717" i="5"/>
  <c r="B718" i="5"/>
  <c r="B719" i="5"/>
  <c r="B720" i="5"/>
  <c r="B721" i="5"/>
  <c r="B722" i="5"/>
  <c r="B723" i="5"/>
  <c r="B725" i="5"/>
  <c r="B726" i="5"/>
  <c r="B727" i="5"/>
  <c r="B728" i="5"/>
  <c r="B729" i="5"/>
  <c r="B730" i="5"/>
  <c r="B731" i="5"/>
  <c r="B732" i="5"/>
  <c r="B733" i="5"/>
  <c r="B734" i="5"/>
  <c r="B735" i="5"/>
  <c r="B736" i="5"/>
  <c r="B737" i="5"/>
  <c r="B738" i="5"/>
  <c r="B739" i="5"/>
  <c r="B740" i="5"/>
  <c r="B741" i="5"/>
  <c r="B742" i="5"/>
  <c r="B743" i="5"/>
  <c r="B744" i="5"/>
  <c r="B745" i="5"/>
  <c r="B746" i="5"/>
  <c r="B747" i="5"/>
  <c r="B748" i="5"/>
  <c r="B749" i="5"/>
  <c r="B750" i="5"/>
  <c r="B751" i="5"/>
  <c r="B752" i="5"/>
  <c r="B753" i="5"/>
  <c r="B754" i="5"/>
  <c r="B755" i="5"/>
  <c r="B756" i="5"/>
  <c r="B757" i="5"/>
  <c r="B758" i="5"/>
  <c r="B759" i="5"/>
  <c r="B760" i="5"/>
  <c r="B761" i="5"/>
  <c r="B762" i="5"/>
  <c r="B763" i="5"/>
  <c r="B764" i="5"/>
  <c r="B765" i="5"/>
  <c r="B766" i="5"/>
  <c r="B767" i="5"/>
  <c r="B768" i="5"/>
  <c r="B769" i="5"/>
  <c r="B770" i="5"/>
  <c r="B771" i="5"/>
  <c r="B772" i="5"/>
  <c r="B773" i="5"/>
  <c r="B774" i="5"/>
  <c r="B775" i="5"/>
  <c r="B776" i="5"/>
  <c r="B777" i="5"/>
  <c r="B778" i="5"/>
  <c r="B779" i="5"/>
  <c r="B780" i="5"/>
  <c r="B781" i="5"/>
  <c r="B782" i="5"/>
  <c r="B783" i="5"/>
  <c r="B784" i="5"/>
  <c r="B785" i="5"/>
  <c r="B786" i="5"/>
  <c r="B787" i="5"/>
  <c r="B788" i="5"/>
  <c r="B789" i="5"/>
  <c r="B790" i="5"/>
  <c r="B791" i="5"/>
  <c r="B792" i="5"/>
  <c r="B793" i="5"/>
  <c r="B795" i="5"/>
  <c r="B796" i="5"/>
  <c r="B797" i="5"/>
  <c r="B798" i="5"/>
  <c r="B799" i="5"/>
  <c r="B800" i="5"/>
  <c r="B801" i="5"/>
  <c r="B802" i="5"/>
  <c r="B803" i="5"/>
  <c r="B804" i="5"/>
  <c r="B805" i="5"/>
  <c r="B806" i="5"/>
  <c r="B807" i="5"/>
  <c r="B808" i="5"/>
  <c r="B809" i="5"/>
  <c r="B810" i="5"/>
  <c r="B811" i="5"/>
  <c r="B812" i="5"/>
  <c r="B813" i="5"/>
  <c r="B814" i="5"/>
  <c r="B815" i="5"/>
  <c r="B816" i="5"/>
  <c r="B817" i="5"/>
  <c r="B818" i="5"/>
  <c r="B819" i="5"/>
  <c r="B820" i="5"/>
  <c r="B821" i="5"/>
  <c r="B822" i="5"/>
  <c r="B823" i="5"/>
  <c r="B824" i="5"/>
  <c r="B825" i="5"/>
  <c r="B826" i="5"/>
  <c r="B827" i="5"/>
  <c r="B828" i="5"/>
  <c r="B829" i="5"/>
  <c r="B830" i="5"/>
  <c r="B831" i="5"/>
  <c r="B832" i="5"/>
  <c r="B833" i="5"/>
  <c r="B834" i="5"/>
  <c r="B835" i="5"/>
  <c r="B836" i="5"/>
  <c r="B837" i="5"/>
  <c r="B838" i="5"/>
  <c r="B839" i="5"/>
  <c r="B840" i="5"/>
  <c r="B841" i="5"/>
  <c r="B842" i="5"/>
  <c r="B843" i="5"/>
  <c r="B844" i="5"/>
  <c r="B845" i="5"/>
  <c r="B846" i="5"/>
  <c r="B847" i="5"/>
  <c r="B848" i="5"/>
  <c r="B849" i="5"/>
  <c r="B850" i="5"/>
  <c r="B851" i="5"/>
  <c r="B852" i="5"/>
  <c r="B853" i="5"/>
  <c r="B854" i="5"/>
  <c r="B855" i="5"/>
  <c r="B856" i="5"/>
  <c r="B857" i="5"/>
  <c r="B858" i="5"/>
  <c r="B859" i="5"/>
  <c r="B860" i="5"/>
  <c r="B861" i="5"/>
  <c r="B862" i="5"/>
  <c r="B863" i="5"/>
  <c r="B864" i="5"/>
  <c r="B865" i="5"/>
  <c r="B866" i="5"/>
  <c r="B867" i="5"/>
  <c r="B868" i="5"/>
  <c r="B870" i="5"/>
  <c r="B871" i="5"/>
  <c r="B872" i="5"/>
  <c r="B873" i="5"/>
  <c r="B874" i="5"/>
  <c r="B875" i="5"/>
  <c r="B876" i="5"/>
  <c r="B877" i="5"/>
  <c r="B878" i="5"/>
  <c r="B879" i="5"/>
  <c r="B880" i="5"/>
  <c r="B881" i="5"/>
  <c r="B882" i="5"/>
  <c r="B883" i="5"/>
  <c r="B884" i="5"/>
  <c r="B885" i="5"/>
  <c r="B886" i="5"/>
  <c r="B887" i="5"/>
  <c r="B888" i="5"/>
  <c r="B889" i="5"/>
  <c r="B890" i="5"/>
  <c r="B891" i="5"/>
  <c r="B892" i="5"/>
  <c r="B893" i="5"/>
  <c r="B894" i="5"/>
  <c r="B895" i="5"/>
  <c r="B896" i="5"/>
  <c r="B897" i="5"/>
  <c r="B898" i="5"/>
  <c r="B899" i="5"/>
  <c r="B900" i="5"/>
  <c r="B901" i="5"/>
  <c r="B902" i="5"/>
  <c r="B903" i="5"/>
  <c r="B904" i="5"/>
  <c r="B905" i="5"/>
  <c r="B906" i="5"/>
  <c r="B907" i="5"/>
  <c r="B908" i="5"/>
  <c r="B909" i="5"/>
  <c r="B910" i="5"/>
  <c r="B911" i="5"/>
  <c r="B912" i="5"/>
  <c r="B913" i="5"/>
  <c r="B914" i="5"/>
  <c r="B915" i="5"/>
  <c r="B916" i="5"/>
  <c r="B917" i="5"/>
  <c r="B918" i="5"/>
  <c r="B919" i="5"/>
  <c r="B920" i="5"/>
  <c r="B921" i="5"/>
  <c r="B922" i="5"/>
  <c r="B923" i="5"/>
  <c r="B924" i="5"/>
  <c r="B925" i="5"/>
  <c r="B926" i="5"/>
  <c r="B927" i="5"/>
  <c r="B928" i="5"/>
  <c r="B929" i="5"/>
  <c r="B930" i="5"/>
  <c r="B931" i="5"/>
  <c r="B932" i="5"/>
  <c r="B933" i="5"/>
  <c r="B934" i="5"/>
  <c r="B935" i="5"/>
  <c r="B936" i="5"/>
  <c r="B937" i="5"/>
  <c r="B938" i="5"/>
  <c r="B939" i="5"/>
  <c r="B940" i="5"/>
  <c r="B941" i="5"/>
  <c r="B942" i="5"/>
  <c r="B943" i="5"/>
  <c r="B944" i="5"/>
  <c r="B945" i="5"/>
  <c r="B946" i="5"/>
  <c r="B947" i="5"/>
  <c r="B948" i="5"/>
  <c r="B949" i="5"/>
  <c r="B950" i="5"/>
  <c r="B951" i="5"/>
  <c r="B952" i="5"/>
  <c r="B953" i="5"/>
  <c r="B954" i="5"/>
  <c r="B955" i="5"/>
  <c r="B956" i="5"/>
  <c r="B957" i="5"/>
  <c r="B958" i="5"/>
  <c r="B959" i="5"/>
  <c r="B960" i="5"/>
  <c r="B961" i="5"/>
  <c r="B962" i="5"/>
  <c r="B963" i="5"/>
  <c r="B964" i="5"/>
  <c r="B965" i="5"/>
  <c r="B966" i="5"/>
  <c r="B967" i="5"/>
  <c r="B968" i="5"/>
  <c r="B969" i="5"/>
  <c r="B970" i="5"/>
  <c r="B971" i="5"/>
  <c r="B972" i="5"/>
  <c r="B973" i="5"/>
  <c r="B974" i="5"/>
  <c r="B975" i="5"/>
  <c r="B976" i="5"/>
  <c r="B977" i="5"/>
  <c r="B978" i="5"/>
  <c r="B979" i="5"/>
  <c r="B980" i="5"/>
  <c r="B981" i="5"/>
  <c r="B982" i="5"/>
  <c r="B983" i="5"/>
  <c r="B984" i="5"/>
  <c r="B985" i="5"/>
  <c r="B986" i="5"/>
  <c r="B987" i="5"/>
  <c r="B988" i="5"/>
  <c r="B989" i="5"/>
  <c r="B990" i="5"/>
  <c r="B991" i="5"/>
  <c r="B992" i="5"/>
  <c r="B993" i="5"/>
  <c r="B994" i="5"/>
  <c r="B995" i="5"/>
  <c r="B996" i="5"/>
  <c r="B997" i="5"/>
  <c r="B998" i="5"/>
  <c r="B999" i="5"/>
  <c r="B1000" i="5"/>
  <c r="B1001" i="5"/>
  <c r="B1002" i="5"/>
  <c r="B1003" i="5"/>
  <c r="B1004" i="5"/>
  <c r="B1005" i="5"/>
  <c r="B1006" i="5"/>
  <c r="B1007" i="5"/>
  <c r="B1008" i="5"/>
  <c r="B1009" i="5"/>
  <c r="B1010" i="5"/>
  <c r="B1011" i="5"/>
  <c r="B1012" i="5"/>
  <c r="B1013" i="5"/>
  <c r="B1014" i="5"/>
  <c r="B1015" i="5"/>
  <c r="B1016" i="5"/>
  <c r="B1017" i="5"/>
  <c r="B1018" i="5"/>
  <c r="B1019" i="5"/>
  <c r="B1020" i="5"/>
  <c r="B1021" i="5"/>
  <c r="B1022" i="5"/>
  <c r="B1023" i="5"/>
  <c r="B1024" i="5"/>
  <c r="B1025" i="5"/>
  <c r="B1026" i="5"/>
  <c r="B1027" i="5"/>
  <c r="B1028" i="5"/>
  <c r="B1029" i="5"/>
  <c r="B1030" i="5"/>
  <c r="B1031" i="5"/>
  <c r="B1032" i="5"/>
  <c r="B1033" i="5"/>
  <c r="B1034" i="5"/>
  <c r="B1035" i="5"/>
  <c r="B1036" i="5"/>
  <c r="B1037" i="5"/>
  <c r="B1038" i="5"/>
  <c r="B1039" i="5"/>
  <c r="B1040" i="5"/>
  <c r="B1041" i="5"/>
  <c r="B1042" i="5"/>
  <c r="B1043" i="5"/>
  <c r="B1044" i="5"/>
  <c r="B1045" i="5"/>
  <c r="B1046" i="5"/>
  <c r="B1047" i="5"/>
  <c r="B1048" i="5"/>
  <c r="B1049" i="5"/>
  <c r="B1050" i="5"/>
  <c r="B1051" i="5"/>
  <c r="B1052" i="5"/>
  <c r="B1053" i="5"/>
  <c r="B1054" i="5"/>
  <c r="B1055" i="5"/>
  <c r="B1056" i="5"/>
  <c r="B1057" i="5"/>
  <c r="B1058" i="5"/>
  <c r="B1059" i="5"/>
  <c r="B1060" i="5"/>
  <c r="B1061" i="5"/>
  <c r="B1062" i="5"/>
  <c r="B1063" i="5"/>
  <c r="B1064" i="5"/>
  <c r="B1065" i="5"/>
  <c r="B1067" i="5"/>
  <c r="B1068" i="5"/>
  <c r="B1069" i="5"/>
  <c r="B1070" i="5"/>
  <c r="B1071" i="5"/>
  <c r="B1072" i="5"/>
  <c r="B1073" i="5"/>
  <c r="B1074" i="5"/>
  <c r="B1075" i="5"/>
  <c r="B1076" i="5"/>
  <c r="B1077" i="5"/>
  <c r="B1078" i="5"/>
  <c r="B1079" i="5"/>
  <c r="B1080" i="5"/>
  <c r="B1081" i="5"/>
  <c r="B1082" i="5"/>
  <c r="B1083" i="5"/>
  <c r="B4" i="5"/>
  <c r="O27" i="2" l="1"/>
  <c r="D68" i="6"/>
  <c r="D69" i="6"/>
  <c r="D70" i="6"/>
  <c r="D71" i="6"/>
  <c r="D46" i="6"/>
  <c r="D47" i="6"/>
  <c r="E134" i="14"/>
  <c r="E149" i="14"/>
  <c r="F149" i="14" s="1"/>
  <c r="G8" i="3" s="1"/>
  <c r="E24" i="14"/>
  <c r="E25" i="14"/>
  <c r="E26" i="14"/>
  <c r="E27" i="14"/>
  <c r="F27" i="14" s="1"/>
  <c r="B5" i="2" s="1"/>
  <c r="E28" i="14"/>
  <c r="E29" i="14"/>
  <c r="E30" i="14"/>
  <c r="E32" i="14"/>
  <c r="F32" i="14" s="1"/>
  <c r="C15" i="2" s="1"/>
  <c r="E33" i="14"/>
  <c r="E34" i="14"/>
  <c r="E35" i="14"/>
  <c r="E36" i="14"/>
  <c r="F36" i="14" s="1"/>
  <c r="C19" i="2" s="1"/>
  <c r="E37" i="14"/>
  <c r="E38" i="14"/>
  <c r="E39" i="14"/>
  <c r="E40" i="14"/>
  <c r="F40" i="14" s="1"/>
  <c r="C23" i="2" s="1"/>
  <c r="E41" i="14"/>
  <c r="E42" i="14"/>
  <c r="E43" i="14"/>
  <c r="E44" i="14"/>
  <c r="F44" i="14" s="1"/>
  <c r="C27" i="2" s="1"/>
  <c r="E45" i="14"/>
  <c r="E46" i="14"/>
  <c r="E47" i="14"/>
  <c r="E48" i="14"/>
  <c r="F48" i="14" s="1"/>
  <c r="C31" i="2" s="1"/>
  <c r="E49" i="14"/>
  <c r="E50" i="14"/>
  <c r="E51" i="14"/>
  <c r="E52" i="14"/>
  <c r="F52" i="14" s="1"/>
  <c r="C35" i="2" s="1"/>
  <c r="E53" i="14"/>
  <c r="E54" i="14"/>
  <c r="E55" i="14"/>
  <c r="E56" i="14"/>
  <c r="F56" i="14" s="1"/>
  <c r="C39" i="2" s="1"/>
  <c r="E57" i="14"/>
  <c r="E58" i="14"/>
  <c r="E59" i="14"/>
  <c r="E60" i="14"/>
  <c r="F60" i="14" s="1"/>
  <c r="C43" i="2" s="1"/>
  <c r="E61" i="14"/>
  <c r="E62" i="14"/>
  <c r="E63" i="14"/>
  <c r="E64" i="14"/>
  <c r="F64" i="14" s="1"/>
  <c r="E65" i="14"/>
  <c r="E66" i="14"/>
  <c r="E67" i="14"/>
  <c r="E68" i="14"/>
  <c r="F68" i="14" s="1"/>
  <c r="C50" i="2" s="1"/>
  <c r="E69" i="14"/>
  <c r="E70" i="14"/>
  <c r="E71" i="14"/>
  <c r="E72" i="14"/>
  <c r="F72" i="14" s="1"/>
  <c r="C54" i="2" s="1"/>
  <c r="E73" i="14"/>
  <c r="E74" i="14"/>
  <c r="E75" i="14"/>
  <c r="E76" i="14"/>
  <c r="F76" i="14" s="1"/>
  <c r="C58" i="2" s="1"/>
  <c r="E77" i="14"/>
  <c r="E78" i="14"/>
  <c r="E79" i="14"/>
  <c r="E80" i="14"/>
  <c r="F80" i="14" s="1"/>
  <c r="C62" i="2" s="1"/>
  <c r="E81" i="14"/>
  <c r="E82" i="14"/>
  <c r="E83" i="14"/>
  <c r="E84" i="14"/>
  <c r="F84" i="14" s="1"/>
  <c r="C66" i="2" s="1"/>
  <c r="E85" i="14"/>
  <c r="E86" i="14"/>
  <c r="E87" i="14"/>
  <c r="E88" i="14"/>
  <c r="F88" i="14" s="1"/>
  <c r="C70" i="2" s="1"/>
  <c r="E89" i="14"/>
  <c r="E90" i="14"/>
  <c r="E91" i="14"/>
  <c r="E92" i="14"/>
  <c r="F92" i="14" s="1"/>
  <c r="C74" i="2" s="1"/>
  <c r="E93" i="14"/>
  <c r="E94" i="14"/>
  <c r="E95" i="14"/>
  <c r="E96" i="14"/>
  <c r="F96" i="14" s="1"/>
  <c r="C78" i="2" s="1"/>
  <c r="E97" i="14"/>
  <c r="E98" i="14"/>
  <c r="E99" i="14"/>
  <c r="E100" i="14"/>
  <c r="F100" i="14" s="1"/>
  <c r="C82" i="2" s="1"/>
  <c r="E101" i="14"/>
  <c r="E102" i="14"/>
  <c r="E103" i="14"/>
  <c r="E104" i="14"/>
  <c r="F104" i="14" s="1"/>
  <c r="C86" i="2" s="1"/>
  <c r="E105" i="14"/>
  <c r="E106" i="14"/>
  <c r="E107" i="14"/>
  <c r="E108" i="14"/>
  <c r="F108" i="14" s="1"/>
  <c r="B27" i="3" s="1"/>
  <c r="E109" i="14"/>
  <c r="E110" i="14"/>
  <c r="E111" i="14"/>
  <c r="E112" i="14"/>
  <c r="F112" i="14" s="1"/>
  <c r="G9" i="2" s="1"/>
  <c r="E113" i="14"/>
  <c r="E114" i="14"/>
  <c r="E115" i="14"/>
  <c r="E116" i="14"/>
  <c r="F116" i="14" s="1"/>
  <c r="K9" i="2" s="1"/>
  <c r="E118" i="14"/>
  <c r="E119" i="14"/>
  <c r="E121" i="14"/>
  <c r="E122" i="14"/>
  <c r="F122" i="14" s="1"/>
  <c r="E5" i="2" s="1"/>
  <c r="E123" i="14"/>
  <c r="E124" i="14"/>
  <c r="E125" i="14"/>
  <c r="E126" i="14"/>
  <c r="F126" i="14" s="1"/>
  <c r="E127" i="14"/>
  <c r="E128" i="14"/>
  <c r="E129" i="14"/>
  <c r="E130" i="14"/>
  <c r="F130" i="14" s="1"/>
  <c r="C9" i="3" s="1"/>
  <c r="E131" i="14"/>
  <c r="E132" i="14"/>
  <c r="E133" i="14"/>
  <c r="E135" i="14"/>
  <c r="F135" i="14" s="1"/>
  <c r="C14" i="3" s="1"/>
  <c r="E136" i="14"/>
  <c r="E137" i="14"/>
  <c r="E138" i="14"/>
  <c r="E139" i="14"/>
  <c r="F139" i="14" s="1"/>
  <c r="C18" i="3" s="1"/>
  <c r="E140" i="14"/>
  <c r="E141" i="14"/>
  <c r="E142" i="14"/>
  <c r="E143" i="14"/>
  <c r="F143" i="14" s="1"/>
  <c r="C23" i="3" s="1"/>
  <c r="E144" i="14"/>
  <c r="E145" i="14"/>
  <c r="E146" i="14"/>
  <c r="E147" i="14"/>
  <c r="F147" i="14" s="1"/>
  <c r="E8" i="3" s="1"/>
  <c r="E150" i="14"/>
  <c r="E151" i="14"/>
  <c r="E153" i="14"/>
  <c r="E154" i="14"/>
  <c r="F154" i="14" s="1"/>
  <c r="C5" i="4" s="1"/>
  <c r="E155" i="14"/>
  <c r="E156" i="14"/>
  <c r="E157" i="14"/>
  <c r="E158" i="14"/>
  <c r="F158" i="14" s="1"/>
  <c r="C11" i="4" s="1"/>
  <c r="E159" i="14"/>
  <c r="E160" i="14"/>
  <c r="E161" i="14"/>
  <c r="E162" i="14"/>
  <c r="F162" i="14" s="1"/>
  <c r="D15" i="4" s="1"/>
  <c r="E163" i="14"/>
  <c r="E164" i="14"/>
  <c r="E165" i="14"/>
  <c r="E166" i="14"/>
  <c r="F166" i="14" s="1"/>
  <c r="D19" i="4" s="1"/>
  <c r="E167" i="14"/>
  <c r="E168" i="14"/>
  <c r="E169" i="14"/>
  <c r="E170" i="14"/>
  <c r="F170" i="14" s="1"/>
  <c r="D23" i="4" s="1"/>
  <c r="E171" i="14"/>
  <c r="E172" i="14"/>
  <c r="E173" i="14"/>
  <c r="E174" i="14"/>
  <c r="F174" i="14" s="1"/>
  <c r="D27" i="4" s="1"/>
  <c r="E175" i="14"/>
  <c r="E176" i="14"/>
  <c r="E177" i="14"/>
  <c r="E178" i="14"/>
  <c r="F178" i="14" s="1"/>
  <c r="D33" i="4" s="1"/>
  <c r="E179" i="14"/>
  <c r="E180" i="14"/>
  <c r="E181" i="14"/>
  <c r="E182" i="14"/>
  <c r="F182" i="14" s="1"/>
  <c r="D37" i="4" s="1"/>
  <c r="E183" i="14"/>
  <c r="E184" i="14"/>
  <c r="E185" i="14"/>
  <c r="E186" i="14"/>
  <c r="F186" i="14" s="1"/>
  <c r="D42" i="4" s="1"/>
  <c r="E187" i="14"/>
  <c r="E188" i="14"/>
  <c r="E189" i="14"/>
  <c r="E190" i="14"/>
  <c r="F190" i="14" s="1"/>
  <c r="D47" i="4" s="1"/>
  <c r="E191" i="14"/>
  <c r="E192" i="14"/>
  <c r="E193" i="14"/>
  <c r="E194" i="14"/>
  <c r="F194" i="14" s="1"/>
  <c r="D52" i="4" s="1"/>
  <c r="E195" i="14"/>
  <c r="E196" i="14"/>
  <c r="E197" i="14"/>
  <c r="E198" i="14"/>
  <c r="F198" i="14" s="1"/>
  <c r="D56" i="4" s="1"/>
  <c r="E199" i="14"/>
  <c r="E200" i="14"/>
  <c r="E201" i="14"/>
  <c r="E202" i="14"/>
  <c r="F202" i="14" s="1"/>
  <c r="D61" i="4" s="1"/>
  <c r="E203" i="14"/>
  <c r="E204" i="14"/>
  <c r="E205" i="14"/>
  <c r="E206" i="14"/>
  <c r="F206" i="14" s="1"/>
  <c r="D66" i="4" s="1"/>
  <c r="E207" i="14"/>
  <c r="E208" i="14"/>
  <c r="E210" i="14"/>
  <c r="E211" i="14"/>
  <c r="F211" i="14" s="1"/>
  <c r="C73" i="4" s="1"/>
  <c r="E212" i="14"/>
  <c r="E213" i="14"/>
  <c r="E214" i="14"/>
  <c r="E215" i="14"/>
  <c r="E216" i="14"/>
  <c r="E217" i="14"/>
  <c r="E218" i="14"/>
  <c r="E219" i="14"/>
  <c r="F219" i="14" s="1"/>
  <c r="G11" i="8" s="1"/>
  <c r="E220" i="14"/>
  <c r="E221" i="14"/>
  <c r="E222" i="14"/>
  <c r="E223" i="14"/>
  <c r="F223" i="14" s="1"/>
  <c r="C20" i="8" s="1"/>
  <c r="E224" i="14"/>
  <c r="E225" i="14"/>
  <c r="E226" i="14"/>
  <c r="E227" i="14"/>
  <c r="F227" i="14" s="1"/>
  <c r="C25" i="8" s="1"/>
  <c r="E228" i="14"/>
  <c r="E229" i="14"/>
  <c r="E230" i="14"/>
  <c r="E231" i="14"/>
  <c r="F231" i="14" s="1"/>
  <c r="G31" i="8" s="1"/>
  <c r="E232" i="14"/>
  <c r="E233" i="14"/>
  <c r="E234" i="14"/>
  <c r="E235" i="14"/>
  <c r="F235" i="14" s="1"/>
  <c r="G37" i="8" s="1"/>
  <c r="E236" i="14"/>
  <c r="E237" i="14"/>
  <c r="E238" i="14"/>
  <c r="E239" i="14"/>
  <c r="F239" i="14" s="1"/>
  <c r="G42" i="8" s="1"/>
  <c r="E240" i="14"/>
  <c r="E241" i="14"/>
  <c r="E242" i="14"/>
  <c r="E243" i="14"/>
  <c r="F243" i="14" s="1"/>
  <c r="G47" i="8" s="1"/>
  <c r="E244" i="14"/>
  <c r="E245" i="14"/>
  <c r="E246" i="14"/>
  <c r="E247" i="14"/>
  <c r="F247" i="14" s="1"/>
  <c r="G52" i="8" s="1"/>
  <c r="E248" i="14"/>
  <c r="E249" i="14"/>
  <c r="E250" i="14"/>
  <c r="E251" i="14"/>
  <c r="F251" i="14" s="1"/>
  <c r="G57" i="8" s="1"/>
  <c r="E252" i="14"/>
  <c r="E253" i="14"/>
  <c r="E254" i="14"/>
  <c r="E255" i="14"/>
  <c r="F255" i="14" s="1"/>
  <c r="G62" i="8" s="1"/>
  <c r="E256" i="14"/>
  <c r="E257" i="14"/>
  <c r="E258" i="14"/>
  <c r="E259" i="14"/>
  <c r="F259" i="14" s="1"/>
  <c r="G67" i="8" s="1"/>
  <c r="E260" i="14"/>
  <c r="E261" i="14"/>
  <c r="E262" i="14"/>
  <c r="E263" i="14"/>
  <c r="F263" i="14" s="1"/>
  <c r="G72" i="8" s="1"/>
  <c r="E264" i="14"/>
  <c r="E265" i="14"/>
  <c r="E266" i="14"/>
  <c r="E267" i="14"/>
  <c r="F267" i="14" s="1"/>
  <c r="G77" i="8" s="1"/>
  <c r="E268" i="14"/>
  <c r="E269" i="14"/>
  <c r="E270" i="14"/>
  <c r="E271" i="14"/>
  <c r="F271" i="14" s="1"/>
  <c r="C91" i="8" s="1"/>
  <c r="E272" i="14"/>
  <c r="E273" i="14"/>
  <c r="E274" i="14"/>
  <c r="E275" i="14"/>
  <c r="F275" i="14" s="1"/>
  <c r="G86" i="8" s="1"/>
  <c r="E276" i="14"/>
  <c r="E277" i="14"/>
  <c r="E278" i="14"/>
  <c r="E279" i="14"/>
  <c r="F279" i="14" s="1"/>
  <c r="E280" i="14"/>
  <c r="E281" i="14"/>
  <c r="E282" i="14"/>
  <c r="E283" i="14"/>
  <c r="F283" i="14" s="1"/>
  <c r="M5" i="8" s="1"/>
  <c r="E284" i="14"/>
  <c r="E285" i="14"/>
  <c r="E286" i="14"/>
  <c r="E287" i="14"/>
  <c r="F287" i="14" s="1"/>
  <c r="C4" i="10" s="1"/>
  <c r="E288" i="14"/>
  <c r="E289" i="14"/>
  <c r="E290" i="14"/>
  <c r="E291" i="14"/>
  <c r="F291" i="14" s="1"/>
  <c r="C5" i="9" s="1"/>
  <c r="E292" i="14"/>
  <c r="E293" i="14"/>
  <c r="F293" i="14" s="1"/>
  <c r="C7" i="9" s="1"/>
  <c r="E294" i="14"/>
  <c r="E295" i="14"/>
  <c r="F295" i="14" s="1"/>
  <c r="C9" i="9" s="1"/>
  <c r="E296" i="14"/>
  <c r="E297" i="14"/>
  <c r="E298" i="14"/>
  <c r="E299" i="14"/>
  <c r="F299" i="14" s="1"/>
  <c r="E300" i="14"/>
  <c r="E301" i="14"/>
  <c r="E302" i="14"/>
  <c r="E303" i="14"/>
  <c r="F303" i="14" s="1"/>
  <c r="C5" i="11" s="1"/>
  <c r="E304" i="14"/>
  <c r="E305" i="14"/>
  <c r="E306" i="14"/>
  <c r="E6" i="14"/>
  <c r="F6" i="14" s="1"/>
  <c r="E7" i="14"/>
  <c r="E8" i="14"/>
  <c r="E9" i="14"/>
  <c r="E10" i="14"/>
  <c r="F10" i="14" s="1"/>
  <c r="E22" i="1" s="1"/>
  <c r="E11" i="14"/>
  <c r="E12" i="14"/>
  <c r="E13" i="14"/>
  <c r="E14" i="14"/>
  <c r="F14" i="14" s="1"/>
  <c r="C29" i="1" s="1"/>
  <c r="E15" i="14"/>
  <c r="E16" i="14"/>
  <c r="E17" i="14"/>
  <c r="E18" i="14"/>
  <c r="F18" i="14" s="1"/>
  <c r="C34" i="1" s="1"/>
  <c r="E19" i="14"/>
  <c r="E20" i="14"/>
  <c r="E21" i="14"/>
  <c r="E22" i="14"/>
  <c r="F22" i="14" s="1"/>
  <c r="F32" i="1" s="1"/>
  <c r="E23" i="14"/>
  <c r="E5" i="14"/>
  <c r="F134" i="14"/>
  <c r="C13" i="3" s="1"/>
  <c r="F89" i="14"/>
  <c r="C71" i="2" s="1"/>
  <c r="F93" i="14"/>
  <c r="C75" i="2" s="1"/>
  <c r="F95" i="14"/>
  <c r="C77" i="2" s="1"/>
  <c r="F97" i="14"/>
  <c r="C79" i="2" s="1"/>
  <c r="F99" i="14"/>
  <c r="C81" i="2" s="1"/>
  <c r="F101" i="14"/>
  <c r="C83" i="2" s="1"/>
  <c r="F103" i="14"/>
  <c r="C85" i="2" s="1"/>
  <c r="F105" i="14"/>
  <c r="C87" i="2" s="1"/>
  <c r="F107" i="14"/>
  <c r="C89" i="2" s="1"/>
  <c r="F109" i="14"/>
  <c r="D9" i="2" s="1"/>
  <c r="F111" i="14"/>
  <c r="F9" i="2" s="1"/>
  <c r="F113" i="14"/>
  <c r="H9" i="2" s="1"/>
  <c r="F115" i="14"/>
  <c r="J9" i="2" s="1"/>
  <c r="F117" i="14"/>
  <c r="L9" i="2" s="1"/>
  <c r="F119" i="14"/>
  <c r="N9" i="2" s="1"/>
  <c r="F121" i="14"/>
  <c r="Q9" i="2" s="1"/>
  <c r="F123" i="14"/>
  <c r="D8" i="2" s="1"/>
  <c r="F125" i="14"/>
  <c r="Q8" i="2" s="1"/>
  <c r="F7" i="14"/>
  <c r="C15" i="1" s="1"/>
  <c r="F11" i="14"/>
  <c r="C24" i="1" s="1"/>
  <c r="F15" i="14"/>
  <c r="C30" i="1" s="1"/>
  <c r="F19" i="14"/>
  <c r="C35" i="1" s="1"/>
  <c r="F23" i="14"/>
  <c r="F33" i="1" s="1"/>
  <c r="F5" i="14"/>
  <c r="B2" i="1" s="1"/>
  <c r="F274" i="14"/>
  <c r="G81" i="8" s="1"/>
  <c r="F276" i="14"/>
  <c r="G91" i="8" s="1"/>
  <c r="F277" i="14"/>
  <c r="G96" i="8" s="1"/>
  <c r="F278" i="14"/>
  <c r="G101" i="8" s="1"/>
  <c r="F220" i="14"/>
  <c r="C15" i="8" s="1"/>
  <c r="F221" i="14"/>
  <c r="G16" i="8" s="1"/>
  <c r="F222" i="14"/>
  <c r="G17" i="8" s="1"/>
  <c r="F224" i="14"/>
  <c r="G21" i="8" s="1"/>
  <c r="F225" i="14"/>
  <c r="G22" i="8" s="1"/>
  <c r="F226" i="14"/>
  <c r="G23" i="8" s="1"/>
  <c r="F228" i="14"/>
  <c r="G26" i="8" s="1"/>
  <c r="F229" i="14"/>
  <c r="G27" i="8" s="1"/>
  <c r="F230" i="14"/>
  <c r="C30" i="8" s="1"/>
  <c r="F232" i="14"/>
  <c r="G32" i="8" s="1"/>
  <c r="F233" i="14"/>
  <c r="C35" i="8" s="1"/>
  <c r="F234" i="14"/>
  <c r="G36" i="8" s="1"/>
  <c r="F236" i="14"/>
  <c r="G38" i="8" s="1"/>
  <c r="F237" i="14"/>
  <c r="C40" i="8" s="1"/>
  <c r="F238" i="14"/>
  <c r="G41" i="8" s="1"/>
  <c r="F240" i="14"/>
  <c r="G43" i="8" s="1"/>
  <c r="F241" i="14"/>
  <c r="C45" i="8" s="1"/>
  <c r="F242" i="14"/>
  <c r="G46" i="8" s="1"/>
  <c r="F244" i="14"/>
  <c r="G48" i="8" s="1"/>
  <c r="F245" i="14"/>
  <c r="C50" i="8" s="1"/>
  <c r="F246" i="14"/>
  <c r="G51" i="8" s="1"/>
  <c r="F248" i="14"/>
  <c r="G53" i="8" s="1"/>
  <c r="F249" i="14"/>
  <c r="C55" i="8" s="1"/>
  <c r="F250" i="14"/>
  <c r="G56" i="8" s="1"/>
  <c r="F252" i="14"/>
  <c r="G58" i="8" s="1"/>
  <c r="F253" i="14"/>
  <c r="C60" i="8" s="1"/>
  <c r="F254" i="14"/>
  <c r="G61" i="8" s="1"/>
  <c r="F256" i="14"/>
  <c r="G63" i="8" s="1"/>
  <c r="F257" i="14"/>
  <c r="C65" i="8" s="1"/>
  <c r="F258" i="14"/>
  <c r="G66" i="8" s="1"/>
  <c r="F260" i="14"/>
  <c r="G68" i="8" s="1"/>
  <c r="F261" i="14"/>
  <c r="C70" i="8" s="1"/>
  <c r="F262" i="14"/>
  <c r="G71" i="8" s="1"/>
  <c r="F264" i="14"/>
  <c r="G73" i="8" s="1"/>
  <c r="F265" i="14"/>
  <c r="C75" i="8" s="1"/>
  <c r="F266" i="14"/>
  <c r="G76" i="8" s="1"/>
  <c r="F268" i="14"/>
  <c r="G78" i="8" s="1"/>
  <c r="F280" i="14"/>
  <c r="K6" i="8" s="1"/>
  <c r="F281" i="14"/>
  <c r="F282" i="14"/>
  <c r="F26" i="14"/>
  <c r="E17" i="1"/>
  <c r="F9" i="14"/>
  <c r="E19" i="1" s="1"/>
  <c r="F12" i="14"/>
  <c r="C25" i="1" s="1"/>
  <c r="F13" i="14"/>
  <c r="C28" i="1" s="1"/>
  <c r="F16" i="14"/>
  <c r="C32" i="1" s="1"/>
  <c r="F17" i="14"/>
  <c r="C33" i="1" s="1"/>
  <c r="F20" i="14"/>
  <c r="C36" i="1" s="1"/>
  <c r="F21" i="14"/>
  <c r="C37" i="1" s="1"/>
  <c r="F25" i="14"/>
  <c r="F28" i="14"/>
  <c r="C11" i="2" s="1"/>
  <c r="F29" i="14"/>
  <c r="C12" i="2" s="1"/>
  <c r="F30" i="14"/>
  <c r="C13" i="2" s="1"/>
  <c r="F33" i="14"/>
  <c r="C16" i="2" s="1"/>
  <c r="F34" i="14"/>
  <c r="C17" i="2" s="1"/>
  <c r="F35" i="14"/>
  <c r="C18" i="2" s="1"/>
  <c r="F37" i="14"/>
  <c r="C20" i="2" s="1"/>
  <c r="F38" i="14"/>
  <c r="C21" i="2" s="1"/>
  <c r="F39" i="14"/>
  <c r="C22" i="2" s="1"/>
  <c r="F41" i="14"/>
  <c r="C24" i="2" s="1"/>
  <c r="F42" i="14"/>
  <c r="C25" i="2" s="1"/>
  <c r="F43" i="14"/>
  <c r="C26" i="2" s="1"/>
  <c r="F45" i="14"/>
  <c r="C28" i="2" s="1"/>
  <c r="F46" i="14"/>
  <c r="C29" i="2" s="1"/>
  <c r="F47" i="14"/>
  <c r="C30" i="2" s="1"/>
  <c r="F49" i="14"/>
  <c r="C32" i="2" s="1"/>
  <c r="F50" i="14"/>
  <c r="C33" i="2" s="1"/>
  <c r="F51" i="14"/>
  <c r="C34" i="2" s="1"/>
  <c r="F53" i="14"/>
  <c r="C36" i="2" s="1"/>
  <c r="F54" i="14"/>
  <c r="C37" i="2" s="1"/>
  <c r="F55" i="14"/>
  <c r="C38" i="2" s="1"/>
  <c r="F57" i="14"/>
  <c r="C40" i="2" s="1"/>
  <c r="F58" i="14"/>
  <c r="C41" i="2" s="1"/>
  <c r="F59" i="14"/>
  <c r="C42" i="2" s="1"/>
  <c r="F61" i="14"/>
  <c r="C44" i="2" s="1"/>
  <c r="F62" i="14"/>
  <c r="C45" i="2" s="1"/>
  <c r="F63" i="14"/>
  <c r="C46" i="2" s="1"/>
  <c r="F65" i="14"/>
  <c r="C47" i="2" s="1"/>
  <c r="F66" i="14"/>
  <c r="C48" i="2" s="1"/>
  <c r="F67" i="14"/>
  <c r="C49" i="2" s="1"/>
  <c r="F69" i="14"/>
  <c r="C51" i="2" s="1"/>
  <c r="F70" i="14"/>
  <c r="C52" i="2" s="1"/>
  <c r="F71" i="14"/>
  <c r="C53" i="2" s="1"/>
  <c r="F73" i="14"/>
  <c r="C55" i="2" s="1"/>
  <c r="F74" i="14"/>
  <c r="C56" i="2" s="1"/>
  <c r="F75" i="14"/>
  <c r="C57" i="2" s="1"/>
  <c r="F77" i="14"/>
  <c r="C59" i="2" s="1"/>
  <c r="F78" i="14"/>
  <c r="C60" i="2" s="1"/>
  <c r="F79" i="14"/>
  <c r="C61" i="2" s="1"/>
  <c r="F81" i="14"/>
  <c r="C63" i="2" s="1"/>
  <c r="F82" i="14"/>
  <c r="C64" i="2" s="1"/>
  <c r="F83" i="14"/>
  <c r="C65" i="2" s="1"/>
  <c r="F85" i="14"/>
  <c r="C67" i="2" s="1"/>
  <c r="F86" i="14"/>
  <c r="C68" i="2" s="1"/>
  <c r="F87" i="14"/>
  <c r="C69" i="2" s="1"/>
  <c r="F90" i="14"/>
  <c r="C72" i="2" s="1"/>
  <c r="F91" i="14"/>
  <c r="C73" i="2" s="1"/>
  <c r="F94" i="14"/>
  <c r="C76" i="2" s="1"/>
  <c r="F98" i="14"/>
  <c r="C80" i="2" s="1"/>
  <c r="F102" i="14"/>
  <c r="C84" i="2" s="1"/>
  <c r="F106" i="14"/>
  <c r="C88" i="2" s="1"/>
  <c r="F110" i="14"/>
  <c r="E9" i="2" s="1"/>
  <c r="F114" i="14"/>
  <c r="I9" i="2" s="1"/>
  <c r="F118" i="14"/>
  <c r="M9" i="2" s="1"/>
  <c r="F120" i="14"/>
  <c r="P9" i="2" s="1"/>
  <c r="F124" i="14"/>
  <c r="J7" i="3" s="1"/>
  <c r="F128" i="14"/>
  <c r="C5" i="3" s="1"/>
  <c r="F129" i="14"/>
  <c r="C6" i="3" s="1"/>
  <c r="F131" i="14"/>
  <c r="C10" i="3" s="1"/>
  <c r="F132" i="14"/>
  <c r="C11" i="3" s="1"/>
  <c r="F133" i="14"/>
  <c r="C12" i="3" s="1"/>
  <c r="F136" i="14"/>
  <c r="C15" i="3" s="1"/>
  <c r="F137" i="14"/>
  <c r="C16" i="3" s="1"/>
  <c r="F138" i="14"/>
  <c r="C17" i="3" s="1"/>
  <c r="F140" i="14"/>
  <c r="C19" i="3" s="1"/>
  <c r="F141" i="14"/>
  <c r="C20" i="3" s="1"/>
  <c r="F142" i="14"/>
  <c r="C21" i="3" s="1"/>
  <c r="F144" i="14"/>
  <c r="C24" i="3" s="1"/>
  <c r="F145" i="14"/>
  <c r="C25" i="3" s="1"/>
  <c r="F146" i="14"/>
  <c r="D8" i="3" s="1"/>
  <c r="F148" i="14"/>
  <c r="F8" i="3" s="1"/>
  <c r="F150" i="14"/>
  <c r="I8" i="3" s="1"/>
  <c r="F151" i="14"/>
  <c r="J8" i="3" s="1"/>
  <c r="F152" i="14"/>
  <c r="K8" i="3" s="1"/>
  <c r="F155" i="14"/>
  <c r="F29" i="4" s="1"/>
  <c r="F156" i="14"/>
  <c r="C8" i="4" s="1"/>
  <c r="F157" i="14"/>
  <c r="D9" i="4" s="1"/>
  <c r="F159" i="14"/>
  <c r="D12" i="4" s="1"/>
  <c r="F160" i="14"/>
  <c r="D13" i="4" s="1"/>
  <c r="F161" i="14"/>
  <c r="D14" i="4" s="1"/>
  <c r="F163" i="14"/>
  <c r="D16" i="4" s="1"/>
  <c r="F164" i="14"/>
  <c r="D17" i="4" s="1"/>
  <c r="F165" i="14"/>
  <c r="D18" i="4" s="1"/>
  <c r="F167" i="14"/>
  <c r="D20" i="4" s="1"/>
  <c r="F168" i="14"/>
  <c r="D21" i="4" s="1"/>
  <c r="F169" i="14"/>
  <c r="D22" i="4" s="1"/>
  <c r="F171" i="14"/>
  <c r="D24" i="4" s="1"/>
  <c r="F172" i="14"/>
  <c r="D25" i="4" s="1"/>
  <c r="F173" i="14"/>
  <c r="D26" i="4" s="1"/>
  <c r="F175" i="14"/>
  <c r="D28" i="4" s="1"/>
  <c r="F176" i="14"/>
  <c r="C31" i="4" s="1"/>
  <c r="F177" i="14"/>
  <c r="C32" i="4" s="1"/>
  <c r="F179" i="14"/>
  <c r="D34" i="4" s="1"/>
  <c r="F180" i="14"/>
  <c r="D35" i="4" s="1"/>
  <c r="F181" i="14"/>
  <c r="D36" i="4" s="1"/>
  <c r="F183" i="14"/>
  <c r="C39" i="4" s="1"/>
  <c r="F184" i="14"/>
  <c r="D40" i="4" s="1"/>
  <c r="F185" i="14"/>
  <c r="D41" i="4" s="1"/>
  <c r="F187" i="14"/>
  <c r="C44" i="4" s="1"/>
  <c r="F188" i="14"/>
  <c r="D45" i="4" s="1"/>
  <c r="F189" i="14"/>
  <c r="D46" i="4" s="1"/>
  <c r="F191" i="14"/>
  <c r="C49" i="4" s="1"/>
  <c r="F192" i="14"/>
  <c r="D50" i="4" s="1"/>
  <c r="F193" i="14"/>
  <c r="D51" i="4" s="1"/>
  <c r="F195" i="14"/>
  <c r="D53" i="4" s="1"/>
  <c r="F196" i="14"/>
  <c r="C54" i="4" s="1"/>
  <c r="F197" i="14"/>
  <c r="D55" i="4" s="1"/>
  <c r="F199" i="14"/>
  <c r="D57" i="4" s="1"/>
  <c r="F200" i="14"/>
  <c r="C59" i="4" s="1"/>
  <c r="F201" i="14"/>
  <c r="C60" i="4" s="1"/>
  <c r="F203" i="14"/>
  <c r="D62" i="4" s="1"/>
  <c r="F204" i="14"/>
  <c r="C64" i="4" s="1"/>
  <c r="F205" i="14"/>
  <c r="D65" i="4" s="1"/>
  <c r="F207" i="14"/>
  <c r="C68" i="4" s="1"/>
  <c r="F208" i="14"/>
  <c r="D69" i="4" s="1"/>
  <c r="F210" i="14"/>
  <c r="C72" i="4" s="1"/>
  <c r="F212" i="14"/>
  <c r="C74" i="4" s="1"/>
  <c r="F213" i="14"/>
  <c r="F214" i="14"/>
  <c r="H8" i="4" s="1"/>
  <c r="F216" i="14"/>
  <c r="C6" i="8" s="1"/>
  <c r="F217" i="14"/>
  <c r="C8" i="8" s="1"/>
  <c r="F218" i="14"/>
  <c r="C10" i="8" s="1"/>
  <c r="F269" i="14"/>
  <c r="C81" i="8" s="1"/>
  <c r="F270" i="14"/>
  <c r="C86" i="8" s="1"/>
  <c r="F272" i="14"/>
  <c r="C96" i="8" s="1"/>
  <c r="F273" i="14"/>
  <c r="C101" i="8" s="1"/>
  <c r="F284" i="14"/>
  <c r="F285" i="14"/>
  <c r="F288" i="14"/>
  <c r="C5" i="10" s="1"/>
  <c r="F289" i="14"/>
  <c r="C6" i="10" s="1"/>
  <c r="F290" i="14"/>
  <c r="C7" i="10" s="1"/>
  <c r="F292" i="14"/>
  <c r="C6" i="9" s="1"/>
  <c r="F294" i="14"/>
  <c r="C8" i="9" s="1"/>
  <c r="F296" i="14"/>
  <c r="C10" i="9" s="1"/>
  <c r="F297" i="14"/>
  <c r="C12" i="9" s="1"/>
  <c r="F298" i="14"/>
  <c r="C14" i="9" s="1"/>
  <c r="F300" i="14"/>
  <c r="F301" i="14"/>
  <c r="F302" i="14"/>
  <c r="F304" i="14"/>
  <c r="C8" i="11" s="1"/>
  <c r="F305" i="14"/>
  <c r="C11" i="11" s="1"/>
  <c r="F306" i="14"/>
  <c r="C14" i="11" s="1"/>
  <c r="D76" i="6"/>
  <c r="D77" i="6"/>
  <c r="D74" i="6"/>
  <c r="D75" i="6"/>
  <c r="D72" i="6"/>
  <c r="D73" i="6"/>
  <c r="D66" i="6"/>
  <c r="D67" i="6"/>
  <c r="D60" i="6"/>
  <c r="D61" i="6"/>
  <c r="D62" i="6"/>
  <c r="D63" i="6"/>
  <c r="D64" i="6"/>
  <c r="D65" i="6"/>
  <c r="D48" i="6"/>
  <c r="D49" i="6"/>
  <c r="D50" i="6"/>
  <c r="D51" i="6"/>
  <c r="D52" i="6"/>
  <c r="D53" i="6"/>
  <c r="D54" i="6"/>
  <c r="D55" i="6"/>
  <c r="D56" i="6"/>
  <c r="D57" i="6"/>
  <c r="D58" i="6"/>
  <c r="D59" i="6"/>
  <c r="D45" i="6"/>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M201" i="12"/>
  <c r="M202" i="12"/>
  <c r="M203" i="12"/>
  <c r="M204" i="12"/>
  <c r="M205" i="12"/>
  <c r="M206" i="12"/>
  <c r="M207" i="12"/>
  <c r="M208" i="12"/>
  <c r="M209" i="12"/>
  <c r="M210" i="12"/>
  <c r="M211" i="12"/>
  <c r="M212" i="12"/>
  <c r="M213" i="12"/>
  <c r="M214" i="12"/>
  <c r="M215" i="12"/>
  <c r="M216" i="12"/>
  <c r="M217" i="12"/>
  <c r="M218" i="12"/>
  <c r="M219" i="12"/>
  <c r="M220" i="12"/>
  <c r="M221" i="12"/>
  <c r="M222" i="12"/>
  <c r="M223" i="12"/>
  <c r="M224" i="12"/>
  <c r="M225" i="12"/>
  <c r="M226" i="12"/>
  <c r="M227" i="12"/>
  <c r="M228" i="12"/>
  <c r="M229" i="12"/>
  <c r="M230" i="12"/>
  <c r="M231" i="12"/>
  <c r="M232" i="12"/>
  <c r="M233" i="12"/>
  <c r="M234" i="12"/>
  <c r="M235" i="12"/>
  <c r="M236" i="12"/>
  <c r="M237" i="12"/>
  <c r="M238" i="12"/>
  <c r="M239" i="12"/>
  <c r="M240" i="12"/>
  <c r="M241" i="12"/>
  <c r="M242" i="12"/>
  <c r="M243" i="12"/>
  <c r="M244" i="12"/>
  <c r="M245" i="12"/>
  <c r="M246" i="12"/>
  <c r="M247" i="12"/>
  <c r="M248" i="12"/>
  <c r="M249" i="12"/>
  <c r="M250" i="12"/>
  <c r="M251" i="12"/>
  <c r="M252" i="12"/>
  <c r="M253" i="12"/>
  <c r="M254" i="12"/>
  <c r="M255" i="12"/>
  <c r="M256" i="12"/>
  <c r="M257" i="12"/>
  <c r="M258" i="12"/>
  <c r="M259" i="12"/>
  <c r="M260" i="12"/>
  <c r="M261" i="12"/>
  <c r="M262" i="12"/>
  <c r="M263" i="12"/>
  <c r="M264" i="12"/>
  <c r="M265" i="12"/>
  <c r="M266" i="12"/>
  <c r="M267" i="12"/>
  <c r="M268" i="12"/>
  <c r="M269" i="12"/>
  <c r="M270" i="12"/>
  <c r="M271" i="12"/>
  <c r="M272" i="12"/>
  <c r="M273" i="12"/>
  <c r="M274" i="12"/>
  <c r="M275" i="12"/>
  <c r="M276" i="12"/>
  <c r="M277" i="12"/>
  <c r="M278" i="12"/>
  <c r="M279" i="12"/>
  <c r="M280" i="12"/>
  <c r="M281" i="12"/>
  <c r="M282" i="12"/>
  <c r="M283" i="12"/>
  <c r="M284" i="12"/>
  <c r="M285" i="12"/>
  <c r="M286" i="12"/>
  <c r="M287" i="12"/>
  <c r="M288" i="12"/>
  <c r="M289" i="12"/>
  <c r="M290" i="12"/>
  <c r="M291" i="12"/>
  <c r="M292" i="12"/>
  <c r="M293" i="12"/>
  <c r="M294" i="12"/>
  <c r="M295" i="12"/>
  <c r="M296" i="12"/>
  <c r="M297" i="12"/>
  <c r="M298" i="12"/>
  <c r="M299" i="12"/>
  <c r="M300" i="12"/>
  <c r="M301" i="12"/>
  <c r="M302" i="12"/>
  <c r="M303" i="12"/>
  <c r="M304" i="12"/>
  <c r="M305" i="12"/>
  <c r="M306" i="12"/>
  <c r="M307" i="12"/>
  <c r="M308" i="12"/>
  <c r="M309" i="12"/>
  <c r="M310" i="12"/>
  <c r="M311" i="12"/>
  <c r="M312" i="12"/>
  <c r="M313" i="12"/>
  <c r="M314" i="12"/>
  <c r="M315" i="12"/>
  <c r="M316" i="12"/>
  <c r="M317" i="12"/>
  <c r="M318" i="12"/>
  <c r="M319" i="12"/>
  <c r="M320" i="12"/>
  <c r="M321" i="12"/>
  <c r="M322" i="12"/>
  <c r="M323" i="12"/>
  <c r="M324" i="12"/>
  <c r="M325" i="12"/>
  <c r="M326" i="12"/>
  <c r="M327" i="12"/>
  <c r="M328" i="12"/>
  <c r="M329" i="12"/>
  <c r="M330" i="12"/>
  <c r="M331" i="12"/>
  <c r="M332" i="12"/>
  <c r="M333" i="12"/>
  <c r="M334" i="12"/>
  <c r="M335" i="12"/>
  <c r="M336" i="12"/>
  <c r="M337" i="12"/>
  <c r="M338" i="12"/>
  <c r="M339" i="12"/>
  <c r="M340" i="12"/>
  <c r="M341" i="12"/>
  <c r="M342" i="12"/>
  <c r="M343" i="12"/>
  <c r="M344" i="12"/>
  <c r="M345" i="12"/>
  <c r="M346" i="12"/>
  <c r="M347" i="12"/>
  <c r="M348" i="12"/>
  <c r="M349" i="12"/>
  <c r="M350" i="12"/>
  <c r="M351" i="12"/>
  <c r="M352" i="12"/>
  <c r="M353" i="12"/>
  <c r="M354" i="12"/>
  <c r="M355" i="12"/>
  <c r="M356" i="12"/>
  <c r="M357" i="12"/>
  <c r="M358" i="12"/>
  <c r="M359" i="12"/>
  <c r="M360" i="12"/>
  <c r="M361" i="12"/>
  <c r="M362" i="12"/>
  <c r="M363" i="12"/>
  <c r="M364" i="12"/>
  <c r="M365" i="12"/>
  <c r="M366" i="12"/>
  <c r="M367" i="12"/>
  <c r="M368" i="12"/>
  <c r="M369" i="12"/>
  <c r="M370" i="12"/>
  <c r="M371" i="12"/>
  <c r="M372" i="12"/>
  <c r="M373" i="12"/>
  <c r="M374" i="12"/>
  <c r="M375" i="12"/>
  <c r="M376" i="12"/>
  <c r="M377" i="12"/>
  <c r="M378" i="12"/>
  <c r="M379" i="12"/>
  <c r="M380" i="12"/>
  <c r="M381" i="12"/>
  <c r="M382" i="12"/>
  <c r="M383" i="12"/>
  <c r="M384" i="12"/>
  <c r="M385" i="12"/>
  <c r="M386" i="12"/>
  <c r="M387" i="12"/>
  <c r="M388" i="12"/>
  <c r="M389" i="12"/>
  <c r="M390" i="12"/>
  <c r="M391" i="12"/>
  <c r="M392" i="12"/>
  <c r="M393" i="12"/>
  <c r="M394" i="12"/>
  <c r="M395" i="12"/>
  <c r="M396" i="12"/>
  <c r="M397" i="12"/>
  <c r="M398" i="12"/>
  <c r="M399" i="12"/>
  <c r="M400" i="12"/>
  <c r="M401" i="12"/>
  <c r="M402" i="12"/>
  <c r="M403" i="12"/>
  <c r="M404" i="12"/>
  <c r="M405" i="12"/>
  <c r="M406" i="12"/>
  <c r="M407" i="12"/>
  <c r="M408" i="12"/>
  <c r="M409" i="12"/>
  <c r="M410" i="12"/>
  <c r="M411" i="12"/>
  <c r="M412" i="12"/>
  <c r="M413" i="12"/>
  <c r="M414" i="12"/>
  <c r="M415" i="12"/>
  <c r="M416" i="12"/>
  <c r="M417" i="12"/>
  <c r="M418" i="12"/>
  <c r="M419" i="12"/>
  <c r="M420" i="12"/>
  <c r="M421" i="12"/>
  <c r="M422" i="12"/>
  <c r="M423" i="12"/>
  <c r="M424" i="12"/>
  <c r="M425" i="12"/>
  <c r="M426" i="12"/>
  <c r="M427" i="12"/>
  <c r="M428" i="12"/>
  <c r="M429" i="12"/>
  <c r="M430" i="12"/>
  <c r="M431" i="12"/>
  <c r="M432" i="12"/>
  <c r="M433" i="12"/>
  <c r="M434" i="12"/>
  <c r="M435" i="12"/>
  <c r="M436" i="12"/>
  <c r="M437" i="12"/>
  <c r="M438" i="12"/>
  <c r="M439" i="12"/>
  <c r="M440" i="12"/>
  <c r="M441" i="12"/>
  <c r="M442" i="12"/>
  <c r="M443" i="12"/>
  <c r="M444" i="12"/>
  <c r="M445" i="12"/>
  <c r="M446" i="12"/>
  <c r="M447" i="12"/>
  <c r="M448" i="12"/>
  <c r="M449" i="12"/>
  <c r="M450" i="12"/>
  <c r="M451" i="12"/>
  <c r="M452" i="12"/>
  <c r="M453" i="12"/>
  <c r="M454" i="12"/>
  <c r="M455" i="12"/>
  <c r="M456" i="12"/>
  <c r="M457" i="12"/>
  <c r="M458" i="12"/>
  <c r="M459" i="12"/>
  <c r="M460" i="12"/>
  <c r="M461" i="12"/>
  <c r="M462" i="12"/>
  <c r="M463" i="12"/>
  <c r="M464" i="12"/>
  <c r="M465" i="12"/>
  <c r="M466" i="12"/>
  <c r="M467" i="12"/>
  <c r="M468" i="12"/>
  <c r="M469" i="12"/>
  <c r="M470" i="12"/>
  <c r="M471" i="12"/>
  <c r="M472" i="12"/>
  <c r="M473" i="12"/>
  <c r="M474" i="12"/>
  <c r="M475" i="12"/>
  <c r="M476" i="12"/>
  <c r="M477" i="12"/>
  <c r="M478" i="12"/>
  <c r="M479" i="12"/>
  <c r="M480" i="12"/>
  <c r="M481" i="12"/>
  <c r="M482" i="12"/>
  <c r="M483" i="12"/>
  <c r="M484" i="12"/>
  <c r="M485" i="12"/>
  <c r="M486" i="12"/>
  <c r="M487" i="12"/>
  <c r="M488" i="12"/>
  <c r="M489" i="12"/>
  <c r="M490" i="12"/>
  <c r="M491" i="12"/>
  <c r="M492" i="12"/>
  <c r="M493" i="12"/>
  <c r="M494" i="12"/>
  <c r="M495" i="12"/>
  <c r="M496" i="12"/>
  <c r="M497" i="12"/>
  <c r="M498" i="12"/>
  <c r="M499" i="12"/>
  <c r="M500" i="12"/>
  <c r="M501" i="12"/>
  <c r="M502" i="12"/>
  <c r="M503" i="12"/>
  <c r="M504" i="12"/>
  <c r="M505" i="12"/>
  <c r="M506" i="12"/>
  <c r="M507" i="12"/>
  <c r="M508" i="12"/>
  <c r="M509" i="12"/>
  <c r="M510" i="12"/>
  <c r="M511" i="12"/>
  <c r="M512" i="12"/>
  <c r="M513" i="12"/>
  <c r="M514" i="12"/>
  <c r="M515" i="12"/>
  <c r="M516" i="12"/>
  <c r="M517" i="12"/>
  <c r="M518" i="12"/>
  <c r="M519" i="12"/>
  <c r="M520" i="12"/>
  <c r="M521" i="12"/>
  <c r="M522" i="12"/>
  <c r="M523" i="12"/>
  <c r="M524" i="12"/>
  <c r="M525" i="12"/>
  <c r="M526" i="12"/>
  <c r="M527" i="12"/>
  <c r="M528" i="12"/>
  <c r="M529" i="12"/>
  <c r="M530" i="12"/>
  <c r="M531" i="12"/>
  <c r="M532" i="12"/>
  <c r="M533" i="12"/>
  <c r="M534" i="12"/>
  <c r="M535" i="12"/>
  <c r="M536" i="12"/>
  <c r="M537" i="12"/>
  <c r="M538" i="12"/>
  <c r="M539" i="12"/>
  <c r="M540" i="12"/>
  <c r="M541" i="12"/>
  <c r="M542" i="12"/>
  <c r="M543" i="12"/>
  <c r="M544" i="12"/>
  <c r="M545" i="12"/>
  <c r="M546" i="12"/>
  <c r="M547" i="12"/>
  <c r="M548" i="12"/>
  <c r="M549" i="12"/>
  <c r="M550" i="12"/>
  <c r="M551" i="12"/>
  <c r="M552" i="12"/>
  <c r="M553" i="12"/>
  <c r="M554" i="12"/>
  <c r="M555" i="12"/>
  <c r="M556" i="12"/>
  <c r="M557" i="12"/>
  <c r="M558" i="12"/>
  <c r="M559" i="12"/>
  <c r="M560" i="12"/>
  <c r="M561" i="12"/>
  <c r="M562" i="12"/>
  <c r="M563" i="12"/>
  <c r="M564" i="12"/>
  <c r="M565" i="12"/>
  <c r="M566" i="12"/>
  <c r="M568" i="12"/>
  <c r="M569" i="12"/>
  <c r="M570" i="12"/>
  <c r="M571" i="12"/>
  <c r="M572" i="12"/>
  <c r="M573" i="12"/>
  <c r="M574" i="12"/>
  <c r="M575" i="12"/>
  <c r="M576" i="12"/>
  <c r="M577" i="12"/>
  <c r="M578" i="12"/>
  <c r="M579" i="12"/>
  <c r="M580" i="12"/>
  <c r="M581" i="12"/>
  <c r="M582" i="12"/>
  <c r="M583" i="12"/>
  <c r="M584" i="12"/>
  <c r="M585" i="12"/>
  <c r="M586" i="12"/>
  <c r="M587" i="12"/>
  <c r="M588" i="12"/>
  <c r="M589" i="12"/>
  <c r="M590" i="12"/>
  <c r="M591" i="12"/>
  <c r="M592" i="12"/>
  <c r="M593" i="12"/>
  <c r="M594" i="12"/>
  <c r="M595" i="12"/>
  <c r="M596" i="12"/>
  <c r="M597" i="12"/>
  <c r="M598" i="12"/>
  <c r="M599" i="12"/>
  <c r="M600" i="12"/>
  <c r="M601" i="12"/>
  <c r="M602" i="12"/>
  <c r="M603" i="12"/>
  <c r="M604" i="12"/>
  <c r="M605" i="12"/>
  <c r="M606" i="12"/>
  <c r="M607" i="12"/>
  <c r="M608" i="12"/>
  <c r="M609" i="12"/>
  <c r="M610" i="12"/>
  <c r="M611" i="12"/>
  <c r="M612" i="12"/>
  <c r="M613" i="12"/>
  <c r="M614" i="12"/>
  <c r="M615" i="12"/>
  <c r="M616" i="12"/>
  <c r="M617" i="12"/>
  <c r="M618" i="12"/>
  <c r="M619" i="12"/>
  <c r="M620" i="12"/>
  <c r="M621" i="12"/>
  <c r="M622" i="12"/>
  <c r="M623" i="12"/>
  <c r="M624" i="12"/>
  <c r="M625" i="12"/>
  <c r="M626" i="12"/>
  <c r="M627" i="12"/>
  <c r="M628" i="12"/>
  <c r="M629" i="12"/>
  <c r="M630" i="12"/>
  <c r="M631" i="12"/>
  <c r="M632" i="12"/>
  <c r="M633" i="12"/>
  <c r="M634" i="12"/>
  <c r="M635" i="12"/>
  <c r="M636" i="12"/>
  <c r="M637" i="12"/>
  <c r="M638" i="12"/>
  <c r="M639" i="12"/>
  <c r="M640" i="12"/>
  <c r="M641" i="12"/>
  <c r="M642" i="12"/>
  <c r="M643" i="12"/>
  <c r="M644" i="12"/>
  <c r="M645" i="12"/>
  <c r="M646" i="12"/>
  <c r="M647" i="12"/>
  <c r="M648" i="12"/>
  <c r="M649" i="12"/>
  <c r="M650" i="12"/>
  <c r="M651" i="12"/>
  <c r="M652" i="12"/>
  <c r="M653" i="12"/>
  <c r="M654" i="12"/>
  <c r="M655" i="12"/>
  <c r="M656" i="12"/>
  <c r="M657" i="12"/>
  <c r="M658" i="12"/>
  <c r="M659" i="12"/>
  <c r="M660" i="12"/>
  <c r="M661" i="12"/>
  <c r="M662" i="12"/>
  <c r="M663" i="12"/>
  <c r="M664" i="12"/>
  <c r="M665" i="12"/>
  <c r="M666" i="12"/>
  <c r="M667" i="12"/>
  <c r="M668" i="12"/>
  <c r="M669" i="12"/>
  <c r="M670" i="12"/>
  <c r="M671" i="12"/>
  <c r="M672" i="12"/>
  <c r="M673" i="12"/>
  <c r="M674" i="12"/>
  <c r="M675" i="12"/>
  <c r="M676" i="12"/>
  <c r="M677" i="12"/>
  <c r="M678" i="12"/>
  <c r="M679" i="12"/>
  <c r="M680" i="12"/>
  <c r="M681" i="12"/>
  <c r="M682" i="12"/>
  <c r="M683" i="12"/>
  <c r="M684" i="12"/>
  <c r="M685" i="12"/>
  <c r="M686" i="12"/>
  <c r="M687" i="12"/>
  <c r="M688" i="12"/>
  <c r="M689" i="12"/>
  <c r="M690" i="12"/>
  <c r="M691" i="12"/>
  <c r="M692" i="12"/>
  <c r="M693" i="12"/>
  <c r="M694" i="12"/>
  <c r="M695" i="12"/>
  <c r="M696" i="12"/>
  <c r="M697" i="12"/>
  <c r="M698" i="12"/>
  <c r="M699" i="12"/>
  <c r="M700" i="12"/>
  <c r="M701" i="12"/>
  <c r="M702" i="12"/>
  <c r="M703" i="12"/>
  <c r="M704" i="12"/>
  <c r="M705" i="12"/>
  <c r="M706" i="12"/>
  <c r="M707" i="12"/>
  <c r="M708" i="12"/>
  <c r="M709" i="12"/>
  <c r="M710" i="12"/>
  <c r="M711" i="12"/>
  <c r="M712" i="12"/>
  <c r="M713" i="12"/>
  <c r="M714" i="12"/>
  <c r="M715" i="12"/>
  <c r="M716" i="12"/>
  <c r="M717" i="12"/>
  <c r="M718" i="12"/>
  <c r="M719" i="12"/>
  <c r="M720" i="12"/>
  <c r="M721" i="12"/>
  <c r="M722" i="12"/>
  <c r="M723" i="12"/>
  <c r="M724" i="12"/>
  <c r="M725" i="12"/>
  <c r="M726" i="12"/>
  <c r="M727" i="12"/>
  <c r="M728" i="12"/>
  <c r="M729" i="12"/>
  <c r="M730" i="12"/>
  <c r="M731" i="12"/>
  <c r="M732" i="12"/>
  <c r="M733" i="12"/>
  <c r="M734" i="12"/>
  <c r="M735" i="12"/>
  <c r="M736" i="12"/>
  <c r="M737" i="12"/>
  <c r="M738" i="12"/>
  <c r="M739" i="12"/>
  <c r="M740" i="12"/>
  <c r="M741" i="12"/>
  <c r="M742" i="12"/>
  <c r="M743" i="12"/>
  <c r="M744" i="12"/>
  <c r="M745" i="12"/>
  <c r="M746" i="12"/>
  <c r="M747" i="12"/>
  <c r="M748" i="12"/>
  <c r="M749" i="12"/>
  <c r="M750" i="12"/>
  <c r="M751" i="12"/>
  <c r="M752" i="12"/>
  <c r="M753" i="12"/>
  <c r="M754" i="12"/>
  <c r="M755" i="12"/>
  <c r="M756" i="12"/>
  <c r="M757" i="12"/>
  <c r="M758" i="12"/>
  <c r="M759" i="12"/>
  <c r="M760" i="12"/>
  <c r="M761" i="12"/>
  <c r="M762" i="12"/>
  <c r="M763" i="12"/>
  <c r="M764" i="12"/>
  <c r="M765" i="12"/>
  <c r="M766" i="12"/>
  <c r="M767" i="12"/>
  <c r="M768" i="12"/>
  <c r="M769" i="12"/>
  <c r="M770" i="12"/>
  <c r="M771" i="12"/>
  <c r="M772" i="12"/>
  <c r="M773" i="12"/>
  <c r="M774" i="12"/>
  <c r="M775" i="12"/>
  <c r="M776" i="12"/>
  <c r="M777" i="12"/>
  <c r="M778" i="12"/>
  <c r="M779" i="12"/>
  <c r="M780" i="12"/>
  <c r="M781" i="12"/>
  <c r="M782" i="12"/>
  <c r="M783" i="12"/>
  <c r="M784" i="12"/>
  <c r="M785" i="12"/>
  <c r="M786" i="12"/>
  <c r="M787" i="12"/>
  <c r="M788" i="12"/>
  <c r="M789" i="12"/>
  <c r="M790" i="12"/>
  <c r="M791" i="12"/>
  <c r="M792" i="12"/>
  <c r="M793" i="12"/>
  <c r="M794" i="12"/>
  <c r="M795" i="12"/>
  <c r="M796" i="12"/>
  <c r="M797" i="12"/>
  <c r="M798" i="12"/>
  <c r="M799" i="12"/>
  <c r="M800" i="12"/>
  <c r="M801" i="12"/>
  <c r="M802" i="12"/>
  <c r="M803" i="12"/>
  <c r="M804" i="12"/>
  <c r="M805" i="12"/>
  <c r="M806" i="12"/>
  <c r="M807" i="12"/>
  <c r="M808" i="12"/>
  <c r="M809" i="12"/>
  <c r="M810" i="12"/>
  <c r="M811" i="12"/>
  <c r="M812" i="12"/>
  <c r="M813" i="12"/>
  <c r="M814" i="12"/>
  <c r="M815" i="12"/>
  <c r="M816" i="12"/>
  <c r="M817" i="12"/>
  <c r="M818" i="12"/>
  <c r="M819" i="12"/>
  <c r="M820" i="12"/>
  <c r="M821" i="12"/>
  <c r="M822" i="12"/>
  <c r="M823" i="12"/>
  <c r="M824" i="12"/>
  <c r="M825" i="12"/>
  <c r="M826" i="12"/>
  <c r="M827" i="12"/>
  <c r="M828" i="12"/>
  <c r="M829" i="12"/>
  <c r="M830" i="12"/>
  <c r="M831" i="12"/>
  <c r="M832" i="12"/>
  <c r="M833" i="12"/>
  <c r="M834" i="12"/>
  <c r="M835" i="12"/>
  <c r="M836" i="12"/>
  <c r="M837" i="12"/>
  <c r="M838" i="12"/>
  <c r="M839" i="12"/>
  <c r="M840" i="12"/>
  <c r="M841" i="12"/>
  <c r="M842" i="12"/>
  <c r="M843" i="12"/>
  <c r="M844" i="12"/>
  <c r="M845" i="12"/>
  <c r="M846" i="12"/>
  <c r="M847" i="12"/>
  <c r="P212" i="12"/>
  <c r="Q212" i="12" s="1"/>
  <c r="R212" i="12" s="1"/>
  <c r="P213" i="12"/>
  <c r="Q213" i="12" s="1"/>
  <c r="R213" i="12" s="1"/>
  <c r="P214" i="12"/>
  <c r="Q214" i="12" s="1"/>
  <c r="R214" i="12" s="1"/>
  <c r="P215" i="12"/>
  <c r="Q215" i="12" s="1"/>
  <c r="R215" i="12" s="1"/>
  <c r="P216" i="12"/>
  <c r="Q216" i="12" s="1"/>
  <c r="R216" i="12" s="1"/>
  <c r="W216" i="12"/>
  <c r="X216" i="12" s="1"/>
  <c r="P217" i="12"/>
  <c r="Q217" i="12" s="1"/>
  <c r="R217" i="12" s="1"/>
  <c r="P218" i="12"/>
  <c r="Q218" i="12" s="1"/>
  <c r="R218" i="12" s="1"/>
  <c r="W218" i="12"/>
  <c r="X218" i="12" s="1"/>
  <c r="P219" i="12"/>
  <c r="Q219" i="12" s="1"/>
  <c r="R219" i="12" s="1"/>
  <c r="P220" i="12"/>
  <c r="Q220" i="12" s="1"/>
  <c r="R220" i="12" s="1"/>
  <c r="W220" i="12"/>
  <c r="X220" i="12" s="1"/>
  <c r="P221" i="12"/>
  <c r="Q221" i="12" s="1"/>
  <c r="R221" i="12" s="1"/>
  <c r="P222" i="12"/>
  <c r="Q222" i="12" s="1"/>
  <c r="R222" i="12" s="1"/>
  <c r="W222" i="12"/>
  <c r="X222" i="12" s="1"/>
  <c r="P223" i="12"/>
  <c r="Q223" i="12" s="1"/>
  <c r="R223" i="12" s="1"/>
  <c r="P224" i="12"/>
  <c r="Q224" i="12" s="1"/>
  <c r="R224" i="12" s="1"/>
  <c r="W224" i="12"/>
  <c r="X224" i="12" s="1"/>
  <c r="P225" i="12"/>
  <c r="Q225" i="12" s="1"/>
  <c r="R225" i="12" s="1"/>
  <c r="P226" i="12"/>
  <c r="Q226" i="12" s="1"/>
  <c r="R226" i="12" s="1"/>
  <c r="P227" i="12"/>
  <c r="Q227" i="12" s="1"/>
  <c r="R227" i="12" s="1"/>
  <c r="P228" i="12"/>
  <c r="Q228" i="12" s="1"/>
  <c r="R228" i="12" s="1"/>
  <c r="W228" i="12"/>
  <c r="X228" i="12" s="1"/>
  <c r="P229" i="12"/>
  <c r="Q229" i="12" s="1"/>
  <c r="R229" i="12" s="1"/>
  <c r="P230" i="12"/>
  <c r="Q230" i="12" s="1"/>
  <c r="R230" i="12" s="1"/>
  <c r="W230" i="12"/>
  <c r="X230" i="12" s="1"/>
  <c r="P231" i="12"/>
  <c r="Q231" i="12" s="1"/>
  <c r="R231" i="12" s="1"/>
  <c r="P232" i="12"/>
  <c r="Q232" i="12" s="1"/>
  <c r="R232" i="12" s="1"/>
  <c r="W232" i="12"/>
  <c r="X232" i="12" s="1"/>
  <c r="P233" i="12"/>
  <c r="Q233" i="12" s="1"/>
  <c r="R233" i="12" s="1"/>
  <c r="P234" i="12"/>
  <c r="Q234" i="12" s="1"/>
  <c r="R234" i="12" s="1"/>
  <c r="W234" i="12"/>
  <c r="X234" i="12" s="1"/>
  <c r="P235" i="12"/>
  <c r="Q235" i="12" s="1"/>
  <c r="R235" i="12" s="1"/>
  <c r="P236" i="12"/>
  <c r="Q236" i="12" s="1"/>
  <c r="R236" i="12" s="1"/>
  <c r="W236" i="12"/>
  <c r="X236" i="12" s="1"/>
  <c r="P237" i="12"/>
  <c r="Q237" i="12" s="1"/>
  <c r="R237" i="12" s="1"/>
  <c r="P238" i="12"/>
  <c r="Q238" i="12" s="1"/>
  <c r="R238" i="12" s="1"/>
  <c r="W238" i="12"/>
  <c r="X238" i="12" s="1"/>
  <c r="P239" i="12"/>
  <c r="Q239" i="12" s="1"/>
  <c r="R239" i="12" s="1"/>
  <c r="P240" i="12"/>
  <c r="Q240" i="12" s="1"/>
  <c r="R240" i="12" s="1"/>
  <c r="W240" i="12"/>
  <c r="X240" i="12" s="1"/>
  <c r="P241" i="12"/>
  <c r="Q241" i="12" s="1"/>
  <c r="R241" i="12" s="1"/>
  <c r="P242" i="12"/>
  <c r="Q242" i="12" s="1"/>
  <c r="R242" i="12" s="1"/>
  <c r="P243" i="12"/>
  <c r="Q243" i="12" s="1"/>
  <c r="R243" i="12" s="1"/>
  <c r="P244" i="12"/>
  <c r="Q244" i="12" s="1"/>
  <c r="R244" i="12" s="1"/>
  <c r="W244" i="12"/>
  <c r="X244" i="12" s="1"/>
  <c r="P245" i="12"/>
  <c r="Q245" i="12" s="1"/>
  <c r="R245" i="12" s="1"/>
  <c r="P246" i="12"/>
  <c r="Q246" i="12" s="1"/>
  <c r="R246" i="12" s="1"/>
  <c r="W246" i="12"/>
  <c r="X246" i="12" s="1"/>
  <c r="P247" i="12"/>
  <c r="Q247" i="12" s="1"/>
  <c r="R247" i="12" s="1"/>
  <c r="P248" i="12"/>
  <c r="Q248" i="12" s="1"/>
  <c r="R248" i="12" s="1"/>
  <c r="W248" i="12"/>
  <c r="X248" i="12" s="1"/>
  <c r="P249" i="12"/>
  <c r="Q249" i="12" s="1"/>
  <c r="R249" i="12" s="1"/>
  <c r="P250" i="12"/>
  <c r="Q250" i="12" s="1"/>
  <c r="R250" i="12" s="1"/>
  <c r="W250" i="12"/>
  <c r="X250" i="12" s="1"/>
  <c r="P251" i="12"/>
  <c r="Q251" i="12" s="1"/>
  <c r="R251" i="12" s="1"/>
  <c r="P252" i="12"/>
  <c r="Q252" i="12" s="1"/>
  <c r="R252" i="12" s="1"/>
  <c r="W252" i="12"/>
  <c r="X252" i="12" s="1"/>
  <c r="P253" i="12"/>
  <c r="Q253" i="12" s="1"/>
  <c r="R253" i="12" s="1"/>
  <c r="P254" i="12"/>
  <c r="Q254" i="12" s="1"/>
  <c r="R254" i="12" s="1"/>
  <c r="W254" i="12"/>
  <c r="X254" i="12" s="1"/>
  <c r="P255" i="12"/>
  <c r="Q255" i="12" s="1"/>
  <c r="R255" i="12" s="1"/>
  <c r="P256" i="12"/>
  <c r="Q256" i="12" s="1"/>
  <c r="R256" i="12" s="1"/>
  <c r="W256" i="12"/>
  <c r="X256" i="12" s="1"/>
  <c r="P257" i="12"/>
  <c r="Q257" i="12" s="1"/>
  <c r="R257" i="12" s="1"/>
  <c r="P258" i="12"/>
  <c r="Q258" i="12" s="1"/>
  <c r="R258" i="12" s="1"/>
  <c r="P259" i="12"/>
  <c r="Q259" i="12" s="1"/>
  <c r="R259" i="12" s="1"/>
  <c r="P260" i="12"/>
  <c r="Q260" i="12" s="1"/>
  <c r="R260" i="12" s="1"/>
  <c r="W260" i="12"/>
  <c r="X260" i="12" s="1"/>
  <c r="P261" i="12"/>
  <c r="Q261" i="12" s="1"/>
  <c r="R261" i="12" s="1"/>
  <c r="P262" i="12"/>
  <c r="Q262" i="12" s="1"/>
  <c r="R262" i="12" s="1"/>
  <c r="W262" i="12"/>
  <c r="X262" i="12" s="1"/>
  <c r="P263" i="12"/>
  <c r="Q263" i="12" s="1"/>
  <c r="R263" i="12" s="1"/>
  <c r="P155" i="12"/>
  <c r="Q155" i="12" s="1"/>
  <c r="R155" i="12" s="1"/>
  <c r="P156" i="12"/>
  <c r="Q156" i="12" s="1"/>
  <c r="R156" i="12" s="1"/>
  <c r="P157" i="12"/>
  <c r="Q157" i="12" s="1"/>
  <c r="R157" i="12" s="1"/>
  <c r="P158" i="12"/>
  <c r="Q158" i="12" s="1"/>
  <c r="R158" i="12" s="1"/>
  <c r="P159" i="12"/>
  <c r="Q159" i="12" s="1"/>
  <c r="R159" i="12" s="1"/>
  <c r="P160" i="12"/>
  <c r="Q160" i="12" s="1"/>
  <c r="R160" i="12" s="1"/>
  <c r="P161" i="12"/>
  <c r="Q161" i="12" s="1"/>
  <c r="R161" i="12" s="1"/>
  <c r="P162" i="12"/>
  <c r="Q162" i="12" s="1"/>
  <c r="R162" i="12" s="1"/>
  <c r="P163" i="12"/>
  <c r="Q163" i="12" s="1"/>
  <c r="R163" i="12" s="1"/>
  <c r="P164" i="12"/>
  <c r="Q164" i="12" s="1"/>
  <c r="R164" i="12" s="1"/>
  <c r="P165" i="12"/>
  <c r="Q165" i="12" s="1"/>
  <c r="R165" i="12" s="1"/>
  <c r="P166" i="12"/>
  <c r="Q166" i="12" s="1"/>
  <c r="R166" i="12" s="1"/>
  <c r="P167" i="12"/>
  <c r="Q167" i="12" s="1"/>
  <c r="R167" i="12" s="1"/>
  <c r="P168" i="12"/>
  <c r="Q168" i="12" s="1"/>
  <c r="R168" i="12" s="1"/>
  <c r="P169" i="12"/>
  <c r="Q169" i="12" s="1"/>
  <c r="R169" i="12" s="1"/>
  <c r="P170" i="12"/>
  <c r="Q170" i="12" s="1"/>
  <c r="R170" i="12" s="1"/>
  <c r="P171" i="12"/>
  <c r="Q171" i="12" s="1"/>
  <c r="R171" i="12" s="1"/>
  <c r="P172" i="12"/>
  <c r="Q172" i="12" s="1"/>
  <c r="R172" i="12" s="1"/>
  <c r="P173" i="12"/>
  <c r="Q173" i="12" s="1"/>
  <c r="R173" i="12" s="1"/>
  <c r="P174" i="12"/>
  <c r="Q174" i="12" s="1"/>
  <c r="R174" i="12" s="1"/>
  <c r="P175" i="12"/>
  <c r="Q175" i="12" s="1"/>
  <c r="R175" i="12" s="1"/>
  <c r="P176" i="12"/>
  <c r="Q176" i="12" s="1"/>
  <c r="R176" i="12" s="1"/>
  <c r="P177" i="12"/>
  <c r="Q177" i="12" s="1"/>
  <c r="R177" i="12" s="1"/>
  <c r="P178" i="12"/>
  <c r="Q178" i="12" s="1"/>
  <c r="R178" i="12" s="1"/>
  <c r="P179" i="12"/>
  <c r="Q179" i="12" s="1"/>
  <c r="R179" i="12" s="1"/>
  <c r="P180" i="12"/>
  <c r="Q180" i="12" s="1"/>
  <c r="R180" i="12" s="1"/>
  <c r="P181" i="12"/>
  <c r="Q181" i="12" s="1"/>
  <c r="R181" i="12" s="1"/>
  <c r="P182" i="12"/>
  <c r="Q182" i="12" s="1"/>
  <c r="R182" i="12" s="1"/>
  <c r="P183" i="12"/>
  <c r="Q183" i="12" s="1"/>
  <c r="R183" i="12" s="1"/>
  <c r="P184" i="12"/>
  <c r="Q184" i="12" s="1"/>
  <c r="R184" i="12" s="1"/>
  <c r="P185" i="12"/>
  <c r="Q185" i="12" s="1"/>
  <c r="R185" i="12" s="1"/>
  <c r="P186" i="12"/>
  <c r="Q186" i="12" s="1"/>
  <c r="R186" i="12" s="1"/>
  <c r="P187" i="12"/>
  <c r="Q187" i="12" s="1"/>
  <c r="R187" i="12" s="1"/>
  <c r="P188" i="12"/>
  <c r="Q188" i="12" s="1"/>
  <c r="R188" i="12" s="1"/>
  <c r="P189" i="12"/>
  <c r="Q189" i="12" s="1"/>
  <c r="R189" i="12" s="1"/>
  <c r="P190" i="12"/>
  <c r="Q190" i="12" s="1"/>
  <c r="R190" i="12" s="1"/>
  <c r="P191" i="12"/>
  <c r="Q191" i="12" s="1"/>
  <c r="R191" i="12" s="1"/>
  <c r="P192" i="12"/>
  <c r="Q192" i="12" s="1"/>
  <c r="R192" i="12" s="1"/>
  <c r="P193" i="12"/>
  <c r="Q193" i="12" s="1"/>
  <c r="R193" i="12" s="1"/>
  <c r="P194" i="12"/>
  <c r="Q194" i="12" s="1"/>
  <c r="R194" i="12" s="1"/>
  <c r="P195" i="12"/>
  <c r="Q195" i="12" s="1"/>
  <c r="R195" i="12" s="1"/>
  <c r="P196" i="12"/>
  <c r="Q196" i="12" s="1"/>
  <c r="R196" i="12" s="1"/>
  <c r="P197" i="12"/>
  <c r="Q197" i="12" s="1"/>
  <c r="R197" i="12" s="1"/>
  <c r="P198" i="12"/>
  <c r="Q198" i="12" s="1"/>
  <c r="R198" i="12" s="1"/>
  <c r="P199" i="12"/>
  <c r="Q199" i="12" s="1"/>
  <c r="R199" i="12" s="1"/>
  <c r="P200" i="12"/>
  <c r="Q200" i="12" s="1"/>
  <c r="R200" i="12" s="1"/>
  <c r="P201" i="12"/>
  <c r="Q201" i="12" s="1"/>
  <c r="R201" i="12" s="1"/>
  <c r="P202" i="12"/>
  <c r="Q202" i="12" s="1"/>
  <c r="R202" i="12" s="1"/>
  <c r="P203" i="12"/>
  <c r="Q203" i="12" s="1"/>
  <c r="R203" i="12" s="1"/>
  <c r="P204" i="12"/>
  <c r="Q204" i="12" s="1"/>
  <c r="R204" i="12" s="1"/>
  <c r="P205" i="12"/>
  <c r="Q205" i="12" s="1"/>
  <c r="R205" i="12" s="1"/>
  <c r="P206" i="12"/>
  <c r="Q206" i="12" s="1"/>
  <c r="R206" i="12" s="1"/>
  <c r="P207" i="12"/>
  <c r="Q207" i="12" s="1"/>
  <c r="R207" i="12" s="1"/>
  <c r="P208" i="12"/>
  <c r="Q208" i="12" s="1"/>
  <c r="R208" i="12" s="1"/>
  <c r="P209" i="12"/>
  <c r="Q209" i="12" s="1"/>
  <c r="R209" i="12" s="1"/>
  <c r="P210" i="12"/>
  <c r="Q210" i="12" s="1"/>
  <c r="R210" i="12" s="1"/>
  <c r="P211" i="12"/>
  <c r="Q211" i="12" s="1"/>
  <c r="R211" i="12" s="1"/>
  <c r="P147" i="12"/>
  <c r="Q147" i="12" s="1"/>
  <c r="R147" i="12" s="1"/>
  <c r="P148" i="12"/>
  <c r="Q148" i="12" s="1"/>
  <c r="R148" i="12" s="1"/>
  <c r="P149" i="12"/>
  <c r="Q149" i="12" s="1"/>
  <c r="R149" i="12" s="1"/>
  <c r="P150" i="12"/>
  <c r="Q150" i="12" s="1"/>
  <c r="R150" i="12" s="1"/>
  <c r="P151" i="12"/>
  <c r="Q151" i="12" s="1"/>
  <c r="R151" i="12" s="1"/>
  <c r="P152" i="12"/>
  <c r="Q152" i="12" s="1"/>
  <c r="R152" i="12" s="1"/>
  <c r="P153" i="12"/>
  <c r="Q153" i="12" s="1"/>
  <c r="R153" i="12" s="1"/>
  <c r="P154" i="12"/>
  <c r="Q154" i="12" s="1"/>
  <c r="R154" i="12" s="1"/>
  <c r="P141" i="12"/>
  <c r="Q141" i="12" s="1"/>
  <c r="R141" i="12" s="1"/>
  <c r="P142" i="12"/>
  <c r="Q142" i="12" s="1"/>
  <c r="R142" i="12" s="1"/>
  <c r="P143" i="12"/>
  <c r="Q143" i="12" s="1"/>
  <c r="R143" i="12" s="1"/>
  <c r="P144" i="12"/>
  <c r="Q144" i="12" s="1"/>
  <c r="R144" i="12" s="1"/>
  <c r="P145" i="12"/>
  <c r="Q145" i="12" s="1"/>
  <c r="R145" i="12" s="1"/>
  <c r="P146" i="12"/>
  <c r="Q146" i="12" s="1"/>
  <c r="R146" i="12" s="1"/>
  <c r="P28" i="12"/>
  <c r="Q28" i="12" s="1"/>
  <c r="R28" i="12" s="1"/>
  <c r="P29" i="12"/>
  <c r="Q29" i="12" s="1"/>
  <c r="R29" i="12" s="1"/>
  <c r="P30" i="12"/>
  <c r="Q30" i="12" s="1"/>
  <c r="R30" i="12" s="1"/>
  <c r="P31" i="12"/>
  <c r="Q31" i="12" s="1"/>
  <c r="R31" i="12" s="1"/>
  <c r="P32" i="12"/>
  <c r="Q32" i="12" s="1"/>
  <c r="R32" i="12" s="1"/>
  <c r="P33" i="12"/>
  <c r="Q33" i="12" s="1"/>
  <c r="R33" i="12" s="1"/>
  <c r="P34" i="12"/>
  <c r="Q34" i="12" s="1"/>
  <c r="R34" i="12" s="1"/>
  <c r="P35" i="12"/>
  <c r="Q35" i="12" s="1"/>
  <c r="R35" i="12" s="1"/>
  <c r="P36" i="12"/>
  <c r="Q36" i="12" s="1"/>
  <c r="R36" i="12" s="1"/>
  <c r="P37" i="12"/>
  <c r="Q37" i="12" s="1"/>
  <c r="R37" i="12" s="1"/>
  <c r="P38" i="12"/>
  <c r="Q38" i="12" s="1"/>
  <c r="R38" i="12" s="1"/>
  <c r="P39" i="12"/>
  <c r="Q39" i="12" s="1"/>
  <c r="R39" i="12" s="1"/>
  <c r="P40" i="12"/>
  <c r="Q40" i="12" s="1"/>
  <c r="R40" i="12" s="1"/>
  <c r="P41" i="12"/>
  <c r="Q41" i="12" s="1"/>
  <c r="R41" i="12" s="1"/>
  <c r="P42" i="12"/>
  <c r="Q42" i="12" s="1"/>
  <c r="R42" i="12" s="1"/>
  <c r="P43" i="12"/>
  <c r="Q43" i="12" s="1"/>
  <c r="R43" i="12" s="1"/>
  <c r="P44" i="12"/>
  <c r="Q44" i="12" s="1"/>
  <c r="R44" i="12" s="1"/>
  <c r="P45" i="12"/>
  <c r="Q45" i="12" s="1"/>
  <c r="R45" i="12" s="1"/>
  <c r="P46" i="12"/>
  <c r="Q46" i="12" s="1"/>
  <c r="R46" i="12" s="1"/>
  <c r="P47" i="12"/>
  <c r="Q47" i="12" s="1"/>
  <c r="R47" i="12" s="1"/>
  <c r="P48" i="12"/>
  <c r="Q48" i="12" s="1"/>
  <c r="R48" i="12" s="1"/>
  <c r="P49" i="12"/>
  <c r="Q49" i="12" s="1"/>
  <c r="R49" i="12" s="1"/>
  <c r="P50" i="12"/>
  <c r="Q50" i="12" s="1"/>
  <c r="R50" i="12" s="1"/>
  <c r="P51" i="12"/>
  <c r="Q51" i="12" s="1"/>
  <c r="R51" i="12" s="1"/>
  <c r="P52" i="12"/>
  <c r="Q52" i="12" s="1"/>
  <c r="R52" i="12" s="1"/>
  <c r="P53" i="12"/>
  <c r="Q53" i="12" s="1"/>
  <c r="R53" i="12" s="1"/>
  <c r="P54" i="12"/>
  <c r="Q54" i="12" s="1"/>
  <c r="R54" i="12" s="1"/>
  <c r="P55" i="12"/>
  <c r="Q55" i="12" s="1"/>
  <c r="R55" i="12" s="1"/>
  <c r="P56" i="12"/>
  <c r="Q56" i="12" s="1"/>
  <c r="R56" i="12" s="1"/>
  <c r="P57" i="12"/>
  <c r="Q57" i="12" s="1"/>
  <c r="R57" i="12" s="1"/>
  <c r="P58" i="12"/>
  <c r="Q58" i="12" s="1"/>
  <c r="R58" i="12" s="1"/>
  <c r="P59" i="12"/>
  <c r="Q59" i="12" s="1"/>
  <c r="R59" i="12" s="1"/>
  <c r="P60" i="12"/>
  <c r="Q60" i="12" s="1"/>
  <c r="R60" i="12" s="1"/>
  <c r="P61" i="12"/>
  <c r="Q61" i="12" s="1"/>
  <c r="R61" i="12" s="1"/>
  <c r="P62" i="12"/>
  <c r="Q62" i="12" s="1"/>
  <c r="R62" i="12" s="1"/>
  <c r="P63" i="12"/>
  <c r="Q63" i="12" s="1"/>
  <c r="R63" i="12" s="1"/>
  <c r="P64" i="12"/>
  <c r="Q64" i="12" s="1"/>
  <c r="R64" i="12" s="1"/>
  <c r="P65" i="12"/>
  <c r="Q65" i="12" s="1"/>
  <c r="R65" i="12" s="1"/>
  <c r="P66" i="12"/>
  <c r="Q66" i="12" s="1"/>
  <c r="R66" i="12" s="1"/>
  <c r="P67" i="12"/>
  <c r="Q67" i="12" s="1"/>
  <c r="R67" i="12" s="1"/>
  <c r="P68" i="12"/>
  <c r="Q68" i="12" s="1"/>
  <c r="R68" i="12" s="1"/>
  <c r="P69" i="12"/>
  <c r="Q69" i="12" s="1"/>
  <c r="R69" i="12" s="1"/>
  <c r="P70" i="12"/>
  <c r="Q70" i="12" s="1"/>
  <c r="R70" i="12" s="1"/>
  <c r="P71" i="12"/>
  <c r="Q71" i="12" s="1"/>
  <c r="R71" i="12" s="1"/>
  <c r="P72" i="12"/>
  <c r="Q72" i="12" s="1"/>
  <c r="R72" i="12" s="1"/>
  <c r="P73" i="12"/>
  <c r="Q73" i="12" s="1"/>
  <c r="R73" i="12" s="1"/>
  <c r="P74" i="12"/>
  <c r="Q74" i="12" s="1"/>
  <c r="R74" i="12" s="1"/>
  <c r="P75" i="12"/>
  <c r="Q75" i="12" s="1"/>
  <c r="R75" i="12" s="1"/>
  <c r="P76" i="12"/>
  <c r="Q76" i="12" s="1"/>
  <c r="R76" i="12" s="1"/>
  <c r="P77" i="12"/>
  <c r="Q77" i="12" s="1"/>
  <c r="R77" i="12" s="1"/>
  <c r="P78" i="12"/>
  <c r="Q78" i="12" s="1"/>
  <c r="R78" i="12" s="1"/>
  <c r="P79" i="12"/>
  <c r="Q79" i="12" s="1"/>
  <c r="R79" i="12" s="1"/>
  <c r="P80" i="12"/>
  <c r="Q80" i="12" s="1"/>
  <c r="R80" i="12" s="1"/>
  <c r="P81" i="12"/>
  <c r="Q81" i="12" s="1"/>
  <c r="R81" i="12" s="1"/>
  <c r="P82" i="12"/>
  <c r="Q82" i="12" s="1"/>
  <c r="R82" i="12" s="1"/>
  <c r="P83" i="12"/>
  <c r="Q83" i="12" s="1"/>
  <c r="R83" i="12" s="1"/>
  <c r="P84" i="12"/>
  <c r="Q84" i="12" s="1"/>
  <c r="R84" i="12" s="1"/>
  <c r="P85" i="12"/>
  <c r="Q85" i="12" s="1"/>
  <c r="R85" i="12" s="1"/>
  <c r="P86" i="12"/>
  <c r="Q86" i="12" s="1"/>
  <c r="R86" i="12" s="1"/>
  <c r="P87" i="12"/>
  <c r="Q87" i="12" s="1"/>
  <c r="R87" i="12" s="1"/>
  <c r="P88" i="12"/>
  <c r="Q88" i="12" s="1"/>
  <c r="R88" i="12" s="1"/>
  <c r="P89" i="12"/>
  <c r="Q89" i="12" s="1"/>
  <c r="R89" i="12" s="1"/>
  <c r="P90" i="12"/>
  <c r="Q90" i="12" s="1"/>
  <c r="R90" i="12" s="1"/>
  <c r="P91" i="12"/>
  <c r="Q91" i="12" s="1"/>
  <c r="R91" i="12" s="1"/>
  <c r="P92" i="12"/>
  <c r="Q92" i="12" s="1"/>
  <c r="R92" i="12" s="1"/>
  <c r="P93" i="12"/>
  <c r="Q93" i="12" s="1"/>
  <c r="R93" i="12" s="1"/>
  <c r="P94" i="12"/>
  <c r="Q94" i="12" s="1"/>
  <c r="R94" i="12" s="1"/>
  <c r="P95" i="12"/>
  <c r="Q95" i="12" s="1"/>
  <c r="R95" i="12" s="1"/>
  <c r="P96" i="12"/>
  <c r="Q96" i="12" s="1"/>
  <c r="R96" i="12" s="1"/>
  <c r="P97" i="12"/>
  <c r="Q97" i="12" s="1"/>
  <c r="R97" i="12" s="1"/>
  <c r="P98" i="12"/>
  <c r="Q98" i="12" s="1"/>
  <c r="R98" i="12" s="1"/>
  <c r="P99" i="12"/>
  <c r="Q99" i="12" s="1"/>
  <c r="R99" i="12" s="1"/>
  <c r="P100" i="12"/>
  <c r="Q100" i="12" s="1"/>
  <c r="R100" i="12" s="1"/>
  <c r="P101" i="12"/>
  <c r="Q101" i="12" s="1"/>
  <c r="R101" i="12" s="1"/>
  <c r="P102" i="12"/>
  <c r="Q102" i="12" s="1"/>
  <c r="R102" i="12" s="1"/>
  <c r="P103" i="12"/>
  <c r="Q103" i="12" s="1"/>
  <c r="R103" i="12" s="1"/>
  <c r="P104" i="12"/>
  <c r="Q104" i="12" s="1"/>
  <c r="R104" i="12" s="1"/>
  <c r="P105" i="12"/>
  <c r="Q105" i="12" s="1"/>
  <c r="R105" i="12" s="1"/>
  <c r="P106" i="12"/>
  <c r="Q106" i="12" s="1"/>
  <c r="R106" i="12" s="1"/>
  <c r="P107" i="12"/>
  <c r="Q107" i="12" s="1"/>
  <c r="R107" i="12" s="1"/>
  <c r="P108" i="12"/>
  <c r="Q108" i="12" s="1"/>
  <c r="R108" i="12" s="1"/>
  <c r="P109" i="12"/>
  <c r="Q109" i="12" s="1"/>
  <c r="R109" i="12" s="1"/>
  <c r="P110" i="12"/>
  <c r="Q110" i="12" s="1"/>
  <c r="R110" i="12" s="1"/>
  <c r="P111" i="12"/>
  <c r="Q111" i="12" s="1"/>
  <c r="R111" i="12" s="1"/>
  <c r="P112" i="12"/>
  <c r="Q112" i="12" s="1"/>
  <c r="R112" i="12" s="1"/>
  <c r="P113" i="12"/>
  <c r="Q113" i="12" s="1"/>
  <c r="R113" i="12" s="1"/>
  <c r="P114" i="12"/>
  <c r="Q114" i="12" s="1"/>
  <c r="R114" i="12" s="1"/>
  <c r="P115" i="12"/>
  <c r="Q115" i="12" s="1"/>
  <c r="R115" i="12" s="1"/>
  <c r="P116" i="12"/>
  <c r="Q116" i="12" s="1"/>
  <c r="R116" i="12" s="1"/>
  <c r="P117" i="12"/>
  <c r="Q117" i="12" s="1"/>
  <c r="R117" i="12" s="1"/>
  <c r="P118" i="12"/>
  <c r="Q118" i="12" s="1"/>
  <c r="R118" i="12" s="1"/>
  <c r="P119" i="12"/>
  <c r="Q119" i="12" s="1"/>
  <c r="R119" i="12" s="1"/>
  <c r="P120" i="12"/>
  <c r="Q120" i="12" s="1"/>
  <c r="R120" i="12" s="1"/>
  <c r="P121" i="12"/>
  <c r="Q121" i="12" s="1"/>
  <c r="R121" i="12" s="1"/>
  <c r="P122" i="12"/>
  <c r="Q122" i="12" s="1"/>
  <c r="R122" i="12" s="1"/>
  <c r="P123" i="12"/>
  <c r="Q123" i="12" s="1"/>
  <c r="R123" i="12" s="1"/>
  <c r="P124" i="12"/>
  <c r="Q124" i="12" s="1"/>
  <c r="R124" i="12" s="1"/>
  <c r="P125" i="12"/>
  <c r="Q125" i="12" s="1"/>
  <c r="R125" i="12" s="1"/>
  <c r="P126" i="12"/>
  <c r="Q126" i="12" s="1"/>
  <c r="R126" i="12" s="1"/>
  <c r="P127" i="12"/>
  <c r="Q127" i="12" s="1"/>
  <c r="R127" i="12" s="1"/>
  <c r="P128" i="12"/>
  <c r="Q128" i="12" s="1"/>
  <c r="R128" i="12" s="1"/>
  <c r="P129" i="12"/>
  <c r="Q129" i="12" s="1"/>
  <c r="R129" i="12" s="1"/>
  <c r="P130" i="12"/>
  <c r="Q130" i="12" s="1"/>
  <c r="R130" i="12" s="1"/>
  <c r="P131" i="12"/>
  <c r="Q131" i="12" s="1"/>
  <c r="R131" i="12" s="1"/>
  <c r="P132" i="12"/>
  <c r="Q132" i="12" s="1"/>
  <c r="R132" i="12" s="1"/>
  <c r="P133" i="12"/>
  <c r="Q133" i="12" s="1"/>
  <c r="R133" i="12" s="1"/>
  <c r="P134" i="12"/>
  <c r="Q134" i="12" s="1"/>
  <c r="R134" i="12" s="1"/>
  <c r="P135" i="12"/>
  <c r="Q135" i="12" s="1"/>
  <c r="R135" i="12" s="1"/>
  <c r="P136" i="12"/>
  <c r="Q136" i="12" s="1"/>
  <c r="R136" i="12" s="1"/>
  <c r="P137" i="12"/>
  <c r="Q137" i="12" s="1"/>
  <c r="R137" i="12" s="1"/>
  <c r="P138" i="12"/>
  <c r="Q138" i="12" s="1"/>
  <c r="R138" i="12" s="1"/>
  <c r="P139" i="12"/>
  <c r="Q139" i="12" s="1"/>
  <c r="R139" i="12" s="1"/>
  <c r="P140" i="12"/>
  <c r="Q140" i="12" s="1"/>
  <c r="R140" i="12" s="1"/>
  <c r="P10" i="12"/>
  <c r="Q10" i="12" s="1"/>
  <c r="R10" i="12" s="1"/>
  <c r="P11" i="12"/>
  <c r="Q11" i="12" s="1"/>
  <c r="R11" i="12" s="1"/>
  <c r="P12" i="12"/>
  <c r="Q12" i="12" s="1"/>
  <c r="R12" i="12" s="1"/>
  <c r="P13" i="12"/>
  <c r="Q13" i="12" s="1"/>
  <c r="R13" i="12" s="1"/>
  <c r="P14" i="12"/>
  <c r="Q14" i="12" s="1"/>
  <c r="R14" i="12" s="1"/>
  <c r="P15" i="12"/>
  <c r="Q15" i="12" s="1"/>
  <c r="R15" i="12" s="1"/>
  <c r="P16" i="12"/>
  <c r="Q16" i="12" s="1"/>
  <c r="R16" i="12" s="1"/>
  <c r="P17" i="12"/>
  <c r="Q17" i="12" s="1"/>
  <c r="R17" i="12" s="1"/>
  <c r="P18" i="12"/>
  <c r="Q18" i="12" s="1"/>
  <c r="R18" i="12" s="1"/>
  <c r="P19" i="12"/>
  <c r="Q19" i="12" s="1"/>
  <c r="R19" i="12" s="1"/>
  <c r="P20" i="12"/>
  <c r="Q20" i="12" s="1"/>
  <c r="R20" i="12" s="1"/>
  <c r="P21" i="12"/>
  <c r="Q21" i="12" s="1"/>
  <c r="R21" i="12" s="1"/>
  <c r="P22" i="12"/>
  <c r="Q22" i="12" s="1"/>
  <c r="R22" i="12" s="1"/>
  <c r="P23" i="12"/>
  <c r="Q23" i="12" s="1"/>
  <c r="R23" i="12" s="1"/>
  <c r="P24" i="12"/>
  <c r="Q24" i="12" s="1"/>
  <c r="R24" i="12" s="1"/>
  <c r="P25" i="12"/>
  <c r="Q25" i="12" s="1"/>
  <c r="R25" i="12" s="1"/>
  <c r="P26" i="12"/>
  <c r="Q26" i="12" s="1"/>
  <c r="R26" i="12" s="1"/>
  <c r="P27" i="12"/>
  <c r="Q27" i="12" s="1"/>
  <c r="R27" i="12" s="1"/>
  <c r="P5" i="12"/>
  <c r="Q5" i="12" s="1"/>
  <c r="R5" i="12" s="1"/>
  <c r="P6" i="12"/>
  <c r="Q6" i="12" s="1"/>
  <c r="R6" i="12" s="1"/>
  <c r="P7" i="12"/>
  <c r="Q7" i="12" s="1"/>
  <c r="R7" i="12" s="1"/>
  <c r="P8" i="12"/>
  <c r="Q8" i="12" s="1"/>
  <c r="R8" i="12" s="1"/>
  <c r="P9" i="12"/>
  <c r="Q9" i="12" s="1"/>
  <c r="R9" i="12" s="1"/>
  <c r="X1038" i="12"/>
  <c r="Y1038" i="12" s="1"/>
  <c r="Z1038" i="12" s="1"/>
  <c r="AA1038" i="12" s="1"/>
  <c r="AB1038" i="12" s="1"/>
  <c r="AC1038" i="12" s="1"/>
  <c r="X1037" i="12"/>
  <c r="Y1037" i="12" s="1"/>
  <c r="Z1037" i="12" s="1"/>
  <c r="AA1037" i="12" s="1"/>
  <c r="AB1037" i="12" s="1"/>
  <c r="AC1037" i="12" s="1"/>
  <c r="X1036" i="12"/>
  <c r="Y1036" i="12" s="1"/>
  <c r="Z1036" i="12" s="1"/>
  <c r="AA1036" i="12" s="1"/>
  <c r="AB1036" i="12" s="1"/>
  <c r="AC1036" i="12" s="1"/>
  <c r="X1035" i="12"/>
  <c r="Y1035" i="12" s="1"/>
  <c r="Z1035" i="12" s="1"/>
  <c r="AA1035" i="12" s="1"/>
  <c r="AB1035" i="12" s="1"/>
  <c r="AC1035" i="12" s="1"/>
  <c r="X1034" i="12"/>
  <c r="Y1034" i="12" s="1"/>
  <c r="Z1034" i="12" s="1"/>
  <c r="AA1034" i="12" s="1"/>
  <c r="AB1034" i="12" s="1"/>
  <c r="AC1034" i="12" s="1"/>
  <c r="X1033" i="12"/>
  <c r="Y1033" i="12" s="1"/>
  <c r="Z1033" i="12" s="1"/>
  <c r="AA1033" i="12" s="1"/>
  <c r="AB1033" i="12" s="1"/>
  <c r="AC1033" i="12" s="1"/>
  <c r="X1032" i="12"/>
  <c r="Y1032" i="12" s="1"/>
  <c r="Z1032" i="12" s="1"/>
  <c r="AA1032" i="12" s="1"/>
  <c r="AB1032" i="12" s="1"/>
  <c r="AC1032" i="12" s="1"/>
  <c r="X1031" i="12"/>
  <c r="Y1031" i="12" s="1"/>
  <c r="Z1031" i="12" s="1"/>
  <c r="AA1031" i="12" s="1"/>
  <c r="AB1031" i="12" s="1"/>
  <c r="AC1031" i="12" s="1"/>
  <c r="X1030" i="12"/>
  <c r="Y1030" i="12" s="1"/>
  <c r="Z1030" i="12" s="1"/>
  <c r="AA1030" i="12" s="1"/>
  <c r="AB1030" i="12" s="1"/>
  <c r="AC1030" i="12" s="1"/>
  <c r="X1029" i="12"/>
  <c r="Y1029" i="12" s="1"/>
  <c r="Z1029" i="12" s="1"/>
  <c r="AA1029" i="12" s="1"/>
  <c r="AB1029" i="12" s="1"/>
  <c r="AC1029" i="12" s="1"/>
  <c r="X1028" i="12"/>
  <c r="Y1028" i="12" s="1"/>
  <c r="Z1028" i="12" s="1"/>
  <c r="AA1028" i="12" s="1"/>
  <c r="AB1028" i="12" s="1"/>
  <c r="AC1028" i="12" s="1"/>
  <c r="X1027" i="12"/>
  <c r="Y1027" i="12" s="1"/>
  <c r="Z1027" i="12" s="1"/>
  <c r="AA1027" i="12" s="1"/>
  <c r="AB1027" i="12" s="1"/>
  <c r="AC1027" i="12" s="1"/>
  <c r="X1026" i="12"/>
  <c r="Y1026" i="12" s="1"/>
  <c r="Z1026" i="12" s="1"/>
  <c r="AA1026" i="12" s="1"/>
  <c r="AB1026" i="12" s="1"/>
  <c r="AC1026" i="12" s="1"/>
  <c r="X1025" i="12"/>
  <c r="Y1025" i="12" s="1"/>
  <c r="Z1025" i="12" s="1"/>
  <c r="AA1025" i="12" s="1"/>
  <c r="AB1025" i="12" s="1"/>
  <c r="AC1025" i="12" s="1"/>
  <c r="X1024" i="12"/>
  <c r="Y1024" i="12" s="1"/>
  <c r="Z1024" i="12" s="1"/>
  <c r="AA1024" i="12" s="1"/>
  <c r="AB1024" i="12" s="1"/>
  <c r="AC1024" i="12" s="1"/>
  <c r="X1023" i="12"/>
  <c r="Y1023" i="12" s="1"/>
  <c r="Z1023" i="12" s="1"/>
  <c r="AA1023" i="12" s="1"/>
  <c r="AB1023" i="12" s="1"/>
  <c r="AC1023" i="12" s="1"/>
  <c r="X1022" i="12"/>
  <c r="Y1022" i="12" s="1"/>
  <c r="Z1022" i="12" s="1"/>
  <c r="AA1022" i="12" s="1"/>
  <c r="AB1022" i="12" s="1"/>
  <c r="AC1022" i="12" s="1"/>
  <c r="X1021" i="12"/>
  <c r="Y1021" i="12" s="1"/>
  <c r="Z1021" i="12" s="1"/>
  <c r="AA1021" i="12" s="1"/>
  <c r="AB1021" i="12" s="1"/>
  <c r="AC1021" i="12" s="1"/>
  <c r="X1020" i="12"/>
  <c r="Y1020" i="12" s="1"/>
  <c r="Z1020" i="12" s="1"/>
  <c r="AA1020" i="12" s="1"/>
  <c r="AB1020" i="12" s="1"/>
  <c r="AC1020" i="12" s="1"/>
  <c r="X1019" i="12"/>
  <c r="Y1019" i="12" s="1"/>
  <c r="Z1019" i="12" s="1"/>
  <c r="AA1019" i="12" s="1"/>
  <c r="AB1019" i="12" s="1"/>
  <c r="AC1019" i="12" s="1"/>
  <c r="X1018" i="12"/>
  <c r="Y1018" i="12" s="1"/>
  <c r="Z1018" i="12" s="1"/>
  <c r="AA1018" i="12" s="1"/>
  <c r="AB1018" i="12" s="1"/>
  <c r="AC1018" i="12" s="1"/>
  <c r="X1017" i="12"/>
  <c r="Y1017" i="12" s="1"/>
  <c r="Z1017" i="12" s="1"/>
  <c r="AA1017" i="12" s="1"/>
  <c r="AB1017" i="12" s="1"/>
  <c r="AC1017" i="12" s="1"/>
  <c r="X1016" i="12"/>
  <c r="Y1016" i="12" s="1"/>
  <c r="Z1016" i="12" s="1"/>
  <c r="AA1016" i="12" s="1"/>
  <c r="AB1016" i="12" s="1"/>
  <c r="AC1016" i="12" s="1"/>
  <c r="X1015" i="12"/>
  <c r="Y1015" i="12" s="1"/>
  <c r="Z1015" i="12" s="1"/>
  <c r="AA1015" i="12" s="1"/>
  <c r="AB1015" i="12" s="1"/>
  <c r="AC1015" i="12" s="1"/>
  <c r="X1014" i="12"/>
  <c r="Y1014" i="12" s="1"/>
  <c r="Z1014" i="12" s="1"/>
  <c r="AA1014" i="12" s="1"/>
  <c r="AB1014" i="12" s="1"/>
  <c r="AC1014" i="12" s="1"/>
  <c r="X1013" i="12"/>
  <c r="Y1013" i="12" s="1"/>
  <c r="Z1013" i="12" s="1"/>
  <c r="AA1013" i="12" s="1"/>
  <c r="AB1013" i="12" s="1"/>
  <c r="AC1013" i="12" s="1"/>
  <c r="X1012" i="12"/>
  <c r="Y1012" i="12" s="1"/>
  <c r="Z1012" i="12" s="1"/>
  <c r="AA1012" i="12" s="1"/>
  <c r="AB1012" i="12" s="1"/>
  <c r="AC1012" i="12" s="1"/>
  <c r="X1011" i="12"/>
  <c r="Y1011" i="12" s="1"/>
  <c r="Z1011" i="12" s="1"/>
  <c r="AA1011" i="12" s="1"/>
  <c r="AB1011" i="12" s="1"/>
  <c r="AC1011" i="12" s="1"/>
  <c r="X1010" i="12"/>
  <c r="Y1010" i="12" s="1"/>
  <c r="Z1010" i="12" s="1"/>
  <c r="AA1010" i="12" s="1"/>
  <c r="AB1010" i="12" s="1"/>
  <c r="AC1010" i="12" s="1"/>
  <c r="X1009" i="12"/>
  <c r="Y1009" i="12" s="1"/>
  <c r="Z1009" i="12" s="1"/>
  <c r="AA1009" i="12" s="1"/>
  <c r="AB1009" i="12" s="1"/>
  <c r="AC1009" i="12" s="1"/>
  <c r="X1008" i="12"/>
  <c r="Y1008" i="12" s="1"/>
  <c r="Z1008" i="12" s="1"/>
  <c r="AA1008" i="12" s="1"/>
  <c r="AB1008" i="12" s="1"/>
  <c r="AC1008" i="12" s="1"/>
  <c r="X1007" i="12"/>
  <c r="Y1007" i="12" s="1"/>
  <c r="Z1007" i="12" s="1"/>
  <c r="AA1007" i="12" s="1"/>
  <c r="AB1007" i="12" s="1"/>
  <c r="AC1007" i="12" s="1"/>
  <c r="X1006" i="12"/>
  <c r="Y1006" i="12" s="1"/>
  <c r="Z1006" i="12" s="1"/>
  <c r="AA1006" i="12" s="1"/>
  <c r="AB1006" i="12" s="1"/>
  <c r="AC1006" i="12" s="1"/>
  <c r="X1005" i="12"/>
  <c r="Y1005" i="12" s="1"/>
  <c r="Z1005" i="12" s="1"/>
  <c r="AA1005" i="12" s="1"/>
  <c r="AB1005" i="12" s="1"/>
  <c r="AC1005" i="12" s="1"/>
  <c r="X1004" i="12"/>
  <c r="Y1004" i="12" s="1"/>
  <c r="Z1004" i="12" s="1"/>
  <c r="AA1004" i="12" s="1"/>
  <c r="AB1004" i="12" s="1"/>
  <c r="AC1004" i="12" s="1"/>
  <c r="X1003" i="12"/>
  <c r="Y1003" i="12" s="1"/>
  <c r="Z1003" i="12" s="1"/>
  <c r="AA1003" i="12" s="1"/>
  <c r="AB1003" i="12" s="1"/>
  <c r="AC1003" i="12" s="1"/>
  <c r="X1002" i="12"/>
  <c r="Y1002" i="12" s="1"/>
  <c r="Z1002" i="12" s="1"/>
  <c r="AA1002" i="12" s="1"/>
  <c r="AB1002" i="12" s="1"/>
  <c r="AC1002" i="12" s="1"/>
  <c r="X1001" i="12"/>
  <c r="Y1001" i="12" s="1"/>
  <c r="Z1001" i="12" s="1"/>
  <c r="AA1001" i="12" s="1"/>
  <c r="AB1001" i="12" s="1"/>
  <c r="AC1001" i="12" s="1"/>
  <c r="X1000" i="12"/>
  <c r="Y1000" i="12" s="1"/>
  <c r="Z1000" i="12" s="1"/>
  <c r="AA1000" i="12" s="1"/>
  <c r="AB1000" i="12" s="1"/>
  <c r="AC1000" i="12" s="1"/>
  <c r="X999" i="12"/>
  <c r="Y999" i="12" s="1"/>
  <c r="Z999" i="12" s="1"/>
  <c r="AA999" i="12" s="1"/>
  <c r="AB999" i="12" s="1"/>
  <c r="AC999" i="12" s="1"/>
  <c r="X998" i="12"/>
  <c r="Y998" i="12" s="1"/>
  <c r="Z998" i="12" s="1"/>
  <c r="AA998" i="12" s="1"/>
  <c r="AB998" i="12" s="1"/>
  <c r="AC998" i="12" s="1"/>
  <c r="X997" i="12"/>
  <c r="Y997" i="12" s="1"/>
  <c r="Z997" i="12" s="1"/>
  <c r="AA997" i="12" s="1"/>
  <c r="AB997" i="12" s="1"/>
  <c r="AC997" i="12" s="1"/>
  <c r="X996" i="12"/>
  <c r="Y996" i="12" s="1"/>
  <c r="Z996" i="12" s="1"/>
  <c r="AA996" i="12" s="1"/>
  <c r="AB996" i="12" s="1"/>
  <c r="AC996" i="12" s="1"/>
  <c r="X995" i="12"/>
  <c r="Y995" i="12" s="1"/>
  <c r="Z995" i="12" s="1"/>
  <c r="AA995" i="12" s="1"/>
  <c r="AB995" i="12" s="1"/>
  <c r="AC995" i="12" s="1"/>
  <c r="X994" i="12"/>
  <c r="Y994" i="12" s="1"/>
  <c r="Z994" i="12" s="1"/>
  <c r="AA994" i="12" s="1"/>
  <c r="AB994" i="12" s="1"/>
  <c r="AC994" i="12" s="1"/>
  <c r="X993" i="12"/>
  <c r="Y993" i="12" s="1"/>
  <c r="Z993" i="12" s="1"/>
  <c r="AA993" i="12" s="1"/>
  <c r="AB993" i="12" s="1"/>
  <c r="AC993" i="12" s="1"/>
  <c r="X992" i="12"/>
  <c r="Y992" i="12" s="1"/>
  <c r="Z992" i="12" s="1"/>
  <c r="AA992" i="12" s="1"/>
  <c r="AB992" i="12" s="1"/>
  <c r="AC992" i="12" s="1"/>
  <c r="X991" i="12"/>
  <c r="Y991" i="12" s="1"/>
  <c r="Z991" i="12" s="1"/>
  <c r="AA991" i="12" s="1"/>
  <c r="AB991" i="12" s="1"/>
  <c r="AC991" i="12" s="1"/>
  <c r="X990" i="12"/>
  <c r="Y990" i="12" s="1"/>
  <c r="Z990" i="12" s="1"/>
  <c r="AA990" i="12" s="1"/>
  <c r="AB990" i="12" s="1"/>
  <c r="AC990" i="12" s="1"/>
  <c r="X989" i="12"/>
  <c r="Y989" i="12" s="1"/>
  <c r="Z989" i="12" s="1"/>
  <c r="AA989" i="12" s="1"/>
  <c r="AB989" i="12" s="1"/>
  <c r="AC989" i="12" s="1"/>
  <c r="X988" i="12"/>
  <c r="Y988" i="12" s="1"/>
  <c r="Z988" i="12" s="1"/>
  <c r="AA988" i="12" s="1"/>
  <c r="AB988" i="12" s="1"/>
  <c r="AC988" i="12" s="1"/>
  <c r="X987" i="12"/>
  <c r="Y987" i="12" s="1"/>
  <c r="Z987" i="12" s="1"/>
  <c r="AA987" i="12" s="1"/>
  <c r="AB987" i="12" s="1"/>
  <c r="AC987" i="12" s="1"/>
  <c r="X986" i="12"/>
  <c r="Y986" i="12" s="1"/>
  <c r="Z986" i="12" s="1"/>
  <c r="AA986" i="12" s="1"/>
  <c r="AB986" i="12" s="1"/>
  <c r="AC986" i="12" s="1"/>
  <c r="X985" i="12"/>
  <c r="Y985" i="12" s="1"/>
  <c r="Z985" i="12" s="1"/>
  <c r="AA985" i="12" s="1"/>
  <c r="AB985" i="12" s="1"/>
  <c r="AC985" i="12" s="1"/>
  <c r="X984" i="12"/>
  <c r="Y984" i="12" s="1"/>
  <c r="Z984" i="12" s="1"/>
  <c r="AA984" i="12" s="1"/>
  <c r="AB984" i="12" s="1"/>
  <c r="AC984" i="12" s="1"/>
  <c r="X983" i="12"/>
  <c r="Y983" i="12" s="1"/>
  <c r="Z983" i="12" s="1"/>
  <c r="AA983" i="12" s="1"/>
  <c r="AB983" i="12" s="1"/>
  <c r="AC983" i="12" s="1"/>
  <c r="X982" i="12"/>
  <c r="Y982" i="12" s="1"/>
  <c r="Z982" i="12" s="1"/>
  <c r="AA982" i="12" s="1"/>
  <c r="AB982" i="12" s="1"/>
  <c r="AC982" i="12" s="1"/>
  <c r="X981" i="12"/>
  <c r="Y981" i="12" s="1"/>
  <c r="Z981" i="12" s="1"/>
  <c r="AA981" i="12" s="1"/>
  <c r="AB981" i="12" s="1"/>
  <c r="AC981" i="12" s="1"/>
  <c r="X980" i="12"/>
  <c r="Y980" i="12" s="1"/>
  <c r="Z980" i="12" s="1"/>
  <c r="AA980" i="12" s="1"/>
  <c r="AB980" i="12" s="1"/>
  <c r="AC980" i="12" s="1"/>
  <c r="X979" i="12"/>
  <c r="Y979" i="12" s="1"/>
  <c r="Z979" i="12" s="1"/>
  <c r="AA979" i="12" s="1"/>
  <c r="AB979" i="12" s="1"/>
  <c r="AC979" i="12" s="1"/>
  <c r="X978" i="12"/>
  <c r="Y978" i="12" s="1"/>
  <c r="Z978" i="12" s="1"/>
  <c r="AA978" i="12" s="1"/>
  <c r="AB978" i="12" s="1"/>
  <c r="AC978" i="12" s="1"/>
  <c r="X977" i="12"/>
  <c r="Y977" i="12" s="1"/>
  <c r="Z977" i="12" s="1"/>
  <c r="AA977" i="12" s="1"/>
  <c r="AB977" i="12" s="1"/>
  <c r="AC977" i="12" s="1"/>
  <c r="X976" i="12"/>
  <c r="Y976" i="12" s="1"/>
  <c r="Z976" i="12" s="1"/>
  <c r="AA976" i="12" s="1"/>
  <c r="AB976" i="12" s="1"/>
  <c r="AC976" i="12" s="1"/>
  <c r="X975" i="12"/>
  <c r="Y975" i="12" s="1"/>
  <c r="Z975" i="12" s="1"/>
  <c r="AA975" i="12" s="1"/>
  <c r="AB975" i="12" s="1"/>
  <c r="AC975" i="12" s="1"/>
  <c r="X974" i="12"/>
  <c r="Y974" i="12" s="1"/>
  <c r="Z974" i="12" s="1"/>
  <c r="AA974" i="12" s="1"/>
  <c r="AB974" i="12" s="1"/>
  <c r="AC974" i="12" s="1"/>
  <c r="X973" i="12"/>
  <c r="Y973" i="12" s="1"/>
  <c r="Z973" i="12" s="1"/>
  <c r="AA973" i="12" s="1"/>
  <c r="AB973" i="12" s="1"/>
  <c r="AC973" i="12" s="1"/>
  <c r="X972" i="12"/>
  <c r="Y972" i="12" s="1"/>
  <c r="Z972" i="12" s="1"/>
  <c r="AA972" i="12" s="1"/>
  <c r="AB972" i="12" s="1"/>
  <c r="AC972" i="12" s="1"/>
  <c r="X971" i="12"/>
  <c r="Y971" i="12" s="1"/>
  <c r="Z971" i="12" s="1"/>
  <c r="AA971" i="12" s="1"/>
  <c r="AB971" i="12" s="1"/>
  <c r="AC971" i="12" s="1"/>
  <c r="X970" i="12"/>
  <c r="Y970" i="12" s="1"/>
  <c r="Z970" i="12" s="1"/>
  <c r="AA970" i="12" s="1"/>
  <c r="AB970" i="12" s="1"/>
  <c r="AC970" i="12" s="1"/>
  <c r="X969" i="12"/>
  <c r="Y969" i="12" s="1"/>
  <c r="Z969" i="12" s="1"/>
  <c r="AA969" i="12" s="1"/>
  <c r="AB969" i="12" s="1"/>
  <c r="AC969" i="12" s="1"/>
  <c r="X968" i="12"/>
  <c r="Y968" i="12" s="1"/>
  <c r="Z968" i="12" s="1"/>
  <c r="AA968" i="12" s="1"/>
  <c r="AB968" i="12" s="1"/>
  <c r="AC968" i="12" s="1"/>
  <c r="X967" i="12"/>
  <c r="Y967" i="12" s="1"/>
  <c r="Z967" i="12" s="1"/>
  <c r="AA967" i="12" s="1"/>
  <c r="AB967" i="12" s="1"/>
  <c r="AC967" i="12" s="1"/>
  <c r="X966" i="12"/>
  <c r="Y966" i="12" s="1"/>
  <c r="Z966" i="12" s="1"/>
  <c r="AA966" i="12" s="1"/>
  <c r="AB966" i="12" s="1"/>
  <c r="AC966" i="12" s="1"/>
  <c r="X965" i="12"/>
  <c r="Y965" i="12" s="1"/>
  <c r="Z965" i="12" s="1"/>
  <c r="AA965" i="12" s="1"/>
  <c r="AB965" i="12" s="1"/>
  <c r="AC965" i="12" s="1"/>
  <c r="X964" i="12"/>
  <c r="Y964" i="12" s="1"/>
  <c r="Z964" i="12" s="1"/>
  <c r="AA964" i="12" s="1"/>
  <c r="AB964" i="12" s="1"/>
  <c r="AC964" i="12" s="1"/>
  <c r="X963" i="12"/>
  <c r="Y963" i="12" s="1"/>
  <c r="Z963" i="12" s="1"/>
  <c r="AA963" i="12" s="1"/>
  <c r="AB963" i="12" s="1"/>
  <c r="AC963" i="12" s="1"/>
  <c r="X962" i="12"/>
  <c r="Y962" i="12" s="1"/>
  <c r="Z962" i="12" s="1"/>
  <c r="AA962" i="12" s="1"/>
  <c r="AB962" i="12" s="1"/>
  <c r="AC962" i="12" s="1"/>
  <c r="X961" i="12"/>
  <c r="Y961" i="12" s="1"/>
  <c r="Z961" i="12" s="1"/>
  <c r="AA961" i="12" s="1"/>
  <c r="AB961" i="12" s="1"/>
  <c r="AC961" i="12" s="1"/>
  <c r="X960" i="12"/>
  <c r="Y960" i="12" s="1"/>
  <c r="Z960" i="12" s="1"/>
  <c r="AA960" i="12" s="1"/>
  <c r="AB960" i="12" s="1"/>
  <c r="AC960" i="12" s="1"/>
  <c r="X959" i="12"/>
  <c r="Y959" i="12" s="1"/>
  <c r="Z959" i="12" s="1"/>
  <c r="AA959" i="12" s="1"/>
  <c r="AB959" i="12" s="1"/>
  <c r="AC959" i="12" s="1"/>
  <c r="X958" i="12"/>
  <c r="Y958" i="12" s="1"/>
  <c r="Z958" i="12" s="1"/>
  <c r="AA958" i="12" s="1"/>
  <c r="AB958" i="12" s="1"/>
  <c r="AC958" i="12" s="1"/>
  <c r="X957" i="12"/>
  <c r="Y957" i="12" s="1"/>
  <c r="Z957" i="12" s="1"/>
  <c r="AA957" i="12" s="1"/>
  <c r="AB957" i="12" s="1"/>
  <c r="AC957" i="12" s="1"/>
  <c r="X956" i="12"/>
  <c r="Y956" i="12" s="1"/>
  <c r="Z956" i="12" s="1"/>
  <c r="AA956" i="12" s="1"/>
  <c r="AB956" i="12" s="1"/>
  <c r="AC956" i="12" s="1"/>
  <c r="X955" i="12"/>
  <c r="Y955" i="12" s="1"/>
  <c r="Z955" i="12" s="1"/>
  <c r="AA955" i="12" s="1"/>
  <c r="AB955" i="12" s="1"/>
  <c r="AC955" i="12" s="1"/>
  <c r="X954" i="12"/>
  <c r="Y954" i="12" s="1"/>
  <c r="Z954" i="12" s="1"/>
  <c r="AA954" i="12" s="1"/>
  <c r="AB954" i="12" s="1"/>
  <c r="AC954" i="12" s="1"/>
  <c r="X953" i="12"/>
  <c r="Y953" i="12" s="1"/>
  <c r="Z953" i="12" s="1"/>
  <c r="AA953" i="12" s="1"/>
  <c r="AB953" i="12" s="1"/>
  <c r="AC953" i="12" s="1"/>
  <c r="X952" i="12"/>
  <c r="Y952" i="12" s="1"/>
  <c r="Z952" i="12" s="1"/>
  <c r="AA952" i="12" s="1"/>
  <c r="AB952" i="12" s="1"/>
  <c r="AC952" i="12" s="1"/>
  <c r="X951" i="12"/>
  <c r="Y951" i="12" s="1"/>
  <c r="Z951" i="12" s="1"/>
  <c r="AA951" i="12" s="1"/>
  <c r="AB951" i="12" s="1"/>
  <c r="AC951" i="12" s="1"/>
  <c r="X950" i="12"/>
  <c r="Y950" i="12" s="1"/>
  <c r="Z950" i="12" s="1"/>
  <c r="AA950" i="12" s="1"/>
  <c r="AB950" i="12" s="1"/>
  <c r="AC950" i="12" s="1"/>
  <c r="X949" i="12"/>
  <c r="Y949" i="12" s="1"/>
  <c r="Z949" i="12" s="1"/>
  <c r="AA949" i="12" s="1"/>
  <c r="AB949" i="12" s="1"/>
  <c r="AC949" i="12" s="1"/>
  <c r="X948" i="12"/>
  <c r="Y948" i="12" s="1"/>
  <c r="Z948" i="12" s="1"/>
  <c r="AA948" i="12" s="1"/>
  <c r="AB948" i="12" s="1"/>
  <c r="AC948" i="12" s="1"/>
  <c r="X947" i="12"/>
  <c r="Y947" i="12" s="1"/>
  <c r="Z947" i="12" s="1"/>
  <c r="AA947" i="12" s="1"/>
  <c r="AB947" i="12" s="1"/>
  <c r="AC947" i="12" s="1"/>
  <c r="X946" i="12"/>
  <c r="Y946" i="12" s="1"/>
  <c r="Z946" i="12" s="1"/>
  <c r="AA946" i="12" s="1"/>
  <c r="AB946" i="12" s="1"/>
  <c r="AC946" i="12" s="1"/>
  <c r="X945" i="12"/>
  <c r="Y945" i="12" s="1"/>
  <c r="Z945" i="12" s="1"/>
  <c r="AA945" i="12" s="1"/>
  <c r="AB945" i="12" s="1"/>
  <c r="AC945" i="12" s="1"/>
  <c r="X944" i="12"/>
  <c r="Y944" i="12" s="1"/>
  <c r="Z944" i="12" s="1"/>
  <c r="AA944" i="12" s="1"/>
  <c r="AB944" i="12" s="1"/>
  <c r="AC944" i="12" s="1"/>
  <c r="X943" i="12"/>
  <c r="Y943" i="12" s="1"/>
  <c r="Z943" i="12" s="1"/>
  <c r="AA943" i="12" s="1"/>
  <c r="AB943" i="12" s="1"/>
  <c r="AC943" i="12" s="1"/>
  <c r="X942" i="12"/>
  <c r="Y942" i="12" s="1"/>
  <c r="Z942" i="12" s="1"/>
  <c r="AA942" i="12" s="1"/>
  <c r="AB942" i="12" s="1"/>
  <c r="AC942" i="12" s="1"/>
  <c r="X941" i="12"/>
  <c r="Y941" i="12" s="1"/>
  <c r="Z941" i="12" s="1"/>
  <c r="AA941" i="12" s="1"/>
  <c r="AB941" i="12" s="1"/>
  <c r="AC941" i="12" s="1"/>
  <c r="X940" i="12"/>
  <c r="Y940" i="12" s="1"/>
  <c r="Z940" i="12" s="1"/>
  <c r="AA940" i="12" s="1"/>
  <c r="AB940" i="12" s="1"/>
  <c r="AC940" i="12" s="1"/>
  <c r="X939" i="12"/>
  <c r="Y939" i="12" s="1"/>
  <c r="Z939" i="12" s="1"/>
  <c r="AA939" i="12" s="1"/>
  <c r="AB939" i="12" s="1"/>
  <c r="AC939" i="12" s="1"/>
  <c r="X938" i="12"/>
  <c r="Y938" i="12" s="1"/>
  <c r="Z938" i="12" s="1"/>
  <c r="AA938" i="12" s="1"/>
  <c r="AB938" i="12" s="1"/>
  <c r="AC938" i="12" s="1"/>
  <c r="X937" i="12"/>
  <c r="Y937" i="12" s="1"/>
  <c r="Z937" i="12" s="1"/>
  <c r="AA937" i="12" s="1"/>
  <c r="AB937" i="12" s="1"/>
  <c r="AC937" i="12" s="1"/>
  <c r="X936" i="12"/>
  <c r="Y936" i="12" s="1"/>
  <c r="Z936" i="12" s="1"/>
  <c r="AA936" i="12" s="1"/>
  <c r="AB936" i="12" s="1"/>
  <c r="AC936" i="12" s="1"/>
  <c r="X935" i="12"/>
  <c r="Y935" i="12" s="1"/>
  <c r="Z935" i="12" s="1"/>
  <c r="AA935" i="12" s="1"/>
  <c r="AB935" i="12" s="1"/>
  <c r="AC935" i="12" s="1"/>
  <c r="X934" i="12"/>
  <c r="Y934" i="12" s="1"/>
  <c r="Z934" i="12" s="1"/>
  <c r="AA934" i="12" s="1"/>
  <c r="AB934" i="12" s="1"/>
  <c r="AC934" i="12" s="1"/>
  <c r="X933" i="12"/>
  <c r="Y933" i="12" s="1"/>
  <c r="Z933" i="12" s="1"/>
  <c r="AA933" i="12" s="1"/>
  <c r="AB933" i="12" s="1"/>
  <c r="AC933" i="12" s="1"/>
  <c r="X932" i="12"/>
  <c r="Y932" i="12" s="1"/>
  <c r="Z932" i="12" s="1"/>
  <c r="AA932" i="12" s="1"/>
  <c r="AB932" i="12" s="1"/>
  <c r="AC932" i="12" s="1"/>
  <c r="X931" i="12"/>
  <c r="Y931" i="12" s="1"/>
  <c r="Z931" i="12" s="1"/>
  <c r="AA931" i="12" s="1"/>
  <c r="AB931" i="12" s="1"/>
  <c r="AC931" i="12" s="1"/>
  <c r="X930" i="12"/>
  <c r="Y930" i="12" s="1"/>
  <c r="Z930" i="12" s="1"/>
  <c r="AA930" i="12" s="1"/>
  <c r="AB930" i="12" s="1"/>
  <c r="AC930" i="12" s="1"/>
  <c r="X929" i="12"/>
  <c r="Y929" i="12" s="1"/>
  <c r="Z929" i="12" s="1"/>
  <c r="AA929" i="12" s="1"/>
  <c r="AB929" i="12" s="1"/>
  <c r="AC929" i="12" s="1"/>
  <c r="X928" i="12"/>
  <c r="Y928" i="12" s="1"/>
  <c r="Z928" i="12" s="1"/>
  <c r="AA928" i="12" s="1"/>
  <c r="AB928" i="12" s="1"/>
  <c r="AC928" i="12" s="1"/>
  <c r="X927" i="12"/>
  <c r="Y927" i="12" s="1"/>
  <c r="Z927" i="12" s="1"/>
  <c r="AA927" i="12" s="1"/>
  <c r="AB927" i="12" s="1"/>
  <c r="AC927" i="12" s="1"/>
  <c r="X926" i="12"/>
  <c r="Y926" i="12" s="1"/>
  <c r="Z926" i="12" s="1"/>
  <c r="AA926" i="12" s="1"/>
  <c r="AB926" i="12" s="1"/>
  <c r="AC926" i="12" s="1"/>
  <c r="X925" i="12"/>
  <c r="Y925" i="12" s="1"/>
  <c r="Z925" i="12" s="1"/>
  <c r="AA925" i="12" s="1"/>
  <c r="AB925" i="12" s="1"/>
  <c r="AC925" i="12" s="1"/>
  <c r="X924" i="12"/>
  <c r="Y924" i="12" s="1"/>
  <c r="Z924" i="12" s="1"/>
  <c r="AA924" i="12" s="1"/>
  <c r="AB924" i="12" s="1"/>
  <c r="AC924" i="12" s="1"/>
  <c r="X923" i="12"/>
  <c r="Y923" i="12" s="1"/>
  <c r="Z923" i="12" s="1"/>
  <c r="AA923" i="12" s="1"/>
  <c r="AB923" i="12" s="1"/>
  <c r="AC923" i="12" s="1"/>
  <c r="X922" i="12"/>
  <c r="Y922" i="12" s="1"/>
  <c r="Z922" i="12" s="1"/>
  <c r="AA922" i="12" s="1"/>
  <c r="AB922" i="12" s="1"/>
  <c r="AC922" i="12" s="1"/>
  <c r="X921" i="12"/>
  <c r="Y921" i="12" s="1"/>
  <c r="Z921" i="12" s="1"/>
  <c r="AA921" i="12" s="1"/>
  <c r="AB921" i="12" s="1"/>
  <c r="AC921" i="12" s="1"/>
  <c r="X920" i="12"/>
  <c r="Y920" i="12" s="1"/>
  <c r="Z920" i="12" s="1"/>
  <c r="AA920" i="12" s="1"/>
  <c r="AB920" i="12" s="1"/>
  <c r="AC920" i="12" s="1"/>
  <c r="X919" i="12"/>
  <c r="Y919" i="12" s="1"/>
  <c r="Z919" i="12" s="1"/>
  <c r="AA919" i="12" s="1"/>
  <c r="AB919" i="12" s="1"/>
  <c r="AC919" i="12" s="1"/>
  <c r="X918" i="12"/>
  <c r="Y918" i="12" s="1"/>
  <c r="Z918" i="12" s="1"/>
  <c r="AA918" i="12" s="1"/>
  <c r="AB918" i="12" s="1"/>
  <c r="AC918" i="12" s="1"/>
  <c r="X917" i="12"/>
  <c r="Y917" i="12" s="1"/>
  <c r="Z917" i="12" s="1"/>
  <c r="AA917" i="12" s="1"/>
  <c r="AB917" i="12" s="1"/>
  <c r="AC917" i="12" s="1"/>
  <c r="X916" i="12"/>
  <c r="Y916" i="12" s="1"/>
  <c r="Z916" i="12" s="1"/>
  <c r="AA916" i="12" s="1"/>
  <c r="AB916" i="12" s="1"/>
  <c r="AC916" i="12" s="1"/>
  <c r="X915" i="12"/>
  <c r="Y915" i="12" s="1"/>
  <c r="Z915" i="12" s="1"/>
  <c r="AA915" i="12" s="1"/>
  <c r="AB915" i="12" s="1"/>
  <c r="AC915" i="12" s="1"/>
  <c r="X914" i="12"/>
  <c r="Y914" i="12" s="1"/>
  <c r="Z914" i="12" s="1"/>
  <c r="AA914" i="12" s="1"/>
  <c r="AB914" i="12" s="1"/>
  <c r="AC914" i="12" s="1"/>
  <c r="X913" i="12"/>
  <c r="Y913" i="12" s="1"/>
  <c r="Z913" i="12" s="1"/>
  <c r="AA913" i="12" s="1"/>
  <c r="AB913" i="12" s="1"/>
  <c r="AC913" i="12" s="1"/>
  <c r="X912" i="12"/>
  <c r="Y912" i="12" s="1"/>
  <c r="Z912" i="12" s="1"/>
  <c r="AA912" i="12" s="1"/>
  <c r="AB912" i="12" s="1"/>
  <c r="AC912" i="12" s="1"/>
  <c r="X911" i="12"/>
  <c r="Y911" i="12" s="1"/>
  <c r="Z911" i="12" s="1"/>
  <c r="AA911" i="12" s="1"/>
  <c r="AB911" i="12" s="1"/>
  <c r="AC911" i="12" s="1"/>
  <c r="X910" i="12"/>
  <c r="Y910" i="12" s="1"/>
  <c r="Z910" i="12" s="1"/>
  <c r="AA910" i="12" s="1"/>
  <c r="AB910" i="12" s="1"/>
  <c r="AC910" i="12" s="1"/>
  <c r="X909" i="12"/>
  <c r="Y909" i="12" s="1"/>
  <c r="Z909" i="12" s="1"/>
  <c r="AA909" i="12" s="1"/>
  <c r="AB909" i="12" s="1"/>
  <c r="AC909" i="12" s="1"/>
  <c r="X908" i="12"/>
  <c r="Y908" i="12" s="1"/>
  <c r="Z908" i="12" s="1"/>
  <c r="AA908" i="12" s="1"/>
  <c r="AB908" i="12" s="1"/>
  <c r="AC908" i="12" s="1"/>
  <c r="X907" i="12"/>
  <c r="Y907" i="12" s="1"/>
  <c r="Z907" i="12" s="1"/>
  <c r="AA907" i="12" s="1"/>
  <c r="AB907" i="12" s="1"/>
  <c r="AC907" i="12" s="1"/>
  <c r="X906" i="12"/>
  <c r="Y906" i="12" s="1"/>
  <c r="Z906" i="12" s="1"/>
  <c r="AA906" i="12" s="1"/>
  <c r="AB906" i="12" s="1"/>
  <c r="AC906" i="12" s="1"/>
  <c r="X905" i="12"/>
  <c r="Y905" i="12" s="1"/>
  <c r="Z905" i="12" s="1"/>
  <c r="AA905" i="12" s="1"/>
  <c r="AB905" i="12" s="1"/>
  <c r="AC905" i="12" s="1"/>
  <c r="X904" i="12"/>
  <c r="Y904" i="12" s="1"/>
  <c r="Z904" i="12" s="1"/>
  <c r="AA904" i="12" s="1"/>
  <c r="AB904" i="12" s="1"/>
  <c r="AC904" i="12" s="1"/>
  <c r="X903" i="12"/>
  <c r="Y903" i="12" s="1"/>
  <c r="Z903" i="12" s="1"/>
  <c r="AA903" i="12" s="1"/>
  <c r="AB903" i="12" s="1"/>
  <c r="AC903" i="12" s="1"/>
  <c r="X902" i="12"/>
  <c r="Y902" i="12" s="1"/>
  <c r="Z902" i="12" s="1"/>
  <c r="AA902" i="12" s="1"/>
  <c r="AB902" i="12" s="1"/>
  <c r="AC902" i="12" s="1"/>
  <c r="X901" i="12"/>
  <c r="Y901" i="12" s="1"/>
  <c r="Z901" i="12" s="1"/>
  <c r="AA901" i="12" s="1"/>
  <c r="AB901" i="12" s="1"/>
  <c r="AC901" i="12" s="1"/>
  <c r="X900" i="12"/>
  <c r="Y900" i="12" s="1"/>
  <c r="Z900" i="12" s="1"/>
  <c r="AA900" i="12" s="1"/>
  <c r="AB900" i="12" s="1"/>
  <c r="AC900" i="12" s="1"/>
  <c r="X899" i="12"/>
  <c r="Y899" i="12" s="1"/>
  <c r="Z899" i="12" s="1"/>
  <c r="AA899" i="12" s="1"/>
  <c r="AB899" i="12" s="1"/>
  <c r="AC899" i="12" s="1"/>
  <c r="X898" i="12"/>
  <c r="Y898" i="12" s="1"/>
  <c r="Z898" i="12" s="1"/>
  <c r="AA898" i="12" s="1"/>
  <c r="AB898" i="12" s="1"/>
  <c r="AC898" i="12" s="1"/>
  <c r="X897" i="12"/>
  <c r="Y897" i="12" s="1"/>
  <c r="Z897" i="12" s="1"/>
  <c r="AA897" i="12" s="1"/>
  <c r="AB897" i="12" s="1"/>
  <c r="AC897" i="12" s="1"/>
  <c r="X896" i="12"/>
  <c r="Y896" i="12" s="1"/>
  <c r="Z896" i="12" s="1"/>
  <c r="AA896" i="12" s="1"/>
  <c r="AB896" i="12" s="1"/>
  <c r="AC896" i="12" s="1"/>
  <c r="X895" i="12"/>
  <c r="Y895" i="12" s="1"/>
  <c r="Z895" i="12" s="1"/>
  <c r="AA895" i="12" s="1"/>
  <c r="AB895" i="12" s="1"/>
  <c r="AC895" i="12" s="1"/>
  <c r="X894" i="12"/>
  <c r="Y894" i="12" s="1"/>
  <c r="Z894" i="12" s="1"/>
  <c r="AA894" i="12" s="1"/>
  <c r="AB894" i="12" s="1"/>
  <c r="AC894" i="12" s="1"/>
  <c r="X893" i="12"/>
  <c r="Y893" i="12" s="1"/>
  <c r="Z893" i="12" s="1"/>
  <c r="AA893" i="12" s="1"/>
  <c r="AB893" i="12" s="1"/>
  <c r="AC893" i="12" s="1"/>
  <c r="X892" i="12"/>
  <c r="Y892" i="12" s="1"/>
  <c r="Z892" i="12" s="1"/>
  <c r="AA892" i="12" s="1"/>
  <c r="AB892" i="12" s="1"/>
  <c r="AC892" i="12" s="1"/>
  <c r="X891" i="12"/>
  <c r="Y891" i="12" s="1"/>
  <c r="Z891" i="12" s="1"/>
  <c r="AA891" i="12" s="1"/>
  <c r="AB891" i="12" s="1"/>
  <c r="AC891" i="12" s="1"/>
  <c r="X890" i="12"/>
  <c r="Y890" i="12" s="1"/>
  <c r="Z890" i="12" s="1"/>
  <c r="AA890" i="12" s="1"/>
  <c r="AB890" i="12" s="1"/>
  <c r="AC890" i="12" s="1"/>
  <c r="X889" i="12"/>
  <c r="Y889" i="12" s="1"/>
  <c r="Z889" i="12" s="1"/>
  <c r="AA889" i="12" s="1"/>
  <c r="AB889" i="12" s="1"/>
  <c r="AC889" i="12" s="1"/>
  <c r="X888" i="12"/>
  <c r="Y888" i="12" s="1"/>
  <c r="Z888" i="12" s="1"/>
  <c r="AA888" i="12" s="1"/>
  <c r="AB888" i="12" s="1"/>
  <c r="AC888" i="12" s="1"/>
  <c r="X887" i="12"/>
  <c r="Y887" i="12" s="1"/>
  <c r="Z887" i="12" s="1"/>
  <c r="AA887" i="12" s="1"/>
  <c r="AB887" i="12" s="1"/>
  <c r="AC887" i="12" s="1"/>
  <c r="X886" i="12"/>
  <c r="Y886" i="12" s="1"/>
  <c r="Z886" i="12" s="1"/>
  <c r="AA886" i="12" s="1"/>
  <c r="AB886" i="12" s="1"/>
  <c r="AC886" i="12" s="1"/>
  <c r="X885" i="12"/>
  <c r="Y885" i="12" s="1"/>
  <c r="Z885" i="12" s="1"/>
  <c r="AA885" i="12" s="1"/>
  <c r="AB885" i="12" s="1"/>
  <c r="AC885" i="12" s="1"/>
  <c r="X884" i="12"/>
  <c r="Y884" i="12" s="1"/>
  <c r="Z884" i="12" s="1"/>
  <c r="AA884" i="12" s="1"/>
  <c r="AB884" i="12" s="1"/>
  <c r="AC884" i="12" s="1"/>
  <c r="X883" i="12"/>
  <c r="Y883" i="12" s="1"/>
  <c r="Z883" i="12" s="1"/>
  <c r="AA883" i="12" s="1"/>
  <c r="AB883" i="12" s="1"/>
  <c r="AC883" i="12" s="1"/>
  <c r="X882" i="12"/>
  <c r="Y882" i="12" s="1"/>
  <c r="Z882" i="12" s="1"/>
  <c r="AA882" i="12" s="1"/>
  <c r="AB882" i="12" s="1"/>
  <c r="AC882" i="12" s="1"/>
  <c r="X881" i="12"/>
  <c r="Y881" i="12" s="1"/>
  <c r="Z881" i="12" s="1"/>
  <c r="AA881" i="12" s="1"/>
  <c r="AB881" i="12" s="1"/>
  <c r="AC881" i="12" s="1"/>
  <c r="X880" i="12"/>
  <c r="Y880" i="12" s="1"/>
  <c r="Z880" i="12" s="1"/>
  <c r="AA880" i="12" s="1"/>
  <c r="AB880" i="12" s="1"/>
  <c r="AC880" i="12" s="1"/>
  <c r="X879" i="12"/>
  <c r="Y879" i="12" s="1"/>
  <c r="Z879" i="12" s="1"/>
  <c r="AA879" i="12" s="1"/>
  <c r="AB879" i="12" s="1"/>
  <c r="AC879" i="12" s="1"/>
  <c r="X878" i="12"/>
  <c r="Y878" i="12" s="1"/>
  <c r="Z878" i="12" s="1"/>
  <c r="AA878" i="12" s="1"/>
  <c r="AB878" i="12" s="1"/>
  <c r="AC878" i="12" s="1"/>
  <c r="X877" i="12"/>
  <c r="Y877" i="12" s="1"/>
  <c r="Z877" i="12" s="1"/>
  <c r="AA877" i="12" s="1"/>
  <c r="AB877" i="12" s="1"/>
  <c r="AC877" i="12" s="1"/>
  <c r="X876" i="12"/>
  <c r="Y876" i="12" s="1"/>
  <c r="Z876" i="12" s="1"/>
  <c r="AA876" i="12" s="1"/>
  <c r="AB876" i="12" s="1"/>
  <c r="AC876" i="12" s="1"/>
  <c r="X875" i="12"/>
  <c r="Y875" i="12" s="1"/>
  <c r="Z875" i="12" s="1"/>
  <c r="AA875" i="12" s="1"/>
  <c r="AB875" i="12" s="1"/>
  <c r="AC875" i="12" s="1"/>
  <c r="X874" i="12"/>
  <c r="Y874" i="12" s="1"/>
  <c r="Z874" i="12" s="1"/>
  <c r="AA874" i="12" s="1"/>
  <c r="AB874" i="12" s="1"/>
  <c r="AC874" i="12" s="1"/>
  <c r="X873" i="12"/>
  <c r="Y873" i="12" s="1"/>
  <c r="Z873" i="12" s="1"/>
  <c r="AA873" i="12" s="1"/>
  <c r="AB873" i="12" s="1"/>
  <c r="AC873" i="12" s="1"/>
  <c r="X872" i="12"/>
  <c r="Y872" i="12" s="1"/>
  <c r="Z872" i="12" s="1"/>
  <c r="AA872" i="12" s="1"/>
  <c r="AB872" i="12" s="1"/>
  <c r="AC872" i="12" s="1"/>
  <c r="X871" i="12"/>
  <c r="Y871" i="12" s="1"/>
  <c r="Z871" i="12" s="1"/>
  <c r="AA871" i="12" s="1"/>
  <c r="AB871" i="12" s="1"/>
  <c r="AC871" i="12" s="1"/>
  <c r="X870" i="12"/>
  <c r="Y870" i="12" s="1"/>
  <c r="Z870" i="12" s="1"/>
  <c r="AA870" i="12" s="1"/>
  <c r="AB870" i="12" s="1"/>
  <c r="AC870" i="12" s="1"/>
  <c r="X869" i="12"/>
  <c r="Y869" i="12" s="1"/>
  <c r="Z869" i="12" s="1"/>
  <c r="AA869" i="12" s="1"/>
  <c r="AB869" i="12" s="1"/>
  <c r="AC869" i="12" s="1"/>
  <c r="X868" i="12"/>
  <c r="Y868" i="12" s="1"/>
  <c r="Z868" i="12" s="1"/>
  <c r="AA868" i="12" s="1"/>
  <c r="AB868" i="12" s="1"/>
  <c r="AC868" i="12" s="1"/>
  <c r="X867" i="12"/>
  <c r="Y867" i="12" s="1"/>
  <c r="Z867" i="12" s="1"/>
  <c r="AA867" i="12" s="1"/>
  <c r="AB867" i="12" s="1"/>
  <c r="AC867" i="12" s="1"/>
  <c r="X866" i="12"/>
  <c r="Y866" i="12" s="1"/>
  <c r="Z866" i="12" s="1"/>
  <c r="AA866" i="12" s="1"/>
  <c r="AB866" i="12" s="1"/>
  <c r="AC866" i="12" s="1"/>
  <c r="X865" i="12"/>
  <c r="Y865" i="12" s="1"/>
  <c r="Z865" i="12" s="1"/>
  <c r="AA865" i="12" s="1"/>
  <c r="AB865" i="12" s="1"/>
  <c r="AC865" i="12" s="1"/>
  <c r="X864" i="12"/>
  <c r="Y864" i="12" s="1"/>
  <c r="Z864" i="12" s="1"/>
  <c r="AA864" i="12" s="1"/>
  <c r="AB864" i="12" s="1"/>
  <c r="AC864" i="12" s="1"/>
  <c r="X863" i="12"/>
  <c r="Y863" i="12" s="1"/>
  <c r="Z863" i="12" s="1"/>
  <c r="AA863" i="12" s="1"/>
  <c r="AB863" i="12" s="1"/>
  <c r="AC863" i="12" s="1"/>
  <c r="X862" i="12"/>
  <c r="Y862" i="12" s="1"/>
  <c r="Z862" i="12" s="1"/>
  <c r="AA862" i="12" s="1"/>
  <c r="AB862" i="12" s="1"/>
  <c r="AC862" i="12" s="1"/>
  <c r="X861" i="12"/>
  <c r="Y861" i="12" s="1"/>
  <c r="Z861" i="12" s="1"/>
  <c r="AA861" i="12" s="1"/>
  <c r="AB861" i="12" s="1"/>
  <c r="AC861" i="12" s="1"/>
  <c r="X860" i="12"/>
  <c r="Y860" i="12" s="1"/>
  <c r="Z860" i="12" s="1"/>
  <c r="AA860" i="12" s="1"/>
  <c r="AB860" i="12" s="1"/>
  <c r="AC860" i="12" s="1"/>
  <c r="W859" i="12"/>
  <c r="X859" i="12" s="1"/>
  <c r="W858" i="12"/>
  <c r="X858" i="12" s="1"/>
  <c r="W857" i="12"/>
  <c r="X857" i="12" s="1"/>
  <c r="W856" i="12"/>
  <c r="X856" i="12" s="1"/>
  <c r="W855" i="12"/>
  <c r="X855" i="12" s="1"/>
  <c r="W854" i="12"/>
  <c r="X854" i="12" s="1"/>
  <c r="W853" i="12"/>
  <c r="X853" i="12" s="1"/>
  <c r="W852" i="12"/>
  <c r="X852" i="12" s="1"/>
  <c r="W851" i="12"/>
  <c r="X851" i="12" s="1"/>
  <c r="W850" i="12"/>
  <c r="X850" i="12" s="1"/>
  <c r="W849" i="12"/>
  <c r="X849" i="12" s="1"/>
  <c r="W848" i="12"/>
  <c r="X848" i="12" s="1"/>
  <c r="W847" i="12"/>
  <c r="X847" i="12" s="1"/>
  <c r="W846" i="12"/>
  <c r="X846" i="12" s="1"/>
  <c r="W845" i="12"/>
  <c r="X845" i="12" s="1"/>
  <c r="W844" i="12"/>
  <c r="X844" i="12" s="1"/>
  <c r="W843" i="12"/>
  <c r="X843" i="12" s="1"/>
  <c r="W842" i="12"/>
  <c r="X842" i="12" s="1"/>
  <c r="W841" i="12"/>
  <c r="X841" i="12" s="1"/>
  <c r="W840" i="12"/>
  <c r="X840" i="12" s="1"/>
  <c r="W839" i="12"/>
  <c r="X839" i="12" s="1"/>
  <c r="W838" i="12"/>
  <c r="X838" i="12" s="1"/>
  <c r="W837" i="12"/>
  <c r="X837" i="12" s="1"/>
  <c r="W836" i="12"/>
  <c r="X836" i="12" s="1"/>
  <c r="W835" i="12"/>
  <c r="X835" i="12" s="1"/>
  <c r="W834" i="12"/>
  <c r="X834" i="12" s="1"/>
  <c r="W833" i="12"/>
  <c r="X833" i="12" s="1"/>
  <c r="W832" i="12"/>
  <c r="X832" i="12" s="1"/>
  <c r="W831" i="12"/>
  <c r="X831" i="12" s="1"/>
  <c r="W830" i="12"/>
  <c r="X830" i="12" s="1"/>
  <c r="W829" i="12"/>
  <c r="X829" i="12" s="1"/>
  <c r="W828" i="12"/>
  <c r="X828" i="12" s="1"/>
  <c r="W827" i="12"/>
  <c r="X827" i="12" s="1"/>
  <c r="W826" i="12"/>
  <c r="X826" i="12" s="1"/>
  <c r="W825" i="12"/>
  <c r="X825" i="12" s="1"/>
  <c r="W824" i="12"/>
  <c r="X824" i="12" s="1"/>
  <c r="W823" i="12"/>
  <c r="X823" i="12" s="1"/>
  <c r="W822" i="12"/>
  <c r="X822" i="12" s="1"/>
  <c r="W821" i="12"/>
  <c r="X821" i="12" s="1"/>
  <c r="W820" i="12"/>
  <c r="X820" i="12" s="1"/>
  <c r="W819" i="12"/>
  <c r="X819" i="12" s="1"/>
  <c r="W818" i="12"/>
  <c r="X818" i="12" s="1"/>
  <c r="W817" i="12"/>
  <c r="X817" i="12" s="1"/>
  <c r="W816" i="12"/>
  <c r="X816" i="12" s="1"/>
  <c r="W815" i="12"/>
  <c r="X815" i="12" s="1"/>
  <c r="W814" i="12"/>
  <c r="X814" i="12" s="1"/>
  <c r="W813" i="12"/>
  <c r="X813" i="12" s="1"/>
  <c r="W812" i="12"/>
  <c r="X812" i="12" s="1"/>
  <c r="W811" i="12"/>
  <c r="X811" i="12" s="1"/>
  <c r="W810" i="12"/>
  <c r="X810" i="12" s="1"/>
  <c r="W809" i="12"/>
  <c r="X809" i="12" s="1"/>
  <c r="W808" i="12"/>
  <c r="X808" i="12" s="1"/>
  <c r="W807" i="12"/>
  <c r="X807" i="12" s="1"/>
  <c r="W806" i="12"/>
  <c r="X806" i="12" s="1"/>
  <c r="W805" i="12"/>
  <c r="X805" i="12" s="1"/>
  <c r="W804" i="12"/>
  <c r="X804" i="12" s="1"/>
  <c r="W803" i="12"/>
  <c r="X803" i="12" s="1"/>
  <c r="W802" i="12"/>
  <c r="X802" i="12" s="1"/>
  <c r="W801" i="12"/>
  <c r="X801" i="12" s="1"/>
  <c r="W800" i="12"/>
  <c r="X800" i="12" s="1"/>
  <c r="W799" i="12"/>
  <c r="X799" i="12" s="1"/>
  <c r="W798" i="12"/>
  <c r="X798" i="12" s="1"/>
  <c r="W797" i="12"/>
  <c r="X797" i="12" s="1"/>
  <c r="W796" i="12"/>
  <c r="X796" i="12" s="1"/>
  <c r="W795" i="12"/>
  <c r="X795" i="12" s="1"/>
  <c r="W794" i="12"/>
  <c r="X794" i="12" s="1"/>
  <c r="W793" i="12"/>
  <c r="X793" i="12" s="1"/>
  <c r="W792" i="12"/>
  <c r="X792" i="12" s="1"/>
  <c r="W791" i="12"/>
  <c r="X791" i="12" s="1"/>
  <c r="W790" i="12"/>
  <c r="X790" i="12" s="1"/>
  <c r="W789" i="12"/>
  <c r="X789" i="12" s="1"/>
  <c r="W788" i="12"/>
  <c r="X788" i="12" s="1"/>
  <c r="W787" i="12"/>
  <c r="X787" i="12" s="1"/>
  <c r="W786" i="12"/>
  <c r="X786" i="12" s="1"/>
  <c r="W785" i="12"/>
  <c r="X785" i="12" s="1"/>
  <c r="W784" i="12"/>
  <c r="X784" i="12" s="1"/>
  <c r="W783" i="12"/>
  <c r="X783" i="12" s="1"/>
  <c r="W782" i="12"/>
  <c r="X782" i="12" s="1"/>
  <c r="W781" i="12"/>
  <c r="X781" i="12" s="1"/>
  <c r="W780" i="12"/>
  <c r="X780" i="12" s="1"/>
  <c r="W779" i="12"/>
  <c r="X779" i="12" s="1"/>
  <c r="W778" i="12"/>
  <c r="X778" i="12" s="1"/>
  <c r="W777" i="12"/>
  <c r="X777" i="12" s="1"/>
  <c r="W776" i="12"/>
  <c r="X776" i="12" s="1"/>
  <c r="W775" i="12"/>
  <c r="X775" i="12" s="1"/>
  <c r="W774" i="12"/>
  <c r="X774" i="12" s="1"/>
  <c r="W773" i="12"/>
  <c r="X773" i="12" s="1"/>
  <c r="W772" i="12"/>
  <c r="X772" i="12" s="1"/>
  <c r="W771" i="12"/>
  <c r="X771" i="12" s="1"/>
  <c r="W770" i="12"/>
  <c r="X770" i="12" s="1"/>
  <c r="W769" i="12"/>
  <c r="X769" i="12" s="1"/>
  <c r="W768" i="12"/>
  <c r="X768" i="12" s="1"/>
  <c r="W767" i="12"/>
  <c r="X767" i="12" s="1"/>
  <c r="W766" i="12"/>
  <c r="X766" i="12" s="1"/>
  <c r="W765" i="12"/>
  <c r="X765" i="12" s="1"/>
  <c r="W764" i="12"/>
  <c r="X764" i="12" s="1"/>
  <c r="W763" i="12"/>
  <c r="X763" i="12" s="1"/>
  <c r="W762" i="12"/>
  <c r="X762" i="12" s="1"/>
  <c r="W761" i="12"/>
  <c r="X761" i="12" s="1"/>
  <c r="W760" i="12"/>
  <c r="X760" i="12" s="1"/>
  <c r="W759" i="12"/>
  <c r="X759" i="12" s="1"/>
  <c r="W758" i="12"/>
  <c r="X758" i="12" s="1"/>
  <c r="W757" i="12"/>
  <c r="X757" i="12" s="1"/>
  <c r="W756" i="12"/>
  <c r="X756" i="12" s="1"/>
  <c r="W755" i="12"/>
  <c r="X755" i="12" s="1"/>
  <c r="W754" i="12"/>
  <c r="X754" i="12" s="1"/>
  <c r="W753" i="12"/>
  <c r="X753" i="12" s="1"/>
  <c r="W752" i="12"/>
  <c r="X752" i="12" s="1"/>
  <c r="W751" i="12"/>
  <c r="X751" i="12" s="1"/>
  <c r="W750" i="12"/>
  <c r="X750" i="12" s="1"/>
  <c r="W749" i="12"/>
  <c r="X749" i="12" s="1"/>
  <c r="W748" i="12"/>
  <c r="X748" i="12" s="1"/>
  <c r="W747" i="12"/>
  <c r="X747" i="12" s="1"/>
  <c r="W746" i="12"/>
  <c r="X746" i="12" s="1"/>
  <c r="W745" i="12"/>
  <c r="X745" i="12" s="1"/>
  <c r="W744" i="12"/>
  <c r="X744" i="12" s="1"/>
  <c r="W743" i="12"/>
  <c r="X743" i="12" s="1"/>
  <c r="W742" i="12"/>
  <c r="X742" i="12" s="1"/>
  <c r="W741" i="12"/>
  <c r="X741" i="12" s="1"/>
  <c r="W740" i="12"/>
  <c r="X740" i="12" s="1"/>
  <c r="W739" i="12"/>
  <c r="X739" i="12" s="1"/>
  <c r="W738" i="12"/>
  <c r="X738" i="12" s="1"/>
  <c r="W737" i="12"/>
  <c r="X737" i="12" s="1"/>
  <c r="W736" i="12"/>
  <c r="X736" i="12" s="1"/>
  <c r="W735" i="12"/>
  <c r="X735" i="12" s="1"/>
  <c r="W734" i="12"/>
  <c r="X734" i="12" s="1"/>
  <c r="W733" i="12"/>
  <c r="X733" i="12" s="1"/>
  <c r="W732" i="12"/>
  <c r="X732" i="12" s="1"/>
  <c r="W731" i="12"/>
  <c r="X731" i="12" s="1"/>
  <c r="W730" i="12"/>
  <c r="X730" i="12" s="1"/>
  <c r="W729" i="12"/>
  <c r="X729" i="12" s="1"/>
  <c r="W728" i="12"/>
  <c r="X728" i="12" s="1"/>
  <c r="W727" i="12"/>
  <c r="X727" i="12" s="1"/>
  <c r="W726" i="12"/>
  <c r="X726" i="12" s="1"/>
  <c r="W725" i="12"/>
  <c r="X725" i="12" s="1"/>
  <c r="W724" i="12"/>
  <c r="X724" i="12" s="1"/>
  <c r="W723" i="12"/>
  <c r="X723" i="12" s="1"/>
  <c r="W722" i="12"/>
  <c r="X722" i="12" s="1"/>
  <c r="W721" i="12"/>
  <c r="X721" i="12" s="1"/>
  <c r="W720" i="12"/>
  <c r="X720" i="12" s="1"/>
  <c r="W719" i="12"/>
  <c r="X719" i="12" s="1"/>
  <c r="W718" i="12"/>
  <c r="X718" i="12" s="1"/>
  <c r="W717" i="12"/>
  <c r="X717" i="12" s="1"/>
  <c r="W716" i="12"/>
  <c r="X716" i="12" s="1"/>
  <c r="W715" i="12"/>
  <c r="X715" i="12" s="1"/>
  <c r="W714" i="12"/>
  <c r="X714" i="12" s="1"/>
  <c r="W713" i="12"/>
  <c r="X713" i="12" s="1"/>
  <c r="W712" i="12"/>
  <c r="X712" i="12" s="1"/>
  <c r="W711" i="12"/>
  <c r="X711" i="12" s="1"/>
  <c r="W710" i="12"/>
  <c r="X710" i="12" s="1"/>
  <c r="W709" i="12"/>
  <c r="X709" i="12" s="1"/>
  <c r="W708" i="12"/>
  <c r="X708" i="12" s="1"/>
  <c r="W707" i="12"/>
  <c r="X707" i="12" s="1"/>
  <c r="W706" i="12"/>
  <c r="X706" i="12" s="1"/>
  <c r="W705" i="12"/>
  <c r="X705" i="12" s="1"/>
  <c r="W704" i="12"/>
  <c r="X704" i="12" s="1"/>
  <c r="W703" i="12"/>
  <c r="X703" i="12" s="1"/>
  <c r="W702" i="12"/>
  <c r="X702" i="12" s="1"/>
  <c r="W701" i="12"/>
  <c r="X701" i="12" s="1"/>
  <c r="W700" i="12"/>
  <c r="X700" i="12" s="1"/>
  <c r="W699" i="12"/>
  <c r="X699" i="12" s="1"/>
  <c r="W698" i="12"/>
  <c r="X698" i="12" s="1"/>
  <c r="W697" i="12"/>
  <c r="X697" i="12" s="1"/>
  <c r="W696" i="12"/>
  <c r="X696" i="12" s="1"/>
  <c r="W695" i="12"/>
  <c r="X695" i="12" s="1"/>
  <c r="W694" i="12"/>
  <c r="X694" i="12" s="1"/>
  <c r="W693" i="12"/>
  <c r="X693" i="12" s="1"/>
  <c r="W692" i="12"/>
  <c r="X692" i="12" s="1"/>
  <c r="W691" i="12"/>
  <c r="X691" i="12" s="1"/>
  <c r="W690" i="12"/>
  <c r="X690" i="12" s="1"/>
  <c r="W689" i="12"/>
  <c r="X689" i="12" s="1"/>
  <c r="W688" i="12"/>
  <c r="X688" i="12" s="1"/>
  <c r="W687" i="12"/>
  <c r="X687" i="12" s="1"/>
  <c r="W686" i="12"/>
  <c r="X686" i="12" s="1"/>
  <c r="W685" i="12"/>
  <c r="X685" i="12" s="1"/>
  <c r="W684" i="12"/>
  <c r="X684" i="12" s="1"/>
  <c r="W683" i="12"/>
  <c r="X683" i="12" s="1"/>
  <c r="W682" i="12"/>
  <c r="X682" i="12" s="1"/>
  <c r="W681" i="12"/>
  <c r="X681" i="12" s="1"/>
  <c r="W680" i="12"/>
  <c r="X680" i="12" s="1"/>
  <c r="W679" i="12"/>
  <c r="X679" i="12" s="1"/>
  <c r="W678" i="12"/>
  <c r="X678" i="12" s="1"/>
  <c r="W677" i="12"/>
  <c r="X677" i="12" s="1"/>
  <c r="W676" i="12"/>
  <c r="X676" i="12" s="1"/>
  <c r="W675" i="12"/>
  <c r="X675" i="12" s="1"/>
  <c r="W674" i="12"/>
  <c r="X674" i="12" s="1"/>
  <c r="W673" i="12"/>
  <c r="X673" i="12" s="1"/>
  <c r="W672" i="12"/>
  <c r="X672" i="12" s="1"/>
  <c r="W671" i="12"/>
  <c r="X671" i="12" s="1"/>
  <c r="W670" i="12"/>
  <c r="X670" i="12" s="1"/>
  <c r="W669" i="12"/>
  <c r="X669" i="12" s="1"/>
  <c r="W668" i="12"/>
  <c r="X668" i="12" s="1"/>
  <c r="W667" i="12"/>
  <c r="X667" i="12" s="1"/>
  <c r="W666" i="12"/>
  <c r="X666" i="12" s="1"/>
  <c r="W665" i="12"/>
  <c r="X665" i="12" s="1"/>
  <c r="W664" i="12"/>
  <c r="X664" i="12" s="1"/>
  <c r="W663" i="12"/>
  <c r="X663" i="12" s="1"/>
  <c r="W662" i="12"/>
  <c r="X662" i="12" s="1"/>
  <c r="W661" i="12"/>
  <c r="X661" i="12" s="1"/>
  <c r="W660" i="12"/>
  <c r="X660" i="12" s="1"/>
  <c r="W659" i="12"/>
  <c r="X659" i="12" s="1"/>
  <c r="W658" i="12"/>
  <c r="X658" i="12" s="1"/>
  <c r="W657" i="12"/>
  <c r="X657" i="12" s="1"/>
  <c r="W656" i="12"/>
  <c r="X656" i="12" s="1"/>
  <c r="W655" i="12"/>
  <c r="X655" i="12" s="1"/>
  <c r="W654" i="12"/>
  <c r="X654" i="12" s="1"/>
  <c r="W653" i="12"/>
  <c r="X653" i="12" s="1"/>
  <c r="W652" i="12"/>
  <c r="X652" i="12" s="1"/>
  <c r="W651" i="12"/>
  <c r="X651" i="12" s="1"/>
  <c r="W650" i="12"/>
  <c r="X650" i="12" s="1"/>
  <c r="W649" i="12"/>
  <c r="X649" i="12" s="1"/>
  <c r="W648" i="12"/>
  <c r="X648" i="12" s="1"/>
  <c r="W647" i="12"/>
  <c r="X647" i="12" s="1"/>
  <c r="W646" i="12"/>
  <c r="X646" i="12" s="1"/>
  <c r="W645" i="12"/>
  <c r="X645" i="12" s="1"/>
  <c r="W644" i="12"/>
  <c r="X644" i="12" s="1"/>
  <c r="W643" i="12"/>
  <c r="X643" i="12" s="1"/>
  <c r="W642" i="12"/>
  <c r="X642" i="12" s="1"/>
  <c r="W641" i="12"/>
  <c r="X641" i="12" s="1"/>
  <c r="W640" i="12"/>
  <c r="X640" i="12" s="1"/>
  <c r="W639" i="12"/>
  <c r="X639" i="12" s="1"/>
  <c r="W638" i="12"/>
  <c r="X638" i="12" s="1"/>
  <c r="W637" i="12"/>
  <c r="X637" i="12" s="1"/>
  <c r="W636" i="12"/>
  <c r="X636" i="12" s="1"/>
  <c r="W635" i="12"/>
  <c r="X635" i="12" s="1"/>
  <c r="W634" i="12"/>
  <c r="X634" i="12" s="1"/>
  <c r="W633" i="12"/>
  <c r="X633" i="12" s="1"/>
  <c r="W632" i="12"/>
  <c r="X632" i="12" s="1"/>
  <c r="W631" i="12"/>
  <c r="X631" i="12" s="1"/>
  <c r="W630" i="12"/>
  <c r="X630" i="12" s="1"/>
  <c r="W629" i="12"/>
  <c r="X629" i="12" s="1"/>
  <c r="W628" i="12"/>
  <c r="X628" i="12" s="1"/>
  <c r="W627" i="12"/>
  <c r="X627" i="12" s="1"/>
  <c r="W626" i="12"/>
  <c r="X626" i="12" s="1"/>
  <c r="W625" i="12"/>
  <c r="X625" i="12" s="1"/>
  <c r="W624" i="12"/>
  <c r="X624" i="12" s="1"/>
  <c r="W623" i="12"/>
  <c r="X623" i="12" s="1"/>
  <c r="W622" i="12"/>
  <c r="X622" i="12" s="1"/>
  <c r="W621" i="12"/>
  <c r="X621" i="12" s="1"/>
  <c r="W620" i="12"/>
  <c r="X620" i="12" s="1"/>
  <c r="W619" i="12"/>
  <c r="X619" i="12" s="1"/>
  <c r="W618" i="12"/>
  <c r="X618" i="12" s="1"/>
  <c r="W617" i="12"/>
  <c r="X617" i="12" s="1"/>
  <c r="W616" i="12"/>
  <c r="X616" i="12" s="1"/>
  <c r="W615" i="12"/>
  <c r="X615" i="12" s="1"/>
  <c r="W614" i="12"/>
  <c r="X614" i="12" s="1"/>
  <c r="W613" i="12"/>
  <c r="X613" i="12" s="1"/>
  <c r="W612" i="12"/>
  <c r="X612" i="12" s="1"/>
  <c r="W611" i="12"/>
  <c r="X611" i="12" s="1"/>
  <c r="W610" i="12"/>
  <c r="X610" i="12" s="1"/>
  <c r="W609" i="12"/>
  <c r="X609" i="12" s="1"/>
  <c r="W608" i="12"/>
  <c r="X608" i="12" s="1"/>
  <c r="W607" i="12"/>
  <c r="X607" i="12" s="1"/>
  <c r="W606" i="12"/>
  <c r="X606" i="12" s="1"/>
  <c r="W605" i="12"/>
  <c r="X605" i="12" s="1"/>
  <c r="W604" i="12"/>
  <c r="X604" i="12" s="1"/>
  <c r="W603" i="12"/>
  <c r="X603" i="12" s="1"/>
  <c r="W602" i="12"/>
  <c r="X602" i="12" s="1"/>
  <c r="W601" i="12"/>
  <c r="X601" i="12" s="1"/>
  <c r="W600" i="12"/>
  <c r="X600" i="12" s="1"/>
  <c r="W599" i="12"/>
  <c r="X599" i="12" s="1"/>
  <c r="W598" i="12"/>
  <c r="X598" i="12" s="1"/>
  <c r="W597" i="12"/>
  <c r="X597" i="12" s="1"/>
  <c r="W596" i="12"/>
  <c r="X596" i="12" s="1"/>
  <c r="W595" i="12"/>
  <c r="X595" i="12" s="1"/>
  <c r="W594" i="12"/>
  <c r="X594" i="12" s="1"/>
  <c r="W593" i="12"/>
  <c r="X593" i="12" s="1"/>
  <c r="W592" i="12"/>
  <c r="X592" i="12" s="1"/>
  <c r="W591" i="12"/>
  <c r="X591" i="12" s="1"/>
  <c r="W590" i="12"/>
  <c r="X590" i="12" s="1"/>
  <c r="W589" i="12"/>
  <c r="X589" i="12" s="1"/>
  <c r="W588" i="12"/>
  <c r="X588" i="12" s="1"/>
  <c r="W587" i="12"/>
  <c r="X587" i="12" s="1"/>
  <c r="W586" i="12"/>
  <c r="X586" i="12" s="1"/>
  <c r="W585" i="12"/>
  <c r="X585" i="12" s="1"/>
  <c r="W584" i="12"/>
  <c r="X584" i="12" s="1"/>
  <c r="W583" i="12"/>
  <c r="X583" i="12" s="1"/>
  <c r="W582" i="12"/>
  <c r="X582" i="12" s="1"/>
  <c r="W581" i="12"/>
  <c r="X581" i="12" s="1"/>
  <c r="W580" i="12"/>
  <c r="X580" i="12" s="1"/>
  <c r="W579" i="12"/>
  <c r="X579" i="12" s="1"/>
  <c r="W578" i="12"/>
  <c r="X578" i="12" s="1"/>
  <c r="W577" i="12"/>
  <c r="X577" i="12" s="1"/>
  <c r="W576" i="12"/>
  <c r="X576" i="12" s="1"/>
  <c r="W575" i="12"/>
  <c r="X575" i="12" s="1"/>
  <c r="W574" i="12"/>
  <c r="X574" i="12" s="1"/>
  <c r="W573" i="12"/>
  <c r="X573" i="12" s="1"/>
  <c r="W572" i="12"/>
  <c r="X572" i="12" s="1"/>
  <c r="W571" i="12"/>
  <c r="X571" i="12" s="1"/>
  <c r="W570" i="12"/>
  <c r="X570" i="12" s="1"/>
  <c r="W569" i="12"/>
  <c r="X569" i="12" s="1"/>
  <c r="W568" i="12"/>
  <c r="X568" i="12" s="1"/>
  <c r="W566" i="12"/>
  <c r="X566" i="12" s="1"/>
  <c r="W565" i="12"/>
  <c r="X565" i="12" s="1"/>
  <c r="W564" i="12"/>
  <c r="X564" i="12" s="1"/>
  <c r="W563" i="12"/>
  <c r="X563" i="12" s="1"/>
  <c r="W562" i="12"/>
  <c r="X562" i="12" s="1"/>
  <c r="W561" i="12"/>
  <c r="X561" i="12" s="1"/>
  <c r="W560" i="12"/>
  <c r="X560" i="12" s="1"/>
  <c r="W559" i="12"/>
  <c r="X559" i="12" s="1"/>
  <c r="W558" i="12"/>
  <c r="X558" i="12" s="1"/>
  <c r="W557" i="12"/>
  <c r="X557" i="12" s="1"/>
  <c r="W556" i="12"/>
  <c r="X556" i="12" s="1"/>
  <c r="W555" i="12"/>
  <c r="X555" i="12" s="1"/>
  <c r="W554" i="12"/>
  <c r="X554" i="12" s="1"/>
  <c r="W553" i="12"/>
  <c r="X553" i="12" s="1"/>
  <c r="W552" i="12"/>
  <c r="X552" i="12" s="1"/>
  <c r="W551" i="12"/>
  <c r="X551" i="12" s="1"/>
  <c r="W550" i="12"/>
  <c r="X550" i="12" s="1"/>
  <c r="W549" i="12"/>
  <c r="X549" i="12" s="1"/>
  <c r="W548" i="12"/>
  <c r="X548" i="12" s="1"/>
  <c r="W547" i="12"/>
  <c r="X547" i="12" s="1"/>
  <c r="W546" i="12"/>
  <c r="X546" i="12" s="1"/>
  <c r="W545" i="12"/>
  <c r="X545" i="12" s="1"/>
  <c r="W544" i="12"/>
  <c r="X544" i="12" s="1"/>
  <c r="W543" i="12"/>
  <c r="X543" i="12" s="1"/>
  <c r="W542" i="12"/>
  <c r="X542" i="12" s="1"/>
  <c r="W541" i="12"/>
  <c r="X541" i="12" s="1"/>
  <c r="W540" i="12"/>
  <c r="X540" i="12" s="1"/>
  <c r="W539" i="12"/>
  <c r="X539" i="12" s="1"/>
  <c r="W538" i="12"/>
  <c r="X538" i="12" s="1"/>
  <c r="W537" i="12"/>
  <c r="X537" i="12" s="1"/>
  <c r="W536" i="12"/>
  <c r="X536" i="12" s="1"/>
  <c r="W535" i="12"/>
  <c r="X535" i="12" s="1"/>
  <c r="W534" i="12"/>
  <c r="X534" i="12" s="1"/>
  <c r="W533" i="12"/>
  <c r="X533" i="12" s="1"/>
  <c r="W532" i="12"/>
  <c r="X532" i="12" s="1"/>
  <c r="W531" i="12"/>
  <c r="X531" i="12" s="1"/>
  <c r="W530" i="12"/>
  <c r="X530" i="12" s="1"/>
  <c r="W529" i="12"/>
  <c r="X529" i="12" s="1"/>
  <c r="W528" i="12"/>
  <c r="X528" i="12" s="1"/>
  <c r="W527" i="12"/>
  <c r="X527" i="12" s="1"/>
  <c r="W526" i="12"/>
  <c r="X526" i="12" s="1"/>
  <c r="W525" i="12"/>
  <c r="X525" i="12" s="1"/>
  <c r="W524" i="12"/>
  <c r="X524" i="12" s="1"/>
  <c r="W523" i="12"/>
  <c r="X523" i="12" s="1"/>
  <c r="W522" i="12"/>
  <c r="X522" i="12" s="1"/>
  <c r="W521" i="12"/>
  <c r="X521" i="12" s="1"/>
  <c r="W520" i="12"/>
  <c r="X520" i="12" s="1"/>
  <c r="W519" i="12"/>
  <c r="X519" i="12" s="1"/>
  <c r="W518" i="12"/>
  <c r="X518" i="12" s="1"/>
  <c r="W517" i="12"/>
  <c r="X517" i="12" s="1"/>
  <c r="W516" i="12"/>
  <c r="X516" i="12" s="1"/>
  <c r="W515" i="12"/>
  <c r="X515" i="12" s="1"/>
  <c r="W514" i="12"/>
  <c r="X514" i="12" s="1"/>
  <c r="W513" i="12"/>
  <c r="X513" i="12" s="1"/>
  <c r="W512" i="12"/>
  <c r="X512" i="12" s="1"/>
  <c r="W511" i="12"/>
  <c r="X511" i="12" s="1"/>
  <c r="W510" i="12"/>
  <c r="X510" i="12" s="1"/>
  <c r="W509" i="12"/>
  <c r="X509" i="12" s="1"/>
  <c r="W508" i="12"/>
  <c r="X508" i="12" s="1"/>
  <c r="W507" i="12"/>
  <c r="X507" i="12" s="1"/>
  <c r="W506" i="12"/>
  <c r="X506" i="12" s="1"/>
  <c r="W505" i="12"/>
  <c r="X505" i="12" s="1"/>
  <c r="W504" i="12"/>
  <c r="X504" i="12" s="1"/>
  <c r="W503" i="12"/>
  <c r="X503" i="12" s="1"/>
  <c r="W502" i="12"/>
  <c r="X502" i="12" s="1"/>
  <c r="W501" i="12"/>
  <c r="X501" i="12" s="1"/>
  <c r="W500" i="12"/>
  <c r="X500" i="12" s="1"/>
  <c r="W499" i="12"/>
  <c r="X499" i="12" s="1"/>
  <c r="W498" i="12"/>
  <c r="X498" i="12" s="1"/>
  <c r="W497" i="12"/>
  <c r="X497" i="12" s="1"/>
  <c r="W496" i="12"/>
  <c r="X496" i="12" s="1"/>
  <c r="W495" i="12"/>
  <c r="X495" i="12" s="1"/>
  <c r="W494" i="12"/>
  <c r="X494" i="12" s="1"/>
  <c r="W493" i="12"/>
  <c r="X493" i="12" s="1"/>
  <c r="W492" i="12"/>
  <c r="X492" i="12" s="1"/>
  <c r="W491" i="12"/>
  <c r="X491" i="12" s="1"/>
  <c r="W490" i="12"/>
  <c r="X490" i="12" s="1"/>
  <c r="W489" i="12"/>
  <c r="X489" i="12" s="1"/>
  <c r="W488" i="12"/>
  <c r="X488" i="12" s="1"/>
  <c r="W487" i="12"/>
  <c r="X487" i="12" s="1"/>
  <c r="W486" i="12"/>
  <c r="X486" i="12" s="1"/>
  <c r="W485" i="12"/>
  <c r="X485" i="12" s="1"/>
  <c r="W484" i="12"/>
  <c r="X484" i="12" s="1"/>
  <c r="W483" i="12"/>
  <c r="X483" i="12" s="1"/>
  <c r="W482" i="12"/>
  <c r="X482" i="12" s="1"/>
  <c r="W481" i="12"/>
  <c r="X481" i="12" s="1"/>
  <c r="W480" i="12"/>
  <c r="X480" i="12" s="1"/>
  <c r="W479" i="12"/>
  <c r="X479" i="12" s="1"/>
  <c r="W478" i="12"/>
  <c r="X478" i="12" s="1"/>
  <c r="W477" i="12"/>
  <c r="X477" i="12" s="1"/>
  <c r="W476" i="12"/>
  <c r="X476" i="12" s="1"/>
  <c r="W475" i="12"/>
  <c r="X475" i="12" s="1"/>
  <c r="W474" i="12"/>
  <c r="X474" i="12" s="1"/>
  <c r="W473" i="12"/>
  <c r="X473" i="12" s="1"/>
  <c r="W472" i="12"/>
  <c r="X472" i="12" s="1"/>
  <c r="W471" i="12"/>
  <c r="X471" i="12" s="1"/>
  <c r="W470" i="12"/>
  <c r="X470" i="12" s="1"/>
  <c r="W469" i="12"/>
  <c r="X469" i="12" s="1"/>
  <c r="W468" i="12"/>
  <c r="X468" i="12" s="1"/>
  <c r="W467" i="12"/>
  <c r="X467" i="12" s="1"/>
  <c r="W466" i="12"/>
  <c r="X466" i="12" s="1"/>
  <c r="W465" i="12"/>
  <c r="X465" i="12" s="1"/>
  <c r="W464" i="12"/>
  <c r="X464" i="12" s="1"/>
  <c r="W463" i="12"/>
  <c r="X463" i="12" s="1"/>
  <c r="W462" i="12"/>
  <c r="X462" i="12" s="1"/>
  <c r="W461" i="12"/>
  <c r="X461" i="12" s="1"/>
  <c r="W460" i="12"/>
  <c r="X460" i="12" s="1"/>
  <c r="W459" i="12"/>
  <c r="X459" i="12" s="1"/>
  <c r="W458" i="12"/>
  <c r="X458" i="12" s="1"/>
  <c r="W457" i="12"/>
  <c r="X457" i="12" s="1"/>
  <c r="W456" i="12"/>
  <c r="X456" i="12" s="1"/>
  <c r="W455" i="12"/>
  <c r="X455" i="12" s="1"/>
  <c r="W454" i="12"/>
  <c r="X454" i="12" s="1"/>
  <c r="W453" i="12"/>
  <c r="X453" i="12" s="1"/>
  <c r="W452" i="12"/>
  <c r="X452" i="12" s="1"/>
  <c r="W451" i="12"/>
  <c r="X451" i="12" s="1"/>
  <c r="W450" i="12"/>
  <c r="X450" i="12" s="1"/>
  <c r="W449" i="12"/>
  <c r="X449" i="12" s="1"/>
  <c r="W448" i="12"/>
  <c r="X448" i="12" s="1"/>
  <c r="W447" i="12"/>
  <c r="X447" i="12" s="1"/>
  <c r="W446" i="12"/>
  <c r="X446" i="12" s="1"/>
  <c r="W445" i="12"/>
  <c r="X445" i="12" s="1"/>
  <c r="W444" i="12"/>
  <c r="X444" i="12" s="1"/>
  <c r="W443" i="12"/>
  <c r="X443" i="12" s="1"/>
  <c r="W442" i="12"/>
  <c r="X442" i="12" s="1"/>
  <c r="W441" i="12"/>
  <c r="X441" i="12" s="1"/>
  <c r="W440" i="12"/>
  <c r="X440" i="12" s="1"/>
  <c r="W439" i="12"/>
  <c r="X439" i="12" s="1"/>
  <c r="W438" i="12"/>
  <c r="X438" i="12" s="1"/>
  <c r="W437" i="12"/>
  <c r="X437" i="12" s="1"/>
  <c r="W436" i="12"/>
  <c r="X436" i="12" s="1"/>
  <c r="W435" i="12"/>
  <c r="X435" i="12" s="1"/>
  <c r="W434" i="12"/>
  <c r="X434" i="12" s="1"/>
  <c r="W433" i="12"/>
  <c r="X433" i="12" s="1"/>
  <c r="W432" i="12"/>
  <c r="X432" i="12" s="1"/>
  <c r="W431" i="12"/>
  <c r="X431" i="12" s="1"/>
  <c r="W430" i="12"/>
  <c r="X430" i="12" s="1"/>
  <c r="W429" i="12"/>
  <c r="X429" i="12" s="1"/>
  <c r="W428" i="12"/>
  <c r="X428" i="12" s="1"/>
  <c r="W427" i="12"/>
  <c r="X427" i="12" s="1"/>
  <c r="W426" i="12"/>
  <c r="X426" i="12" s="1"/>
  <c r="W425" i="12"/>
  <c r="X425" i="12" s="1"/>
  <c r="W424" i="12"/>
  <c r="X424" i="12" s="1"/>
  <c r="W423" i="12"/>
  <c r="X423" i="12" s="1"/>
  <c r="W422" i="12"/>
  <c r="X422" i="12" s="1"/>
  <c r="W421" i="12"/>
  <c r="X421" i="12" s="1"/>
  <c r="W420" i="12"/>
  <c r="X420" i="12" s="1"/>
  <c r="W419" i="12"/>
  <c r="X419" i="12" s="1"/>
  <c r="W418" i="12"/>
  <c r="X418" i="12" s="1"/>
  <c r="W417" i="12"/>
  <c r="X417" i="12" s="1"/>
  <c r="W416" i="12"/>
  <c r="X416" i="12" s="1"/>
  <c r="W415" i="12"/>
  <c r="X415" i="12" s="1"/>
  <c r="W414" i="12"/>
  <c r="X414" i="12" s="1"/>
  <c r="W413" i="12"/>
  <c r="X413" i="12" s="1"/>
  <c r="W412" i="12"/>
  <c r="X412" i="12" s="1"/>
  <c r="W411" i="12"/>
  <c r="X411" i="12" s="1"/>
  <c r="W410" i="12"/>
  <c r="X410" i="12" s="1"/>
  <c r="W409" i="12"/>
  <c r="X409" i="12" s="1"/>
  <c r="W408" i="12"/>
  <c r="X408" i="12" s="1"/>
  <c r="W407" i="12"/>
  <c r="X407" i="12" s="1"/>
  <c r="W406" i="12"/>
  <c r="X406" i="12" s="1"/>
  <c r="W405" i="12"/>
  <c r="X405" i="12" s="1"/>
  <c r="W404" i="12"/>
  <c r="X404" i="12" s="1"/>
  <c r="W403" i="12"/>
  <c r="X403" i="12" s="1"/>
  <c r="W402" i="12"/>
  <c r="X402" i="12" s="1"/>
  <c r="W401" i="12"/>
  <c r="X401" i="12" s="1"/>
  <c r="W400" i="12"/>
  <c r="X400" i="12" s="1"/>
  <c r="W399" i="12"/>
  <c r="X399" i="12" s="1"/>
  <c r="W398" i="12"/>
  <c r="X398" i="12" s="1"/>
  <c r="W397" i="12"/>
  <c r="X397" i="12" s="1"/>
  <c r="W396" i="12"/>
  <c r="X396" i="12" s="1"/>
  <c r="W395" i="12"/>
  <c r="X395" i="12" s="1"/>
  <c r="W394" i="12"/>
  <c r="X394" i="12" s="1"/>
  <c r="W393" i="12"/>
  <c r="X393" i="12" s="1"/>
  <c r="W392" i="12"/>
  <c r="X392" i="12" s="1"/>
  <c r="W391" i="12"/>
  <c r="X391" i="12" s="1"/>
  <c r="W390" i="12"/>
  <c r="X390" i="12" s="1"/>
  <c r="W389" i="12"/>
  <c r="X389" i="12" s="1"/>
  <c r="W388" i="12"/>
  <c r="X388" i="12" s="1"/>
  <c r="W387" i="12"/>
  <c r="X387" i="12" s="1"/>
  <c r="W386" i="12"/>
  <c r="X386" i="12" s="1"/>
  <c r="W385" i="12"/>
  <c r="X385" i="12" s="1"/>
  <c r="W384" i="12"/>
  <c r="X384" i="12" s="1"/>
  <c r="W383" i="12"/>
  <c r="X383" i="12" s="1"/>
  <c r="W382" i="12"/>
  <c r="X382" i="12" s="1"/>
  <c r="W381" i="12"/>
  <c r="X381" i="12" s="1"/>
  <c r="W380" i="12"/>
  <c r="X380" i="12" s="1"/>
  <c r="W379" i="12"/>
  <c r="X379" i="12" s="1"/>
  <c r="W378" i="12"/>
  <c r="X378" i="12" s="1"/>
  <c r="W377" i="12"/>
  <c r="X377" i="12" s="1"/>
  <c r="W376" i="12"/>
  <c r="X376" i="12" s="1"/>
  <c r="W375" i="12"/>
  <c r="X375" i="12" s="1"/>
  <c r="W374" i="12"/>
  <c r="X374" i="12" s="1"/>
  <c r="W373" i="12"/>
  <c r="X373" i="12" s="1"/>
  <c r="W372" i="12"/>
  <c r="X372" i="12" s="1"/>
  <c r="W371" i="12"/>
  <c r="X371" i="12" s="1"/>
  <c r="W370" i="12"/>
  <c r="X370" i="12" s="1"/>
  <c r="W369" i="12"/>
  <c r="X369" i="12" s="1"/>
  <c r="W368" i="12"/>
  <c r="X368" i="12" s="1"/>
  <c r="W367" i="12"/>
  <c r="X367" i="12" s="1"/>
  <c r="W366" i="12"/>
  <c r="X366" i="12" s="1"/>
  <c r="W365" i="12"/>
  <c r="X365" i="12" s="1"/>
  <c r="W364" i="12"/>
  <c r="X364" i="12" s="1"/>
  <c r="W363" i="12"/>
  <c r="X363" i="12" s="1"/>
  <c r="W362" i="12"/>
  <c r="X362" i="12" s="1"/>
  <c r="W361" i="12"/>
  <c r="X361" i="12" s="1"/>
  <c r="W360" i="12"/>
  <c r="X360" i="12" s="1"/>
  <c r="W359" i="12"/>
  <c r="X359" i="12" s="1"/>
  <c r="W358" i="12"/>
  <c r="X358" i="12" s="1"/>
  <c r="W357" i="12"/>
  <c r="X357" i="12" s="1"/>
  <c r="W356" i="12"/>
  <c r="X356" i="12" s="1"/>
  <c r="W355" i="12"/>
  <c r="X355" i="12" s="1"/>
  <c r="W354" i="12"/>
  <c r="X354" i="12" s="1"/>
  <c r="W353" i="12"/>
  <c r="X353" i="12" s="1"/>
  <c r="W352" i="12"/>
  <c r="X352" i="12" s="1"/>
  <c r="W351" i="12"/>
  <c r="X351" i="12" s="1"/>
  <c r="W350" i="12"/>
  <c r="X350" i="12" s="1"/>
  <c r="W349" i="12"/>
  <c r="X349" i="12" s="1"/>
  <c r="W348" i="12"/>
  <c r="X348" i="12" s="1"/>
  <c r="W347" i="12"/>
  <c r="X347" i="12" s="1"/>
  <c r="W346" i="12"/>
  <c r="X346" i="12" s="1"/>
  <c r="W345" i="12"/>
  <c r="X345" i="12" s="1"/>
  <c r="W344" i="12"/>
  <c r="X344" i="12" s="1"/>
  <c r="W343" i="12"/>
  <c r="X343" i="12" s="1"/>
  <c r="W342" i="12"/>
  <c r="X342" i="12" s="1"/>
  <c r="W341" i="12"/>
  <c r="X341" i="12" s="1"/>
  <c r="W340" i="12"/>
  <c r="X340" i="12" s="1"/>
  <c r="W339" i="12"/>
  <c r="X339" i="12" s="1"/>
  <c r="W338" i="12"/>
  <c r="X338" i="12" s="1"/>
  <c r="W337" i="12"/>
  <c r="X337" i="12" s="1"/>
  <c r="W336" i="12"/>
  <c r="X336" i="12" s="1"/>
  <c r="W335" i="12"/>
  <c r="X335" i="12" s="1"/>
  <c r="W334" i="12"/>
  <c r="X334" i="12" s="1"/>
  <c r="W333" i="12"/>
  <c r="X333" i="12" s="1"/>
  <c r="W332" i="12"/>
  <c r="X332" i="12" s="1"/>
  <c r="W331" i="12"/>
  <c r="X331" i="12" s="1"/>
  <c r="W330" i="12"/>
  <c r="X330" i="12" s="1"/>
  <c r="W329" i="12"/>
  <c r="X329" i="12" s="1"/>
  <c r="W328" i="12"/>
  <c r="X328" i="12" s="1"/>
  <c r="W327" i="12"/>
  <c r="X327" i="12" s="1"/>
  <c r="W326" i="12"/>
  <c r="X326" i="12" s="1"/>
  <c r="W325" i="12"/>
  <c r="X325" i="12" s="1"/>
  <c r="W324" i="12"/>
  <c r="X324" i="12" s="1"/>
  <c r="W323" i="12"/>
  <c r="X323" i="12" s="1"/>
  <c r="W322" i="12"/>
  <c r="X322" i="12" s="1"/>
  <c r="W321" i="12"/>
  <c r="X321" i="12" s="1"/>
  <c r="W320" i="12"/>
  <c r="X320" i="12" s="1"/>
  <c r="W319" i="12"/>
  <c r="X319" i="12" s="1"/>
  <c r="W318" i="12"/>
  <c r="X318" i="12" s="1"/>
  <c r="W317" i="12"/>
  <c r="X317" i="12" s="1"/>
  <c r="W316" i="12"/>
  <c r="X316" i="12" s="1"/>
  <c r="W315" i="12"/>
  <c r="X315" i="12" s="1"/>
  <c r="W314" i="12"/>
  <c r="X314" i="12" s="1"/>
  <c r="W313" i="12"/>
  <c r="X313" i="12" s="1"/>
  <c r="W312" i="12"/>
  <c r="X312" i="12" s="1"/>
  <c r="W311" i="12"/>
  <c r="X311" i="12" s="1"/>
  <c r="W310" i="12"/>
  <c r="X310" i="12" s="1"/>
  <c r="W309" i="12"/>
  <c r="X309" i="12" s="1"/>
  <c r="W308" i="12"/>
  <c r="X308" i="12" s="1"/>
  <c r="W307" i="12"/>
  <c r="X307" i="12" s="1"/>
  <c r="W306" i="12"/>
  <c r="X306" i="12" s="1"/>
  <c r="W305" i="12"/>
  <c r="X305" i="12" s="1"/>
  <c r="W304" i="12"/>
  <c r="X304" i="12" s="1"/>
  <c r="W303" i="12"/>
  <c r="X303" i="12" s="1"/>
  <c r="W302" i="12"/>
  <c r="X302" i="12" s="1"/>
  <c r="W301" i="12"/>
  <c r="X301" i="12" s="1"/>
  <c r="W300" i="12"/>
  <c r="X300" i="12" s="1"/>
  <c r="W299" i="12"/>
  <c r="X299" i="12" s="1"/>
  <c r="W298" i="12"/>
  <c r="X298" i="12" s="1"/>
  <c r="W297" i="12"/>
  <c r="X297" i="12" s="1"/>
  <c r="W296" i="12"/>
  <c r="X296" i="12" s="1"/>
  <c r="W295" i="12"/>
  <c r="X295" i="12" s="1"/>
  <c r="W294" i="12"/>
  <c r="X294" i="12" s="1"/>
  <c r="W293" i="12"/>
  <c r="X293" i="12" s="1"/>
  <c r="W292" i="12"/>
  <c r="X292" i="12" s="1"/>
  <c r="W291" i="12"/>
  <c r="X291" i="12" s="1"/>
  <c r="W290" i="12"/>
  <c r="X290" i="12" s="1"/>
  <c r="W289" i="12"/>
  <c r="X289" i="12" s="1"/>
  <c r="W288" i="12"/>
  <c r="X288" i="12" s="1"/>
  <c r="W287" i="12"/>
  <c r="X287" i="12" s="1"/>
  <c r="W286" i="12"/>
  <c r="X286" i="12" s="1"/>
  <c r="W285" i="12"/>
  <c r="X285" i="12" s="1"/>
  <c r="W284" i="12"/>
  <c r="X284" i="12" s="1"/>
  <c r="W283" i="12"/>
  <c r="X283" i="12" s="1"/>
  <c r="W282" i="12"/>
  <c r="X282" i="12" s="1"/>
  <c r="W281" i="12"/>
  <c r="X281" i="12" s="1"/>
  <c r="W280" i="12"/>
  <c r="X280" i="12" s="1"/>
  <c r="W279" i="12"/>
  <c r="X279" i="12" s="1"/>
  <c r="W278" i="12"/>
  <c r="X278" i="12" s="1"/>
  <c r="W277" i="12"/>
  <c r="X277" i="12" s="1"/>
  <c r="W276" i="12"/>
  <c r="X276" i="12" s="1"/>
  <c r="W275" i="12"/>
  <c r="X275" i="12" s="1"/>
  <c r="W274" i="12"/>
  <c r="X274" i="12" s="1"/>
  <c r="W273" i="12"/>
  <c r="X273" i="12" s="1"/>
  <c r="W272" i="12"/>
  <c r="X272" i="12" s="1"/>
  <c r="W271" i="12"/>
  <c r="X271" i="12" s="1"/>
  <c r="W270" i="12"/>
  <c r="X270" i="12" s="1"/>
  <c r="W269" i="12"/>
  <c r="X269" i="12" s="1"/>
  <c r="W268" i="12"/>
  <c r="X268" i="12" s="1"/>
  <c r="W267" i="12"/>
  <c r="X267" i="12" s="1"/>
  <c r="W266" i="12"/>
  <c r="X266" i="12" s="1"/>
  <c r="W265" i="12"/>
  <c r="X265" i="12" s="1"/>
  <c r="W264" i="12"/>
  <c r="X264" i="12" s="1"/>
  <c r="W263" i="12"/>
  <c r="X263" i="12" s="1"/>
  <c r="W261" i="12"/>
  <c r="X261" i="12" s="1"/>
  <c r="W259" i="12"/>
  <c r="X259" i="12" s="1"/>
  <c r="W258" i="12"/>
  <c r="X258" i="12" s="1"/>
  <c r="W257" i="12"/>
  <c r="X257" i="12" s="1"/>
  <c r="W255" i="12"/>
  <c r="X255" i="12" s="1"/>
  <c r="W253" i="12"/>
  <c r="X253" i="12" s="1"/>
  <c r="W251" i="12"/>
  <c r="X251" i="12" s="1"/>
  <c r="W249" i="12"/>
  <c r="X249" i="12" s="1"/>
  <c r="W247" i="12"/>
  <c r="X247" i="12" s="1"/>
  <c r="W245" i="12"/>
  <c r="X245" i="12" s="1"/>
  <c r="W243" i="12"/>
  <c r="X243" i="12" s="1"/>
  <c r="W242" i="12"/>
  <c r="X242" i="12" s="1"/>
  <c r="W241" i="12"/>
  <c r="X241" i="12" s="1"/>
  <c r="W239" i="12"/>
  <c r="X239" i="12" s="1"/>
  <c r="W237" i="12"/>
  <c r="X237" i="12" s="1"/>
  <c r="W235" i="12"/>
  <c r="X235" i="12" s="1"/>
  <c r="W233" i="12"/>
  <c r="X233" i="12" s="1"/>
  <c r="W231" i="12"/>
  <c r="X231" i="12" s="1"/>
  <c r="W229" i="12"/>
  <c r="X229" i="12" s="1"/>
  <c r="W227" i="12"/>
  <c r="X227" i="12" s="1"/>
  <c r="W226" i="12"/>
  <c r="X226" i="12" s="1"/>
  <c r="W225" i="12"/>
  <c r="X225" i="12" s="1"/>
  <c r="W223" i="12"/>
  <c r="X223" i="12" s="1"/>
  <c r="W221" i="12"/>
  <c r="X221" i="12" s="1"/>
  <c r="W219" i="12"/>
  <c r="X219" i="12" s="1"/>
  <c r="W217" i="12"/>
  <c r="X217" i="12" s="1"/>
  <c r="W215" i="12"/>
  <c r="X215" i="12" s="1"/>
  <c r="X214" i="12"/>
  <c r="Y214" i="12" s="1"/>
  <c r="Z214" i="12" s="1"/>
  <c r="AA214" i="12" s="1"/>
  <c r="AB214" i="12" s="1"/>
  <c r="AC214" i="12" s="1"/>
  <c r="X213" i="12"/>
  <c r="Y213" i="12" s="1"/>
  <c r="Z213" i="12" s="1"/>
  <c r="AA213" i="12" s="1"/>
  <c r="AB213" i="12" s="1"/>
  <c r="AC213" i="12" s="1"/>
  <c r="X212" i="12"/>
  <c r="Y212" i="12" s="1"/>
  <c r="Z212" i="12" s="1"/>
  <c r="AA212" i="12" s="1"/>
  <c r="AB212" i="12" s="1"/>
  <c r="AC212" i="12" s="1"/>
  <c r="X211" i="12"/>
  <c r="Y211" i="12" s="1"/>
  <c r="Z211" i="12" s="1"/>
  <c r="AA211" i="12" s="1"/>
  <c r="AB211" i="12" s="1"/>
  <c r="AC211" i="12" s="1"/>
  <c r="X210" i="12"/>
  <c r="Y210" i="12" s="1"/>
  <c r="Z210" i="12" s="1"/>
  <c r="AA210" i="12" s="1"/>
  <c r="AB210" i="12" s="1"/>
  <c r="AC210" i="12" s="1"/>
  <c r="X209" i="12"/>
  <c r="Y209" i="12" s="1"/>
  <c r="Z209" i="12" s="1"/>
  <c r="AA209" i="12" s="1"/>
  <c r="AB209" i="12" s="1"/>
  <c r="AC209" i="12" s="1"/>
  <c r="X208" i="12"/>
  <c r="Y208" i="12" s="1"/>
  <c r="Z208" i="12" s="1"/>
  <c r="AA208" i="12" s="1"/>
  <c r="AB208" i="12" s="1"/>
  <c r="AC208" i="12" s="1"/>
  <c r="X207" i="12"/>
  <c r="Y207" i="12" s="1"/>
  <c r="Z207" i="12" s="1"/>
  <c r="AA207" i="12" s="1"/>
  <c r="AB207" i="12" s="1"/>
  <c r="AC207" i="12" s="1"/>
  <c r="X206" i="12"/>
  <c r="Y206" i="12" s="1"/>
  <c r="Z206" i="12" s="1"/>
  <c r="AA206" i="12" s="1"/>
  <c r="AB206" i="12" s="1"/>
  <c r="AC206" i="12" s="1"/>
  <c r="X205" i="12"/>
  <c r="Y205" i="12" s="1"/>
  <c r="Z205" i="12" s="1"/>
  <c r="AA205" i="12" s="1"/>
  <c r="AB205" i="12" s="1"/>
  <c r="AC205" i="12" s="1"/>
  <c r="X204" i="12"/>
  <c r="Y204" i="12" s="1"/>
  <c r="Z204" i="12" s="1"/>
  <c r="AA204" i="12" s="1"/>
  <c r="AB204" i="12" s="1"/>
  <c r="AC204" i="12" s="1"/>
  <c r="X203" i="12"/>
  <c r="Y203" i="12" s="1"/>
  <c r="Z203" i="12" s="1"/>
  <c r="AA203" i="12" s="1"/>
  <c r="AB203" i="12" s="1"/>
  <c r="AC203" i="12" s="1"/>
  <c r="X202" i="12"/>
  <c r="Y202" i="12" s="1"/>
  <c r="Z202" i="12" s="1"/>
  <c r="AA202" i="12" s="1"/>
  <c r="AB202" i="12" s="1"/>
  <c r="AC202" i="12" s="1"/>
  <c r="X201" i="12"/>
  <c r="Y201" i="12" s="1"/>
  <c r="Z201" i="12" s="1"/>
  <c r="AA201" i="12" s="1"/>
  <c r="AB201" i="12" s="1"/>
  <c r="AC201" i="12" s="1"/>
  <c r="X200" i="12"/>
  <c r="Y200" i="12" s="1"/>
  <c r="Z200" i="12" s="1"/>
  <c r="AA200" i="12" s="1"/>
  <c r="AB200" i="12" s="1"/>
  <c r="AC200" i="12" s="1"/>
  <c r="X199" i="12"/>
  <c r="Y199" i="12" s="1"/>
  <c r="Z199" i="12" s="1"/>
  <c r="AA199" i="12" s="1"/>
  <c r="AB199" i="12" s="1"/>
  <c r="AC199" i="12" s="1"/>
  <c r="X198" i="12"/>
  <c r="Y198" i="12" s="1"/>
  <c r="Z198" i="12" s="1"/>
  <c r="AA198" i="12" s="1"/>
  <c r="AB198" i="12" s="1"/>
  <c r="AC198" i="12" s="1"/>
  <c r="X197" i="12"/>
  <c r="Y197" i="12" s="1"/>
  <c r="Z197" i="12" s="1"/>
  <c r="AA197" i="12" s="1"/>
  <c r="AB197" i="12" s="1"/>
  <c r="AC197" i="12" s="1"/>
  <c r="X196" i="12"/>
  <c r="Y196" i="12" s="1"/>
  <c r="Z196" i="12" s="1"/>
  <c r="AA196" i="12" s="1"/>
  <c r="AB196" i="12" s="1"/>
  <c r="AC196" i="12" s="1"/>
  <c r="X195" i="12"/>
  <c r="Y195" i="12" s="1"/>
  <c r="Z195" i="12" s="1"/>
  <c r="AA195" i="12" s="1"/>
  <c r="AB195" i="12" s="1"/>
  <c r="AC195" i="12" s="1"/>
  <c r="X194" i="12"/>
  <c r="Y194" i="12" s="1"/>
  <c r="Z194" i="12" s="1"/>
  <c r="AA194" i="12" s="1"/>
  <c r="AB194" i="12" s="1"/>
  <c r="AC194" i="12" s="1"/>
  <c r="X193" i="12"/>
  <c r="Y193" i="12" s="1"/>
  <c r="Z193" i="12" s="1"/>
  <c r="AA193" i="12" s="1"/>
  <c r="AB193" i="12" s="1"/>
  <c r="AC193" i="12" s="1"/>
  <c r="X192" i="12"/>
  <c r="Y192" i="12" s="1"/>
  <c r="Z192" i="12" s="1"/>
  <c r="AA192" i="12" s="1"/>
  <c r="AB192" i="12" s="1"/>
  <c r="AC192" i="12" s="1"/>
  <c r="X191" i="12"/>
  <c r="Y191" i="12" s="1"/>
  <c r="Z191" i="12" s="1"/>
  <c r="AA191" i="12" s="1"/>
  <c r="AB191" i="12" s="1"/>
  <c r="AC191" i="12" s="1"/>
  <c r="X190" i="12"/>
  <c r="Y190" i="12" s="1"/>
  <c r="Z190" i="12" s="1"/>
  <c r="AA190" i="12" s="1"/>
  <c r="AB190" i="12" s="1"/>
  <c r="AC190" i="12" s="1"/>
  <c r="X189" i="12"/>
  <c r="Y189" i="12" s="1"/>
  <c r="Z189" i="12" s="1"/>
  <c r="AA189" i="12" s="1"/>
  <c r="AB189" i="12" s="1"/>
  <c r="AC189" i="12" s="1"/>
  <c r="X188" i="12"/>
  <c r="Y188" i="12" s="1"/>
  <c r="Z188" i="12" s="1"/>
  <c r="AA188" i="12" s="1"/>
  <c r="AB188" i="12" s="1"/>
  <c r="AC188" i="12" s="1"/>
  <c r="X187" i="12"/>
  <c r="Y187" i="12" s="1"/>
  <c r="Z187" i="12" s="1"/>
  <c r="AA187" i="12" s="1"/>
  <c r="AB187" i="12" s="1"/>
  <c r="AC187" i="12" s="1"/>
  <c r="X186" i="12"/>
  <c r="Y186" i="12" s="1"/>
  <c r="Z186" i="12" s="1"/>
  <c r="AA186" i="12" s="1"/>
  <c r="AB186" i="12" s="1"/>
  <c r="AC186" i="12" s="1"/>
  <c r="X185" i="12"/>
  <c r="Y185" i="12" s="1"/>
  <c r="Z185" i="12" s="1"/>
  <c r="AA185" i="12" s="1"/>
  <c r="AB185" i="12" s="1"/>
  <c r="AC185" i="12" s="1"/>
  <c r="X184" i="12"/>
  <c r="Y184" i="12" s="1"/>
  <c r="Z184" i="12" s="1"/>
  <c r="AA184" i="12" s="1"/>
  <c r="AB184" i="12" s="1"/>
  <c r="AC184" i="12" s="1"/>
  <c r="X183" i="12"/>
  <c r="Y183" i="12" s="1"/>
  <c r="Z183" i="12" s="1"/>
  <c r="AA183" i="12" s="1"/>
  <c r="AB183" i="12" s="1"/>
  <c r="AC183" i="12" s="1"/>
  <c r="X182" i="12"/>
  <c r="Y182" i="12" s="1"/>
  <c r="Z182" i="12" s="1"/>
  <c r="AA182" i="12" s="1"/>
  <c r="AB182" i="12" s="1"/>
  <c r="AC182" i="12" s="1"/>
  <c r="X181" i="12"/>
  <c r="Y181" i="12" s="1"/>
  <c r="Z181" i="12" s="1"/>
  <c r="AA181" i="12" s="1"/>
  <c r="AB181" i="12" s="1"/>
  <c r="AC181" i="12" s="1"/>
  <c r="X180" i="12"/>
  <c r="Y180" i="12" s="1"/>
  <c r="Z180" i="12" s="1"/>
  <c r="AA180" i="12" s="1"/>
  <c r="AB180" i="12" s="1"/>
  <c r="AC180" i="12" s="1"/>
  <c r="X179" i="12"/>
  <c r="Y179" i="12" s="1"/>
  <c r="Z179" i="12" s="1"/>
  <c r="AA179" i="12" s="1"/>
  <c r="AB179" i="12" s="1"/>
  <c r="AC179" i="12" s="1"/>
  <c r="X178" i="12"/>
  <c r="Y178" i="12" s="1"/>
  <c r="Z178" i="12" s="1"/>
  <c r="AA178" i="12" s="1"/>
  <c r="AB178" i="12" s="1"/>
  <c r="AC178" i="12" s="1"/>
  <c r="X177" i="12"/>
  <c r="Y177" i="12" s="1"/>
  <c r="Z177" i="12" s="1"/>
  <c r="AA177" i="12" s="1"/>
  <c r="AB177" i="12" s="1"/>
  <c r="AC177" i="12" s="1"/>
  <c r="X176" i="12"/>
  <c r="Y176" i="12" s="1"/>
  <c r="Z176" i="12" s="1"/>
  <c r="AA176" i="12" s="1"/>
  <c r="AB176" i="12" s="1"/>
  <c r="AC176" i="12" s="1"/>
  <c r="X175" i="12"/>
  <c r="Y175" i="12" s="1"/>
  <c r="Z175" i="12" s="1"/>
  <c r="AA175" i="12" s="1"/>
  <c r="AB175" i="12" s="1"/>
  <c r="AC175" i="12" s="1"/>
  <c r="X174" i="12"/>
  <c r="Y174" i="12" s="1"/>
  <c r="Z174" i="12" s="1"/>
  <c r="AA174" i="12" s="1"/>
  <c r="AB174" i="12" s="1"/>
  <c r="AC174" i="12" s="1"/>
  <c r="X173" i="12"/>
  <c r="Y173" i="12" s="1"/>
  <c r="Z173" i="12" s="1"/>
  <c r="AA173" i="12" s="1"/>
  <c r="AB173" i="12" s="1"/>
  <c r="AC173" i="12" s="1"/>
  <c r="X172" i="12"/>
  <c r="Y172" i="12" s="1"/>
  <c r="Z172" i="12" s="1"/>
  <c r="AA172" i="12" s="1"/>
  <c r="AB172" i="12" s="1"/>
  <c r="AC172" i="12" s="1"/>
  <c r="X171" i="12"/>
  <c r="Y171" i="12" s="1"/>
  <c r="Z171" i="12" s="1"/>
  <c r="AA171" i="12" s="1"/>
  <c r="AB171" i="12" s="1"/>
  <c r="AC171" i="12" s="1"/>
  <c r="X170" i="12"/>
  <c r="Y170" i="12" s="1"/>
  <c r="Z170" i="12" s="1"/>
  <c r="AA170" i="12" s="1"/>
  <c r="AB170" i="12" s="1"/>
  <c r="AC170" i="12" s="1"/>
  <c r="X169" i="12"/>
  <c r="Y169" i="12" s="1"/>
  <c r="Z169" i="12" s="1"/>
  <c r="AA169" i="12" s="1"/>
  <c r="AB169" i="12" s="1"/>
  <c r="AC169" i="12" s="1"/>
  <c r="X168" i="12"/>
  <c r="Y168" i="12" s="1"/>
  <c r="Z168" i="12" s="1"/>
  <c r="AA168" i="12" s="1"/>
  <c r="AB168" i="12" s="1"/>
  <c r="AC168" i="12" s="1"/>
  <c r="X167" i="12"/>
  <c r="Y167" i="12" s="1"/>
  <c r="Z167" i="12" s="1"/>
  <c r="AA167" i="12" s="1"/>
  <c r="AB167" i="12" s="1"/>
  <c r="AC167" i="12" s="1"/>
  <c r="X166" i="12"/>
  <c r="Y166" i="12" s="1"/>
  <c r="Z166" i="12" s="1"/>
  <c r="AA166" i="12" s="1"/>
  <c r="AB166" i="12" s="1"/>
  <c r="AC166" i="12" s="1"/>
  <c r="X165" i="12"/>
  <c r="Y165" i="12" s="1"/>
  <c r="Z165" i="12" s="1"/>
  <c r="AA165" i="12" s="1"/>
  <c r="AB165" i="12" s="1"/>
  <c r="AC165" i="12" s="1"/>
  <c r="X164" i="12"/>
  <c r="Y164" i="12" s="1"/>
  <c r="Z164" i="12" s="1"/>
  <c r="AA164" i="12" s="1"/>
  <c r="AB164" i="12" s="1"/>
  <c r="AC164" i="12" s="1"/>
  <c r="X163" i="12"/>
  <c r="Y163" i="12" s="1"/>
  <c r="Z163" i="12" s="1"/>
  <c r="AA163" i="12" s="1"/>
  <c r="AB163" i="12" s="1"/>
  <c r="AC163" i="12" s="1"/>
  <c r="X162" i="12"/>
  <c r="Y162" i="12" s="1"/>
  <c r="Z162" i="12" s="1"/>
  <c r="AA162" i="12" s="1"/>
  <c r="AB162" i="12" s="1"/>
  <c r="AC162" i="12" s="1"/>
  <c r="X161" i="12"/>
  <c r="Y161" i="12" s="1"/>
  <c r="Z161" i="12" s="1"/>
  <c r="AA161" i="12" s="1"/>
  <c r="AB161" i="12" s="1"/>
  <c r="AC161" i="12" s="1"/>
  <c r="X160" i="12"/>
  <c r="Y160" i="12" s="1"/>
  <c r="Z160" i="12" s="1"/>
  <c r="AA160" i="12" s="1"/>
  <c r="AB160" i="12" s="1"/>
  <c r="AC160" i="12" s="1"/>
  <c r="X159" i="12"/>
  <c r="Y159" i="12" s="1"/>
  <c r="Z159" i="12" s="1"/>
  <c r="AA159" i="12" s="1"/>
  <c r="AB159" i="12" s="1"/>
  <c r="AC159" i="12" s="1"/>
  <c r="X158" i="12"/>
  <c r="Y158" i="12" s="1"/>
  <c r="Z158" i="12" s="1"/>
  <c r="AA158" i="12" s="1"/>
  <c r="AB158" i="12" s="1"/>
  <c r="AC158" i="12" s="1"/>
  <c r="X157" i="12"/>
  <c r="Y157" i="12" s="1"/>
  <c r="Z157" i="12" s="1"/>
  <c r="AA157" i="12" s="1"/>
  <c r="AB157" i="12" s="1"/>
  <c r="AC157" i="12" s="1"/>
  <c r="X156" i="12"/>
  <c r="Y156" i="12" s="1"/>
  <c r="Z156" i="12" s="1"/>
  <c r="AA156" i="12" s="1"/>
  <c r="AB156" i="12" s="1"/>
  <c r="AC156" i="12" s="1"/>
  <c r="X155" i="12"/>
  <c r="Y155" i="12" s="1"/>
  <c r="Z155" i="12" s="1"/>
  <c r="AA155" i="12" s="1"/>
  <c r="AB155" i="12" s="1"/>
  <c r="AC155" i="12" s="1"/>
  <c r="X154" i="12"/>
  <c r="Y154" i="12" s="1"/>
  <c r="Z154" i="12" s="1"/>
  <c r="AA154" i="12" s="1"/>
  <c r="AB154" i="12" s="1"/>
  <c r="AC154" i="12" s="1"/>
  <c r="X153" i="12"/>
  <c r="Y153" i="12" s="1"/>
  <c r="Z153" i="12" s="1"/>
  <c r="AA153" i="12" s="1"/>
  <c r="AB153" i="12" s="1"/>
  <c r="AC153" i="12" s="1"/>
  <c r="X152" i="12"/>
  <c r="Y152" i="12" s="1"/>
  <c r="Z152" i="12" s="1"/>
  <c r="AA152" i="12" s="1"/>
  <c r="AB152" i="12" s="1"/>
  <c r="AC152" i="12" s="1"/>
  <c r="X151" i="12"/>
  <c r="Y151" i="12" s="1"/>
  <c r="Z151" i="12" s="1"/>
  <c r="AA151" i="12" s="1"/>
  <c r="AB151" i="12" s="1"/>
  <c r="AC151" i="12" s="1"/>
  <c r="X150" i="12"/>
  <c r="Y150" i="12" s="1"/>
  <c r="Z150" i="12" s="1"/>
  <c r="AA150" i="12" s="1"/>
  <c r="AB150" i="12" s="1"/>
  <c r="AC150" i="12" s="1"/>
  <c r="X149" i="12"/>
  <c r="Y149" i="12" s="1"/>
  <c r="Z149" i="12" s="1"/>
  <c r="AA149" i="12" s="1"/>
  <c r="AB149" i="12" s="1"/>
  <c r="AC149" i="12" s="1"/>
  <c r="X148" i="12"/>
  <c r="Y148" i="12" s="1"/>
  <c r="Z148" i="12" s="1"/>
  <c r="AA148" i="12" s="1"/>
  <c r="AB148" i="12" s="1"/>
  <c r="AC148" i="12" s="1"/>
  <c r="X147" i="12"/>
  <c r="Y147" i="12" s="1"/>
  <c r="Z147" i="12" s="1"/>
  <c r="AA147" i="12" s="1"/>
  <c r="AB147" i="12" s="1"/>
  <c r="AC147" i="12" s="1"/>
  <c r="X146" i="12"/>
  <c r="Y146" i="12" s="1"/>
  <c r="Z146" i="12" s="1"/>
  <c r="AA146" i="12" s="1"/>
  <c r="AB146" i="12" s="1"/>
  <c r="AC146" i="12" s="1"/>
  <c r="X145" i="12"/>
  <c r="Y145" i="12" s="1"/>
  <c r="Z145" i="12" s="1"/>
  <c r="AA145" i="12" s="1"/>
  <c r="AB145" i="12" s="1"/>
  <c r="AC145" i="12" s="1"/>
  <c r="X144" i="12"/>
  <c r="Y144" i="12" s="1"/>
  <c r="Z144" i="12" s="1"/>
  <c r="AA144" i="12" s="1"/>
  <c r="AB144" i="12" s="1"/>
  <c r="AC144" i="12" s="1"/>
  <c r="X143" i="12"/>
  <c r="Y143" i="12" s="1"/>
  <c r="Z143" i="12" s="1"/>
  <c r="AA143" i="12" s="1"/>
  <c r="AB143" i="12" s="1"/>
  <c r="AC143" i="12" s="1"/>
  <c r="X142" i="12"/>
  <c r="Y142" i="12" s="1"/>
  <c r="Z142" i="12" s="1"/>
  <c r="AA142" i="12" s="1"/>
  <c r="AB142" i="12" s="1"/>
  <c r="AC142" i="12" s="1"/>
  <c r="X141" i="12"/>
  <c r="Y141" i="12" s="1"/>
  <c r="Z141" i="12" s="1"/>
  <c r="AA141" i="12" s="1"/>
  <c r="AB141" i="12" s="1"/>
  <c r="AC141" i="12" s="1"/>
  <c r="X140" i="12"/>
  <c r="Y140" i="12" s="1"/>
  <c r="Z140" i="12" s="1"/>
  <c r="AA140" i="12" s="1"/>
  <c r="AB140" i="12" s="1"/>
  <c r="AC140" i="12" s="1"/>
  <c r="X139" i="12"/>
  <c r="Y139" i="12" s="1"/>
  <c r="Z139" i="12" s="1"/>
  <c r="AA139" i="12" s="1"/>
  <c r="AB139" i="12" s="1"/>
  <c r="AC139" i="12" s="1"/>
  <c r="X138" i="12"/>
  <c r="Y138" i="12" s="1"/>
  <c r="Z138" i="12" s="1"/>
  <c r="AA138" i="12" s="1"/>
  <c r="AB138" i="12" s="1"/>
  <c r="AC138" i="12" s="1"/>
  <c r="X137" i="12"/>
  <c r="Y137" i="12" s="1"/>
  <c r="Z137" i="12" s="1"/>
  <c r="AA137" i="12" s="1"/>
  <c r="AB137" i="12" s="1"/>
  <c r="AC137" i="12" s="1"/>
  <c r="X136" i="12"/>
  <c r="Y136" i="12" s="1"/>
  <c r="Z136" i="12" s="1"/>
  <c r="AA136" i="12" s="1"/>
  <c r="AB136" i="12" s="1"/>
  <c r="AC136" i="12" s="1"/>
  <c r="X135" i="12"/>
  <c r="Y135" i="12" s="1"/>
  <c r="Z135" i="12" s="1"/>
  <c r="AA135" i="12" s="1"/>
  <c r="AB135" i="12" s="1"/>
  <c r="AC135" i="12" s="1"/>
  <c r="X134" i="12"/>
  <c r="Y134" i="12" s="1"/>
  <c r="Z134" i="12" s="1"/>
  <c r="AA134" i="12" s="1"/>
  <c r="AB134" i="12" s="1"/>
  <c r="AC134" i="12" s="1"/>
  <c r="X133" i="12"/>
  <c r="Y133" i="12" s="1"/>
  <c r="Z133" i="12" s="1"/>
  <c r="AA133" i="12" s="1"/>
  <c r="AB133" i="12" s="1"/>
  <c r="AC133" i="12" s="1"/>
  <c r="X132" i="12"/>
  <c r="Y132" i="12" s="1"/>
  <c r="Z132" i="12" s="1"/>
  <c r="AA132" i="12" s="1"/>
  <c r="AB132" i="12" s="1"/>
  <c r="AC132" i="12" s="1"/>
  <c r="X131" i="12"/>
  <c r="Y131" i="12" s="1"/>
  <c r="Z131" i="12" s="1"/>
  <c r="AA131" i="12" s="1"/>
  <c r="AB131" i="12" s="1"/>
  <c r="AC131" i="12" s="1"/>
  <c r="X130" i="12"/>
  <c r="Y130" i="12" s="1"/>
  <c r="Z130" i="12" s="1"/>
  <c r="AA130" i="12" s="1"/>
  <c r="AB130" i="12" s="1"/>
  <c r="AC130" i="12" s="1"/>
  <c r="X129" i="12"/>
  <c r="Y129" i="12" s="1"/>
  <c r="Z129" i="12" s="1"/>
  <c r="AA129" i="12" s="1"/>
  <c r="AB129" i="12" s="1"/>
  <c r="AC129" i="12" s="1"/>
  <c r="X128" i="12"/>
  <c r="Y128" i="12" s="1"/>
  <c r="Z128" i="12" s="1"/>
  <c r="AA128" i="12" s="1"/>
  <c r="AB128" i="12" s="1"/>
  <c r="AC128" i="12" s="1"/>
  <c r="X127" i="12"/>
  <c r="Y127" i="12" s="1"/>
  <c r="Z127" i="12" s="1"/>
  <c r="AA127" i="12" s="1"/>
  <c r="AB127" i="12" s="1"/>
  <c r="AC127" i="12" s="1"/>
  <c r="X126" i="12"/>
  <c r="Y126" i="12" s="1"/>
  <c r="Z126" i="12" s="1"/>
  <c r="AA126" i="12" s="1"/>
  <c r="AB126" i="12" s="1"/>
  <c r="AC126" i="12" s="1"/>
  <c r="X125" i="12"/>
  <c r="Y125" i="12" s="1"/>
  <c r="Z125" i="12" s="1"/>
  <c r="AA125" i="12" s="1"/>
  <c r="AB125" i="12" s="1"/>
  <c r="AC125" i="12" s="1"/>
  <c r="X124" i="12"/>
  <c r="Y124" i="12" s="1"/>
  <c r="Z124" i="12" s="1"/>
  <c r="AA124" i="12" s="1"/>
  <c r="AB124" i="12" s="1"/>
  <c r="AC124" i="12" s="1"/>
  <c r="X123" i="12"/>
  <c r="Y123" i="12" s="1"/>
  <c r="Z123" i="12" s="1"/>
  <c r="AA123" i="12" s="1"/>
  <c r="AB123" i="12" s="1"/>
  <c r="AC123" i="12" s="1"/>
  <c r="X122" i="12"/>
  <c r="Y122" i="12" s="1"/>
  <c r="Z122" i="12" s="1"/>
  <c r="AA122" i="12" s="1"/>
  <c r="AB122" i="12" s="1"/>
  <c r="AC122" i="12" s="1"/>
  <c r="X121" i="12"/>
  <c r="Y121" i="12" s="1"/>
  <c r="Z121" i="12" s="1"/>
  <c r="AA121" i="12" s="1"/>
  <c r="AB121" i="12" s="1"/>
  <c r="AC121" i="12" s="1"/>
  <c r="X120" i="12"/>
  <c r="Y120" i="12" s="1"/>
  <c r="Z120" i="12" s="1"/>
  <c r="AA120" i="12" s="1"/>
  <c r="AB120" i="12" s="1"/>
  <c r="AC120" i="12" s="1"/>
  <c r="X119" i="12"/>
  <c r="Y119" i="12" s="1"/>
  <c r="Z119" i="12" s="1"/>
  <c r="AA119" i="12" s="1"/>
  <c r="AB119" i="12" s="1"/>
  <c r="AC119" i="12" s="1"/>
  <c r="X118" i="12"/>
  <c r="Y118" i="12" s="1"/>
  <c r="Z118" i="12" s="1"/>
  <c r="AA118" i="12" s="1"/>
  <c r="AB118" i="12" s="1"/>
  <c r="AC118" i="12" s="1"/>
  <c r="X117" i="12"/>
  <c r="Y117" i="12" s="1"/>
  <c r="Z117" i="12" s="1"/>
  <c r="AA117" i="12" s="1"/>
  <c r="AB117" i="12" s="1"/>
  <c r="AC117" i="12" s="1"/>
  <c r="X116" i="12"/>
  <c r="Y116" i="12" s="1"/>
  <c r="Z116" i="12" s="1"/>
  <c r="AA116" i="12" s="1"/>
  <c r="AB116" i="12" s="1"/>
  <c r="AC116" i="12" s="1"/>
  <c r="X115" i="12"/>
  <c r="Y115" i="12" s="1"/>
  <c r="Z115" i="12" s="1"/>
  <c r="AA115" i="12" s="1"/>
  <c r="AB115" i="12" s="1"/>
  <c r="AC115" i="12" s="1"/>
  <c r="X114" i="12"/>
  <c r="Y114" i="12" s="1"/>
  <c r="Z114" i="12" s="1"/>
  <c r="AA114" i="12" s="1"/>
  <c r="AB114" i="12" s="1"/>
  <c r="AC114" i="12" s="1"/>
  <c r="X113" i="12"/>
  <c r="Y113" i="12" s="1"/>
  <c r="Z113" i="12" s="1"/>
  <c r="AA113" i="12" s="1"/>
  <c r="AB113" i="12" s="1"/>
  <c r="AC113" i="12" s="1"/>
  <c r="X112" i="12"/>
  <c r="Y112" i="12" s="1"/>
  <c r="Z112" i="12" s="1"/>
  <c r="AA112" i="12" s="1"/>
  <c r="AB112" i="12" s="1"/>
  <c r="AC112" i="12" s="1"/>
  <c r="X111" i="12"/>
  <c r="Y111" i="12" s="1"/>
  <c r="Z111" i="12" s="1"/>
  <c r="AA111" i="12" s="1"/>
  <c r="AB111" i="12" s="1"/>
  <c r="AC111" i="12" s="1"/>
  <c r="X110" i="12"/>
  <c r="Y110" i="12" s="1"/>
  <c r="Z110" i="12" s="1"/>
  <c r="AA110" i="12" s="1"/>
  <c r="AB110" i="12" s="1"/>
  <c r="AC110" i="12" s="1"/>
  <c r="X109" i="12"/>
  <c r="Y109" i="12" s="1"/>
  <c r="Z109" i="12" s="1"/>
  <c r="AA109" i="12" s="1"/>
  <c r="AB109" i="12" s="1"/>
  <c r="AC109" i="12" s="1"/>
  <c r="X108" i="12"/>
  <c r="Y108" i="12" s="1"/>
  <c r="Z108" i="12" s="1"/>
  <c r="AA108" i="12" s="1"/>
  <c r="AB108" i="12" s="1"/>
  <c r="AC108" i="12" s="1"/>
  <c r="X107" i="12"/>
  <c r="Y107" i="12" s="1"/>
  <c r="Z107" i="12" s="1"/>
  <c r="AA107" i="12" s="1"/>
  <c r="AB107" i="12" s="1"/>
  <c r="AC107" i="12" s="1"/>
  <c r="X106" i="12"/>
  <c r="Y106" i="12" s="1"/>
  <c r="Z106" i="12" s="1"/>
  <c r="AA106" i="12" s="1"/>
  <c r="AB106" i="12" s="1"/>
  <c r="AC106" i="12" s="1"/>
  <c r="X105" i="12"/>
  <c r="Y105" i="12" s="1"/>
  <c r="Z105" i="12" s="1"/>
  <c r="AA105" i="12" s="1"/>
  <c r="AB105" i="12" s="1"/>
  <c r="AC105" i="12" s="1"/>
  <c r="X104" i="12"/>
  <c r="Y104" i="12" s="1"/>
  <c r="Z104" i="12" s="1"/>
  <c r="AA104" i="12" s="1"/>
  <c r="AB104" i="12" s="1"/>
  <c r="AC104" i="12" s="1"/>
  <c r="X103" i="12"/>
  <c r="Y103" i="12" s="1"/>
  <c r="Z103" i="12" s="1"/>
  <c r="AA103" i="12" s="1"/>
  <c r="AB103" i="12" s="1"/>
  <c r="AC103" i="12" s="1"/>
  <c r="X102" i="12"/>
  <c r="Y102" i="12" s="1"/>
  <c r="Z102" i="12" s="1"/>
  <c r="AA102" i="12" s="1"/>
  <c r="AB102" i="12" s="1"/>
  <c r="AC102" i="12" s="1"/>
  <c r="X101" i="12"/>
  <c r="Y101" i="12" s="1"/>
  <c r="Z101" i="12" s="1"/>
  <c r="AA101" i="12" s="1"/>
  <c r="AB101" i="12" s="1"/>
  <c r="AC101" i="12" s="1"/>
  <c r="X100" i="12"/>
  <c r="Y100" i="12" s="1"/>
  <c r="Z100" i="12" s="1"/>
  <c r="AA100" i="12" s="1"/>
  <c r="AB100" i="12" s="1"/>
  <c r="AC100" i="12" s="1"/>
  <c r="X99" i="12"/>
  <c r="Y99" i="12" s="1"/>
  <c r="Z99" i="12" s="1"/>
  <c r="AA99" i="12" s="1"/>
  <c r="AB99" i="12" s="1"/>
  <c r="AC99" i="12" s="1"/>
  <c r="X98" i="12"/>
  <c r="Y98" i="12" s="1"/>
  <c r="Z98" i="12" s="1"/>
  <c r="AA98" i="12" s="1"/>
  <c r="AB98" i="12" s="1"/>
  <c r="AC98" i="12" s="1"/>
  <c r="X97" i="12"/>
  <c r="Y97" i="12" s="1"/>
  <c r="Z97" i="12" s="1"/>
  <c r="AA97" i="12" s="1"/>
  <c r="AB97" i="12" s="1"/>
  <c r="AC97" i="12" s="1"/>
  <c r="X96" i="12"/>
  <c r="Y96" i="12" s="1"/>
  <c r="Z96" i="12" s="1"/>
  <c r="AA96" i="12" s="1"/>
  <c r="AB96" i="12" s="1"/>
  <c r="AC96" i="12" s="1"/>
  <c r="X95" i="12"/>
  <c r="Y95" i="12" s="1"/>
  <c r="Z95" i="12" s="1"/>
  <c r="AA95" i="12" s="1"/>
  <c r="AB95" i="12" s="1"/>
  <c r="AC95" i="12" s="1"/>
  <c r="X94" i="12"/>
  <c r="Y94" i="12" s="1"/>
  <c r="Z94" i="12" s="1"/>
  <c r="AA94" i="12" s="1"/>
  <c r="AB94" i="12" s="1"/>
  <c r="AC94" i="12" s="1"/>
  <c r="X93" i="12"/>
  <c r="Y93" i="12" s="1"/>
  <c r="Z93" i="12" s="1"/>
  <c r="AA93" i="12" s="1"/>
  <c r="AB93" i="12" s="1"/>
  <c r="AC93" i="12" s="1"/>
  <c r="X92" i="12"/>
  <c r="Y92" i="12" s="1"/>
  <c r="Z92" i="12" s="1"/>
  <c r="AA92" i="12" s="1"/>
  <c r="AB92" i="12" s="1"/>
  <c r="AC92" i="12" s="1"/>
  <c r="X91" i="12"/>
  <c r="Y91" i="12" s="1"/>
  <c r="Z91" i="12" s="1"/>
  <c r="AA91" i="12" s="1"/>
  <c r="AB91" i="12" s="1"/>
  <c r="AC91" i="12" s="1"/>
  <c r="X90" i="12"/>
  <c r="Y90" i="12" s="1"/>
  <c r="Z90" i="12" s="1"/>
  <c r="AA90" i="12" s="1"/>
  <c r="AB90" i="12" s="1"/>
  <c r="AC90" i="12" s="1"/>
  <c r="X89" i="12"/>
  <c r="Y89" i="12" s="1"/>
  <c r="Z89" i="12" s="1"/>
  <c r="AA89" i="12" s="1"/>
  <c r="AB89" i="12" s="1"/>
  <c r="AC89" i="12" s="1"/>
  <c r="X88" i="12"/>
  <c r="Y88" i="12" s="1"/>
  <c r="Z88" i="12" s="1"/>
  <c r="AA88" i="12" s="1"/>
  <c r="AB88" i="12" s="1"/>
  <c r="AC88" i="12" s="1"/>
  <c r="X87" i="12"/>
  <c r="Y87" i="12" s="1"/>
  <c r="Z87" i="12" s="1"/>
  <c r="AA87" i="12" s="1"/>
  <c r="AB87" i="12" s="1"/>
  <c r="AC87" i="12" s="1"/>
  <c r="X86" i="12"/>
  <c r="Y86" i="12" s="1"/>
  <c r="Z86" i="12" s="1"/>
  <c r="AA86" i="12" s="1"/>
  <c r="AB86" i="12" s="1"/>
  <c r="AC86" i="12" s="1"/>
  <c r="X85" i="12"/>
  <c r="Y85" i="12" s="1"/>
  <c r="Z85" i="12" s="1"/>
  <c r="AA85" i="12" s="1"/>
  <c r="AB85" i="12" s="1"/>
  <c r="AC85" i="12" s="1"/>
  <c r="X84" i="12"/>
  <c r="Y84" i="12" s="1"/>
  <c r="Z84" i="12" s="1"/>
  <c r="AA84" i="12" s="1"/>
  <c r="AB84" i="12" s="1"/>
  <c r="AC84" i="12" s="1"/>
  <c r="X83" i="12"/>
  <c r="Y83" i="12" s="1"/>
  <c r="Z83" i="12" s="1"/>
  <c r="AA83" i="12" s="1"/>
  <c r="AB83" i="12" s="1"/>
  <c r="AC83" i="12" s="1"/>
  <c r="X82" i="12"/>
  <c r="Y82" i="12" s="1"/>
  <c r="Z82" i="12" s="1"/>
  <c r="AA82" i="12" s="1"/>
  <c r="AB82" i="12" s="1"/>
  <c r="AC82" i="12" s="1"/>
  <c r="X81" i="12"/>
  <c r="Y81" i="12" s="1"/>
  <c r="Z81" i="12" s="1"/>
  <c r="AA81" i="12" s="1"/>
  <c r="AB81" i="12" s="1"/>
  <c r="AC81" i="12" s="1"/>
  <c r="X80" i="12"/>
  <c r="Y80" i="12" s="1"/>
  <c r="Z80" i="12" s="1"/>
  <c r="AA80" i="12" s="1"/>
  <c r="AB80" i="12" s="1"/>
  <c r="AC80" i="12" s="1"/>
  <c r="X79" i="12"/>
  <c r="Y79" i="12" s="1"/>
  <c r="Z79" i="12" s="1"/>
  <c r="AA79" i="12" s="1"/>
  <c r="AB79" i="12" s="1"/>
  <c r="AC79" i="12" s="1"/>
  <c r="X78" i="12"/>
  <c r="Y78" i="12" s="1"/>
  <c r="Z78" i="12" s="1"/>
  <c r="AA78" i="12" s="1"/>
  <c r="AB78" i="12" s="1"/>
  <c r="AC78" i="12" s="1"/>
  <c r="X77" i="12"/>
  <c r="Y77" i="12" s="1"/>
  <c r="Z77" i="12" s="1"/>
  <c r="AA77" i="12" s="1"/>
  <c r="AB77" i="12" s="1"/>
  <c r="AC77" i="12" s="1"/>
  <c r="X76" i="12"/>
  <c r="Y76" i="12" s="1"/>
  <c r="Z76" i="12" s="1"/>
  <c r="AA76" i="12" s="1"/>
  <c r="AB76" i="12" s="1"/>
  <c r="AC76" i="12" s="1"/>
  <c r="X75" i="12"/>
  <c r="Y75" i="12" s="1"/>
  <c r="Z75" i="12" s="1"/>
  <c r="AA75" i="12" s="1"/>
  <c r="AB75" i="12" s="1"/>
  <c r="AC75" i="12" s="1"/>
  <c r="X74" i="12"/>
  <c r="Y74" i="12" s="1"/>
  <c r="Z74" i="12" s="1"/>
  <c r="AA74" i="12" s="1"/>
  <c r="AB74" i="12" s="1"/>
  <c r="AC74" i="12" s="1"/>
  <c r="X73" i="12"/>
  <c r="Y73" i="12" s="1"/>
  <c r="Z73" i="12" s="1"/>
  <c r="AA73" i="12" s="1"/>
  <c r="AB73" i="12" s="1"/>
  <c r="AC73" i="12" s="1"/>
  <c r="X72" i="12"/>
  <c r="Y72" i="12" s="1"/>
  <c r="Z72" i="12" s="1"/>
  <c r="AA72" i="12" s="1"/>
  <c r="AB72" i="12" s="1"/>
  <c r="AC72" i="12" s="1"/>
  <c r="X71" i="12"/>
  <c r="Y71" i="12" s="1"/>
  <c r="Z71" i="12" s="1"/>
  <c r="AA71" i="12" s="1"/>
  <c r="AB71" i="12" s="1"/>
  <c r="AC71" i="12" s="1"/>
  <c r="X70" i="12"/>
  <c r="Y70" i="12" s="1"/>
  <c r="Z70" i="12" s="1"/>
  <c r="AA70" i="12" s="1"/>
  <c r="AB70" i="12" s="1"/>
  <c r="AC70" i="12" s="1"/>
  <c r="X69" i="12"/>
  <c r="Y69" i="12" s="1"/>
  <c r="Z69" i="12" s="1"/>
  <c r="AA69" i="12" s="1"/>
  <c r="AB69" i="12" s="1"/>
  <c r="AC69" i="12" s="1"/>
  <c r="X68" i="12"/>
  <c r="Y68" i="12" s="1"/>
  <c r="Z68" i="12" s="1"/>
  <c r="AA68" i="12" s="1"/>
  <c r="AB68" i="12" s="1"/>
  <c r="AC68" i="12" s="1"/>
  <c r="X67" i="12"/>
  <c r="Y67" i="12" s="1"/>
  <c r="Z67" i="12" s="1"/>
  <c r="AA67" i="12" s="1"/>
  <c r="AB67" i="12" s="1"/>
  <c r="AC67" i="12" s="1"/>
  <c r="X66" i="12"/>
  <c r="Y66" i="12" s="1"/>
  <c r="Z66" i="12" s="1"/>
  <c r="AA66" i="12" s="1"/>
  <c r="AB66" i="12" s="1"/>
  <c r="AC66" i="12" s="1"/>
  <c r="X65" i="12"/>
  <c r="Y65" i="12" s="1"/>
  <c r="Z65" i="12" s="1"/>
  <c r="AA65" i="12" s="1"/>
  <c r="AB65" i="12" s="1"/>
  <c r="AC65" i="12" s="1"/>
  <c r="X64" i="12"/>
  <c r="Y64" i="12" s="1"/>
  <c r="Z64" i="12" s="1"/>
  <c r="AA64" i="12" s="1"/>
  <c r="AB64" i="12" s="1"/>
  <c r="AC64" i="12" s="1"/>
  <c r="X63" i="12"/>
  <c r="Y63" i="12" s="1"/>
  <c r="Z63" i="12" s="1"/>
  <c r="AA63" i="12" s="1"/>
  <c r="AB63" i="12" s="1"/>
  <c r="AC63" i="12" s="1"/>
  <c r="X62" i="12"/>
  <c r="Y62" i="12" s="1"/>
  <c r="Z62" i="12" s="1"/>
  <c r="AA62" i="12" s="1"/>
  <c r="AB62" i="12" s="1"/>
  <c r="AC62" i="12" s="1"/>
  <c r="X61" i="12"/>
  <c r="Y61" i="12" s="1"/>
  <c r="Z61" i="12" s="1"/>
  <c r="AA61" i="12" s="1"/>
  <c r="AB61" i="12" s="1"/>
  <c r="AC61" i="12" s="1"/>
  <c r="X60" i="12"/>
  <c r="Y60" i="12" s="1"/>
  <c r="Z60" i="12" s="1"/>
  <c r="AA60" i="12" s="1"/>
  <c r="AB60" i="12" s="1"/>
  <c r="AC60" i="12" s="1"/>
  <c r="X59" i="12"/>
  <c r="Y59" i="12" s="1"/>
  <c r="Z59" i="12" s="1"/>
  <c r="AA59" i="12" s="1"/>
  <c r="AB59" i="12" s="1"/>
  <c r="AC59" i="12" s="1"/>
  <c r="X58" i="12"/>
  <c r="Y58" i="12" s="1"/>
  <c r="Z58" i="12" s="1"/>
  <c r="AA58" i="12" s="1"/>
  <c r="AB58" i="12" s="1"/>
  <c r="AC58" i="12" s="1"/>
  <c r="X57" i="12"/>
  <c r="Y57" i="12" s="1"/>
  <c r="Z57" i="12" s="1"/>
  <c r="AA57" i="12" s="1"/>
  <c r="AB57" i="12" s="1"/>
  <c r="AC57" i="12" s="1"/>
  <c r="X56" i="12"/>
  <c r="Y56" i="12" s="1"/>
  <c r="Z56" i="12" s="1"/>
  <c r="AA56" i="12" s="1"/>
  <c r="AB56" i="12" s="1"/>
  <c r="AC56" i="12" s="1"/>
  <c r="X55" i="12"/>
  <c r="Y55" i="12" s="1"/>
  <c r="Z55" i="12" s="1"/>
  <c r="AA55" i="12" s="1"/>
  <c r="AB55" i="12" s="1"/>
  <c r="AC55" i="12" s="1"/>
  <c r="X54" i="12"/>
  <c r="Y54" i="12" s="1"/>
  <c r="Z54" i="12" s="1"/>
  <c r="AA54" i="12" s="1"/>
  <c r="AB54" i="12" s="1"/>
  <c r="AC54" i="12" s="1"/>
  <c r="X53" i="12"/>
  <c r="Y53" i="12" s="1"/>
  <c r="Z53" i="12" s="1"/>
  <c r="AA53" i="12" s="1"/>
  <c r="AB53" i="12" s="1"/>
  <c r="AC53" i="12" s="1"/>
  <c r="X52" i="12"/>
  <c r="Y52" i="12" s="1"/>
  <c r="Z52" i="12" s="1"/>
  <c r="AA52" i="12" s="1"/>
  <c r="AB52" i="12" s="1"/>
  <c r="AC52" i="12" s="1"/>
  <c r="X51" i="12"/>
  <c r="Y51" i="12" s="1"/>
  <c r="Z51" i="12" s="1"/>
  <c r="AA51" i="12" s="1"/>
  <c r="AB51" i="12" s="1"/>
  <c r="AC51" i="12" s="1"/>
  <c r="X50" i="12"/>
  <c r="Y50" i="12" s="1"/>
  <c r="Z50" i="12" s="1"/>
  <c r="AA50" i="12" s="1"/>
  <c r="AB50" i="12" s="1"/>
  <c r="AC50" i="12" s="1"/>
  <c r="X49" i="12"/>
  <c r="Y49" i="12" s="1"/>
  <c r="Z49" i="12" s="1"/>
  <c r="AA49" i="12" s="1"/>
  <c r="AB49" i="12" s="1"/>
  <c r="AC49" i="12" s="1"/>
  <c r="X48" i="12"/>
  <c r="Y48" i="12" s="1"/>
  <c r="Z48" i="12" s="1"/>
  <c r="AA48" i="12" s="1"/>
  <c r="AB48" i="12" s="1"/>
  <c r="AC48" i="12" s="1"/>
  <c r="X47" i="12"/>
  <c r="Y47" i="12" s="1"/>
  <c r="Z47" i="12" s="1"/>
  <c r="AA47" i="12" s="1"/>
  <c r="AB47" i="12" s="1"/>
  <c r="AC47" i="12" s="1"/>
  <c r="X46" i="12"/>
  <c r="Y46" i="12" s="1"/>
  <c r="Z46" i="12" s="1"/>
  <c r="AA46" i="12" s="1"/>
  <c r="AB46" i="12" s="1"/>
  <c r="AC46" i="12" s="1"/>
  <c r="X45" i="12"/>
  <c r="Y45" i="12" s="1"/>
  <c r="Z45" i="12" s="1"/>
  <c r="AA45" i="12" s="1"/>
  <c r="AB45" i="12" s="1"/>
  <c r="AC45" i="12" s="1"/>
  <c r="X44" i="12"/>
  <c r="Y44" i="12" s="1"/>
  <c r="Z44" i="12" s="1"/>
  <c r="AA44" i="12" s="1"/>
  <c r="AB44" i="12" s="1"/>
  <c r="AC44" i="12" s="1"/>
  <c r="X43" i="12"/>
  <c r="Y43" i="12" s="1"/>
  <c r="Z43" i="12" s="1"/>
  <c r="AA43" i="12" s="1"/>
  <c r="AB43" i="12" s="1"/>
  <c r="AC43" i="12" s="1"/>
  <c r="X42" i="12"/>
  <c r="Y42" i="12" s="1"/>
  <c r="Z42" i="12" s="1"/>
  <c r="AA42" i="12" s="1"/>
  <c r="AB42" i="12" s="1"/>
  <c r="AC42" i="12" s="1"/>
  <c r="X41" i="12"/>
  <c r="Y41" i="12" s="1"/>
  <c r="Z41" i="12" s="1"/>
  <c r="AA41" i="12" s="1"/>
  <c r="AB41" i="12" s="1"/>
  <c r="AC41" i="12" s="1"/>
  <c r="X40" i="12"/>
  <c r="Y40" i="12" s="1"/>
  <c r="Z40" i="12" s="1"/>
  <c r="AA40" i="12" s="1"/>
  <c r="AB40" i="12" s="1"/>
  <c r="AC40" i="12" s="1"/>
  <c r="X39" i="12"/>
  <c r="Y39" i="12" s="1"/>
  <c r="Z39" i="12" s="1"/>
  <c r="AA39" i="12" s="1"/>
  <c r="AB39" i="12" s="1"/>
  <c r="AC39" i="12" s="1"/>
  <c r="X38" i="12"/>
  <c r="Y38" i="12" s="1"/>
  <c r="Z38" i="12" s="1"/>
  <c r="AA38" i="12" s="1"/>
  <c r="AB38" i="12" s="1"/>
  <c r="AC38" i="12" s="1"/>
  <c r="X37" i="12"/>
  <c r="Y37" i="12" s="1"/>
  <c r="Z37" i="12" s="1"/>
  <c r="AA37" i="12" s="1"/>
  <c r="AB37" i="12" s="1"/>
  <c r="AC37" i="12" s="1"/>
  <c r="X36" i="12"/>
  <c r="Y36" i="12" s="1"/>
  <c r="Z36" i="12" s="1"/>
  <c r="AA36" i="12" s="1"/>
  <c r="AB36" i="12" s="1"/>
  <c r="AC36" i="12" s="1"/>
  <c r="X35" i="12"/>
  <c r="Y35" i="12" s="1"/>
  <c r="Z35" i="12" s="1"/>
  <c r="AA35" i="12" s="1"/>
  <c r="AB35" i="12" s="1"/>
  <c r="AC35" i="12" s="1"/>
  <c r="X34" i="12"/>
  <c r="Y34" i="12" s="1"/>
  <c r="Z34" i="12" s="1"/>
  <c r="AA34" i="12" s="1"/>
  <c r="AB34" i="12" s="1"/>
  <c r="AC34" i="12" s="1"/>
  <c r="X33" i="12"/>
  <c r="Y33" i="12" s="1"/>
  <c r="Z33" i="12" s="1"/>
  <c r="AA33" i="12" s="1"/>
  <c r="AB33" i="12" s="1"/>
  <c r="AC33" i="12" s="1"/>
  <c r="X32" i="12"/>
  <c r="Y32" i="12" s="1"/>
  <c r="Z32" i="12" s="1"/>
  <c r="AA32" i="12" s="1"/>
  <c r="AB32" i="12" s="1"/>
  <c r="AC32" i="12" s="1"/>
  <c r="X31" i="12"/>
  <c r="Y31" i="12" s="1"/>
  <c r="Z31" i="12" s="1"/>
  <c r="AA31" i="12" s="1"/>
  <c r="AB31" i="12" s="1"/>
  <c r="AC31" i="12" s="1"/>
  <c r="X30" i="12"/>
  <c r="Y30" i="12" s="1"/>
  <c r="Z30" i="12" s="1"/>
  <c r="AA30" i="12" s="1"/>
  <c r="AB30" i="12" s="1"/>
  <c r="AC30" i="12" s="1"/>
  <c r="X29" i="12"/>
  <c r="Y29" i="12" s="1"/>
  <c r="Z29" i="12" s="1"/>
  <c r="AA29" i="12" s="1"/>
  <c r="AB29" i="12" s="1"/>
  <c r="AC29" i="12" s="1"/>
  <c r="X28" i="12"/>
  <c r="Y28" i="12" s="1"/>
  <c r="Z28" i="12" s="1"/>
  <c r="AA28" i="12" s="1"/>
  <c r="AB28" i="12" s="1"/>
  <c r="AC28" i="12" s="1"/>
  <c r="Y27" i="12"/>
  <c r="Z27" i="12" s="1"/>
  <c r="AA27" i="12" s="1"/>
  <c r="AB27" i="12" s="1"/>
  <c r="AC27" i="12" s="1"/>
  <c r="Y26" i="12"/>
  <c r="Z26" i="12" s="1"/>
  <c r="AA26" i="12" s="1"/>
  <c r="AB26" i="12" s="1"/>
  <c r="AC26" i="12" s="1"/>
  <c r="Y25" i="12"/>
  <c r="Z25" i="12" s="1"/>
  <c r="AA25" i="12" s="1"/>
  <c r="AB25" i="12" s="1"/>
  <c r="AC25" i="12" s="1"/>
  <c r="Y24" i="12"/>
  <c r="Z24" i="12" s="1"/>
  <c r="AA24" i="12" s="1"/>
  <c r="AB24" i="12" s="1"/>
  <c r="AC24" i="12" s="1"/>
  <c r="Y23" i="12"/>
  <c r="Z23" i="12" s="1"/>
  <c r="AA23" i="12" s="1"/>
  <c r="AB23" i="12" s="1"/>
  <c r="AC23" i="12" s="1"/>
  <c r="Y22" i="12"/>
  <c r="Z22" i="12" s="1"/>
  <c r="AA22" i="12" s="1"/>
  <c r="AB22" i="12" s="1"/>
  <c r="AC22" i="12" s="1"/>
  <c r="Y21" i="12"/>
  <c r="Z21" i="12" s="1"/>
  <c r="AA21" i="12" s="1"/>
  <c r="AB21" i="12" s="1"/>
  <c r="AC21" i="12" s="1"/>
  <c r="Y20" i="12"/>
  <c r="Z20" i="12" s="1"/>
  <c r="AA20" i="12" s="1"/>
  <c r="AB20" i="12" s="1"/>
  <c r="AC20" i="12" s="1"/>
  <c r="Y19" i="12"/>
  <c r="Z19" i="12" s="1"/>
  <c r="AA19" i="12" s="1"/>
  <c r="AB19" i="12" s="1"/>
  <c r="AC19" i="12" s="1"/>
  <c r="Y18" i="12"/>
  <c r="Z18" i="12" s="1"/>
  <c r="AA18" i="12" s="1"/>
  <c r="AB18" i="12" s="1"/>
  <c r="AC18" i="12" s="1"/>
  <c r="Y17" i="12"/>
  <c r="Z17" i="12" s="1"/>
  <c r="AA17" i="12" s="1"/>
  <c r="AB17" i="12" s="1"/>
  <c r="AC17" i="12" s="1"/>
  <c r="Y16" i="12"/>
  <c r="Z16" i="12" s="1"/>
  <c r="AA16" i="12" s="1"/>
  <c r="AB16" i="12" s="1"/>
  <c r="AC16" i="12" s="1"/>
  <c r="Y15" i="12"/>
  <c r="Z15" i="12" s="1"/>
  <c r="AA15" i="12" s="1"/>
  <c r="AB15" i="12" s="1"/>
  <c r="AC15" i="12" s="1"/>
  <c r="Y14" i="12"/>
  <c r="Z14" i="12" s="1"/>
  <c r="AA14" i="12" s="1"/>
  <c r="AB14" i="12" s="1"/>
  <c r="AC14" i="12" s="1"/>
  <c r="Y13" i="12"/>
  <c r="Z13" i="12" s="1"/>
  <c r="AA13" i="12" s="1"/>
  <c r="AB13" i="12" s="1"/>
  <c r="AC13" i="12" s="1"/>
  <c r="Y12" i="12"/>
  <c r="Z12" i="12" s="1"/>
  <c r="AA12" i="12" s="1"/>
  <c r="AB12" i="12" s="1"/>
  <c r="AC12" i="12" s="1"/>
  <c r="Y11" i="12"/>
  <c r="Z11" i="12" s="1"/>
  <c r="AA11" i="12" s="1"/>
  <c r="AB11" i="12" s="1"/>
  <c r="AC11" i="12" s="1"/>
  <c r="Y10" i="12"/>
  <c r="Z10" i="12" s="1"/>
  <c r="AA10" i="12" s="1"/>
  <c r="AB10" i="12" s="1"/>
  <c r="AC10" i="12" s="1"/>
  <c r="X9" i="12"/>
  <c r="Y9" i="12" s="1"/>
  <c r="Z9" i="12" s="1"/>
  <c r="AA9" i="12" s="1"/>
  <c r="AB9" i="12" s="1"/>
  <c r="AC9" i="12" s="1"/>
  <c r="X8" i="12"/>
  <c r="Y8" i="12" s="1"/>
  <c r="Z8" i="12" s="1"/>
  <c r="AA8" i="12" s="1"/>
  <c r="AB8" i="12" s="1"/>
  <c r="AC8" i="12" s="1"/>
  <c r="X7" i="12"/>
  <c r="Y7" i="12" s="1"/>
  <c r="Z7" i="12" s="1"/>
  <c r="AA7" i="12" s="1"/>
  <c r="AB7" i="12" s="1"/>
  <c r="AC7" i="12" s="1"/>
  <c r="X6" i="12"/>
  <c r="Y6" i="12" s="1"/>
  <c r="Z6" i="12" s="1"/>
  <c r="AA6" i="12" s="1"/>
  <c r="AB6" i="12" s="1"/>
  <c r="AC6" i="12" s="1"/>
  <c r="X5" i="12"/>
  <c r="Y5" i="12" s="1"/>
  <c r="Z5" i="12" s="1"/>
  <c r="AA5" i="12" s="1"/>
  <c r="AB5" i="12" s="1"/>
  <c r="AC5" i="12" s="1"/>
  <c r="P4" i="12"/>
  <c r="Q4" i="12" s="1"/>
  <c r="R4" i="12" s="1"/>
  <c r="M4" i="12"/>
  <c r="L4" i="12"/>
  <c r="B40" i="6"/>
  <c r="G975" i="5"/>
  <c r="G4" i="5"/>
  <c r="G5" i="5"/>
  <c r="K2" i="3"/>
  <c r="M2" i="8"/>
  <c r="G6" i="5"/>
  <c r="G8" i="5"/>
  <c r="G9" i="5"/>
  <c r="D18" i="2"/>
  <c r="G10" i="5"/>
  <c r="G12" i="5"/>
  <c r="G13" i="5"/>
  <c r="G14" i="5"/>
  <c r="G15" i="5"/>
  <c r="G16" i="5"/>
  <c r="G17" i="5"/>
  <c r="G18" i="5"/>
  <c r="G19" i="5"/>
  <c r="G950" i="5"/>
  <c r="G951" i="5"/>
  <c r="G952" i="5"/>
  <c r="G953" i="5"/>
  <c r="G954" i="5"/>
  <c r="G955" i="5"/>
  <c r="G956" i="5"/>
  <c r="G957" i="5"/>
  <c r="G958" i="5"/>
  <c r="G959" i="5"/>
  <c r="G960" i="5"/>
  <c r="E21" i="3"/>
  <c r="G961" i="5" s="1"/>
  <c r="G977" i="5"/>
  <c r="G978" i="5"/>
  <c r="G979" i="5"/>
  <c r="G980" i="5"/>
  <c r="G981" i="5"/>
  <c r="G982" i="5"/>
  <c r="G983" i="5"/>
  <c r="G984" i="5"/>
  <c r="G985" i="5"/>
  <c r="G986" i="5"/>
  <c r="G987" i="5"/>
  <c r="G21" i="3"/>
  <c r="F23" i="3" s="1"/>
  <c r="G974" i="5" s="1"/>
  <c r="G1001" i="5"/>
  <c r="G1002" i="5"/>
  <c r="G1003" i="5"/>
  <c r="G1004" i="5"/>
  <c r="G1005" i="5"/>
  <c r="G1006" i="5"/>
  <c r="G1007" i="5"/>
  <c r="G1008" i="5"/>
  <c r="G1009" i="5"/>
  <c r="G1010" i="5"/>
  <c r="G1011" i="5"/>
  <c r="J21" i="3"/>
  <c r="G1012" i="5" s="1"/>
  <c r="G17" i="4"/>
  <c r="O17" i="4" s="1"/>
  <c r="H17" i="4"/>
  <c r="G24" i="4"/>
  <c r="O24" i="4" s="1"/>
  <c r="H24" i="4"/>
  <c r="G28" i="4"/>
  <c r="G27" i="4"/>
  <c r="O27" i="4" s="1"/>
  <c r="H27" i="4"/>
  <c r="H28" i="4"/>
  <c r="F17" i="1" l="1"/>
  <c r="F19" i="1"/>
  <c r="G22" i="1"/>
  <c r="E12" i="1"/>
  <c r="E8" i="1"/>
  <c r="E9" i="1"/>
  <c r="E10" i="1"/>
  <c r="E11" i="1"/>
  <c r="E13" i="1"/>
  <c r="F22" i="1"/>
  <c r="AF114" i="5"/>
  <c r="F185" i="5"/>
  <c r="F331" i="5"/>
  <c r="F258" i="5"/>
  <c r="F112" i="5"/>
  <c r="O28" i="4"/>
  <c r="G11" i="5"/>
  <c r="F7" i="5"/>
  <c r="F298" i="5"/>
  <c r="F578" i="5"/>
  <c r="F869" i="5"/>
  <c r="F371" i="5"/>
  <c r="F655" i="5"/>
  <c r="F152" i="5"/>
  <c r="F437" i="5"/>
  <c r="F724" i="5"/>
  <c r="F225" i="5"/>
  <c r="F506" i="5"/>
  <c r="F794" i="5"/>
  <c r="F79" i="5"/>
  <c r="G22" i="5"/>
  <c r="M8" i="2"/>
  <c r="B2" i="11"/>
  <c r="B2" i="2"/>
  <c r="G1066" i="5"/>
  <c r="AF125" i="5"/>
  <c r="F1066" i="5"/>
  <c r="G988" i="5"/>
  <c r="AF4" i="5"/>
  <c r="G20" i="5"/>
  <c r="F494" i="5"/>
  <c r="F350" i="5"/>
  <c r="F999" i="5"/>
  <c r="C40" i="6"/>
  <c r="H6" i="4"/>
  <c r="Q6" i="2"/>
  <c r="C6" i="4"/>
  <c r="C8" i="2"/>
  <c r="F359" i="5"/>
  <c r="F179" i="5"/>
  <c r="F81" i="5"/>
  <c r="R29" i="5"/>
  <c r="R33" i="5"/>
  <c r="AF86" i="5"/>
  <c r="AF90" i="5"/>
  <c r="AF94" i="5"/>
  <c r="AF98" i="5"/>
  <c r="AF102" i="5"/>
  <c r="AF106" i="5"/>
  <c r="AF110" i="5"/>
  <c r="AF115" i="5"/>
  <c r="AF119" i="5"/>
  <c r="AF123" i="5"/>
  <c r="R31" i="5"/>
  <c r="AF84" i="5"/>
  <c r="AF96" i="5"/>
  <c r="AF104" i="5"/>
  <c r="AF112" i="5"/>
  <c r="AF121" i="5"/>
  <c r="R28" i="5"/>
  <c r="AF85" i="5"/>
  <c r="AF93" i="5"/>
  <c r="AF101" i="5"/>
  <c r="AF105" i="5"/>
  <c r="R30" i="5"/>
  <c r="AF87" i="5"/>
  <c r="AF91" i="5"/>
  <c r="AF95" i="5"/>
  <c r="AF99" i="5"/>
  <c r="AF103" i="5"/>
  <c r="AF107" i="5"/>
  <c r="AF111" i="5"/>
  <c r="AF116" i="5"/>
  <c r="AF120" i="5"/>
  <c r="AF124" i="5"/>
  <c r="AF88" i="5"/>
  <c r="AF92" i="5"/>
  <c r="AF100" i="5"/>
  <c r="AF108" i="5"/>
  <c r="AF117" i="5"/>
  <c r="R32" i="5"/>
  <c r="AF89" i="5"/>
  <c r="AF97" i="5"/>
  <c r="AF109" i="5"/>
  <c r="AF113" i="5"/>
  <c r="AF83" i="5"/>
  <c r="AF118" i="5"/>
  <c r="AF122" i="5"/>
  <c r="AF33" i="5"/>
  <c r="AF37" i="5"/>
  <c r="AF41" i="5"/>
  <c r="AF45" i="5"/>
  <c r="AF49" i="5"/>
  <c r="AF53" i="5"/>
  <c r="AF57" i="5"/>
  <c r="AF61" i="5"/>
  <c r="AF65" i="5"/>
  <c r="AF69" i="5"/>
  <c r="AF73" i="5"/>
  <c r="AF77" i="5"/>
  <c r="AF81" i="5"/>
  <c r="R18" i="5"/>
  <c r="R22" i="5"/>
  <c r="R26" i="5"/>
  <c r="AF7" i="5"/>
  <c r="AF11" i="5"/>
  <c r="AF15" i="5"/>
  <c r="AF19" i="5"/>
  <c r="AF23" i="5"/>
  <c r="AF27" i="5"/>
  <c r="AF30" i="5"/>
  <c r="AF34" i="5"/>
  <c r="AF38" i="5"/>
  <c r="AF42" i="5"/>
  <c r="AF46" i="5"/>
  <c r="AF50" i="5"/>
  <c r="AF54" i="5"/>
  <c r="AF58" i="5"/>
  <c r="AF62" i="5"/>
  <c r="AF66" i="5"/>
  <c r="AF70" i="5"/>
  <c r="AF74" i="5"/>
  <c r="AF78" i="5"/>
  <c r="AF82" i="5"/>
  <c r="R19" i="5"/>
  <c r="R23" i="5"/>
  <c r="R27" i="5"/>
  <c r="AF8" i="5"/>
  <c r="AF12" i="5"/>
  <c r="AF16" i="5"/>
  <c r="AF20" i="5"/>
  <c r="AF24" i="5"/>
  <c r="AF28" i="5"/>
  <c r="AF35" i="5"/>
  <c r="AF39" i="5"/>
  <c r="AF43" i="5"/>
  <c r="AF47" i="5"/>
  <c r="AF51" i="5"/>
  <c r="AF55" i="5"/>
  <c r="AF59" i="5"/>
  <c r="AF67" i="5"/>
  <c r="AF71" i="5"/>
  <c r="AF75" i="5"/>
  <c r="R16" i="5"/>
  <c r="R20" i="5"/>
  <c r="R24" i="5"/>
  <c r="AF9" i="5"/>
  <c r="AF13" i="5"/>
  <c r="AF17" i="5"/>
  <c r="AF21" i="5"/>
  <c r="AF29" i="5"/>
  <c r="AF64" i="5"/>
  <c r="AF72" i="5"/>
  <c r="AF80" i="5"/>
  <c r="R21" i="5"/>
  <c r="AF6" i="5"/>
  <c r="AF14" i="5"/>
  <c r="AF22" i="5"/>
  <c r="AF26" i="5"/>
  <c r="AF31" i="5"/>
  <c r="AF63" i="5"/>
  <c r="AF79" i="5"/>
  <c r="R15" i="5"/>
  <c r="AF25" i="5"/>
  <c r="R17" i="5"/>
  <c r="AF10" i="5"/>
  <c r="AF18" i="5"/>
  <c r="AF5" i="5"/>
  <c r="AF32" i="5"/>
  <c r="AF36" i="5"/>
  <c r="AF40" i="5"/>
  <c r="AF44" i="5"/>
  <c r="AF48" i="5"/>
  <c r="AF52" i="5"/>
  <c r="AF56" i="5"/>
  <c r="AF60" i="5"/>
  <c r="AF68" i="5"/>
  <c r="AF76" i="5"/>
  <c r="R25" i="5"/>
  <c r="S3" i="4"/>
  <c r="F590" i="5"/>
  <c r="F399" i="5"/>
  <c r="P33" i="5"/>
  <c r="P29" i="5"/>
  <c r="P18" i="5"/>
  <c r="P17" i="5"/>
  <c r="P32" i="5"/>
  <c r="P15" i="5"/>
  <c r="P19" i="5"/>
  <c r="P31" i="5"/>
  <c r="P28" i="5"/>
  <c r="P27" i="5"/>
  <c r="P26" i="5"/>
  <c r="P25" i="5"/>
  <c r="P24" i="5"/>
  <c r="P23" i="5"/>
  <c r="P22" i="5"/>
  <c r="P21" i="5"/>
  <c r="P20" i="5"/>
  <c r="P30" i="5"/>
  <c r="P16" i="5"/>
  <c r="K1082" i="5"/>
  <c r="F932" i="5"/>
  <c r="F958" i="5"/>
  <c r="F726" i="5"/>
  <c r="F633" i="5"/>
  <c r="F856" i="5"/>
  <c r="F606" i="5"/>
  <c r="F51" i="5"/>
  <c r="F181" i="5"/>
  <c r="F820" i="5"/>
  <c r="F4" i="5"/>
  <c r="F402" i="5"/>
  <c r="F71" i="5"/>
  <c r="F220" i="5"/>
  <c r="F251" i="5"/>
  <c r="F819" i="5"/>
  <c r="F221" i="5"/>
  <c r="F734" i="5"/>
  <c r="F687" i="5"/>
  <c r="F556" i="5"/>
  <c r="F709" i="5"/>
  <c r="F73" i="5"/>
  <c r="F719" i="5"/>
  <c r="F31" i="5"/>
  <c r="F579" i="5"/>
  <c r="F242" i="5"/>
  <c r="F484" i="5"/>
  <c r="F102" i="5"/>
  <c r="F408" i="5"/>
  <c r="F841" i="5"/>
  <c r="F1006" i="5"/>
  <c r="F1029" i="5"/>
  <c r="F150" i="5"/>
  <c r="F46" i="5"/>
  <c r="F988" i="5"/>
  <c r="F721" i="5"/>
  <c r="F522" i="5"/>
  <c r="F563" i="5"/>
  <c r="F260" i="5"/>
  <c r="F961" i="5"/>
  <c r="F965" i="5"/>
  <c r="F460" i="5"/>
  <c r="F514" i="5"/>
  <c r="F711" i="5"/>
  <c r="F533" i="5"/>
  <c r="F604" i="5"/>
  <c r="F716" i="5"/>
  <c r="F471" i="5"/>
  <c r="F1024" i="5"/>
  <c r="F542" i="5"/>
  <c r="F383" i="5"/>
  <c r="F944" i="5"/>
  <c r="F441" i="5"/>
  <c r="F524" i="5"/>
  <c r="F907" i="5"/>
  <c r="F554" i="5"/>
  <c r="F879" i="5"/>
  <c r="F1065" i="5"/>
  <c r="F625" i="5"/>
  <c r="F544" i="5"/>
  <c r="F878" i="5"/>
  <c r="F634" i="5"/>
  <c r="F1080" i="5"/>
  <c r="F156" i="5"/>
  <c r="F1020" i="5"/>
  <c r="F866" i="5"/>
  <c r="F998" i="5"/>
  <c r="F854" i="5"/>
  <c r="F968" i="5"/>
  <c r="F173" i="5"/>
  <c r="F925" i="5"/>
  <c r="F897" i="5"/>
  <c r="F1067" i="5"/>
  <c r="F750" i="5"/>
  <c r="F283" i="5"/>
  <c r="F512" i="5"/>
  <c r="F30" i="5"/>
  <c r="F417" i="5"/>
  <c r="F669" i="5"/>
  <c r="F760" i="5"/>
  <c r="F645" i="5"/>
  <c r="F703" i="5"/>
  <c r="F314" i="5"/>
  <c r="F416" i="5"/>
  <c r="F115" i="5"/>
  <c r="F1016" i="5"/>
  <c r="F104" i="5"/>
  <c r="F348" i="5"/>
  <c r="F767" i="5"/>
  <c r="F745" i="5"/>
  <c r="F1015" i="5"/>
  <c r="F690" i="5"/>
  <c r="F593" i="5"/>
  <c r="F286" i="5"/>
  <c r="F90" i="5"/>
  <c r="F898" i="5"/>
  <c r="F216" i="5"/>
  <c r="F310" i="5"/>
  <c r="F597" i="5"/>
  <c r="F440" i="5"/>
  <c r="F1025" i="5"/>
  <c r="F282" i="5"/>
  <c r="F800" i="5"/>
  <c r="F1073" i="5"/>
  <c r="F920" i="5"/>
  <c r="F596" i="5"/>
  <c r="F639" i="5"/>
  <c r="F229" i="5"/>
  <c r="F799" i="5"/>
  <c r="F45" i="5"/>
  <c r="F130" i="5"/>
  <c r="F490" i="5"/>
  <c r="F351" i="5"/>
  <c r="F909" i="5"/>
  <c r="F498" i="5"/>
  <c r="F175" i="5"/>
  <c r="F700" i="5"/>
  <c r="F75" i="5"/>
  <c r="F92" i="5"/>
  <c r="F475" i="5"/>
  <c r="F11" i="5"/>
  <c r="F536" i="5"/>
  <c r="F352" i="5"/>
  <c r="F674" i="5"/>
  <c r="F356" i="5"/>
  <c r="F58" i="5"/>
  <c r="F962" i="5"/>
  <c r="F747" i="5"/>
  <c r="F276" i="5"/>
  <c r="F1061" i="5"/>
  <c r="F37" i="5"/>
  <c r="F431" i="5"/>
  <c r="F240" i="5"/>
  <c r="F795" i="5"/>
  <c r="F497" i="5"/>
  <c r="AD5" i="8"/>
  <c r="F93" i="5"/>
  <c r="F993" i="5"/>
  <c r="F427" i="5"/>
  <c r="F491" i="5"/>
  <c r="F421" i="5"/>
  <c r="F128" i="5"/>
  <c r="F301" i="5"/>
  <c r="F686" i="5"/>
  <c r="F161" i="5"/>
  <c r="F774" i="5"/>
  <c r="F236" i="5"/>
  <c r="F550" i="5"/>
  <c r="F113" i="5"/>
  <c r="F1035" i="5"/>
  <c r="F972" i="5"/>
  <c r="F211" i="5"/>
  <c r="F335" i="5"/>
  <c r="F738" i="5"/>
  <c r="F600" i="5"/>
  <c r="F83" i="5"/>
  <c r="F924" i="5"/>
  <c r="F785" i="5"/>
  <c r="F317" i="5"/>
  <c r="F215" i="5"/>
  <c r="F1069" i="5"/>
  <c r="F727" i="5"/>
  <c r="F530" i="5"/>
  <c r="F761" i="5"/>
  <c r="F537" i="5"/>
  <c r="F985" i="5"/>
  <c r="F467" i="5"/>
  <c r="F280" i="5"/>
  <c r="F349" i="5"/>
  <c r="F786" i="5"/>
  <c r="F508" i="5"/>
  <c r="F393" i="5"/>
  <c r="F477" i="5"/>
  <c r="F162" i="5"/>
  <c r="F433" i="5"/>
  <c r="F443" i="5"/>
  <c r="F214" i="5"/>
  <c r="F515" i="5"/>
  <c r="F811" i="5"/>
  <c r="F466" i="5"/>
  <c r="F5" i="5"/>
  <c r="F803" i="5"/>
  <c r="F947" i="5"/>
  <c r="F797" i="5"/>
  <c r="F101" i="5"/>
  <c r="F672" i="5"/>
  <c r="F357" i="5"/>
  <c r="F254" i="5"/>
  <c r="F647" i="5"/>
  <c r="F469" i="5"/>
  <c r="F955" i="5"/>
  <c r="F691" i="5"/>
  <c r="F796" i="5"/>
  <c r="F252" i="5"/>
  <c r="F1083" i="5"/>
  <c r="F649" i="5"/>
  <c r="F714" i="5"/>
  <c r="F121" i="5"/>
  <c r="F409" i="5"/>
  <c r="F210" i="5"/>
  <c r="F368" i="5"/>
  <c r="F889" i="5"/>
  <c r="AB6" i="2"/>
  <c r="F846" i="5"/>
  <c r="F201" i="5"/>
  <c r="F248" i="5"/>
  <c r="F492" i="5"/>
  <c r="F478" i="5"/>
  <c r="F1053" i="5"/>
  <c r="F812" i="5"/>
  <c r="F755" i="5"/>
  <c r="F862" i="5"/>
  <c r="F895" i="5"/>
  <c r="F989" i="5"/>
  <c r="F1003" i="5"/>
  <c r="F693" i="5"/>
  <c r="F699" i="5"/>
  <c r="F132" i="5"/>
  <c r="F107" i="5"/>
  <c r="F660" i="5"/>
  <c r="F191" i="5"/>
  <c r="F628" i="5"/>
  <c r="F200" i="5"/>
  <c r="F1049" i="5"/>
  <c r="F974" i="5"/>
  <c r="F256" i="5"/>
  <c r="F538" i="5"/>
  <c r="F153" i="5"/>
  <c r="F354" i="5"/>
  <c r="F407" i="5"/>
  <c r="F1010" i="5"/>
  <c r="F392" i="5"/>
  <c r="F1005" i="5"/>
  <c r="F929" i="5"/>
  <c r="F465" i="5"/>
  <c r="F918" i="5"/>
  <c r="F341" i="5"/>
  <c r="F257" i="5"/>
  <c r="F746" i="5"/>
  <c r="F543" i="5"/>
  <c r="F203" i="5"/>
  <c r="F798" i="5"/>
  <c r="F34" i="5"/>
  <c r="F72" i="5"/>
  <c r="F1012" i="5"/>
  <c r="F247" i="5"/>
  <c r="F860" i="5"/>
  <c r="F753" i="5"/>
  <c r="F580" i="5"/>
  <c r="F665" i="5"/>
  <c r="F940" i="5"/>
  <c r="F971" i="5"/>
  <c r="F1004" i="5"/>
  <c r="F586" i="5"/>
  <c r="F842" i="5"/>
  <c r="F626" i="5"/>
  <c r="F979" i="5"/>
  <c r="F850" i="5"/>
  <c r="F836" i="5"/>
  <c r="F752" i="5"/>
  <c r="F222" i="5"/>
  <c r="F906" i="5"/>
  <c r="F384" i="5"/>
  <c r="F570" i="5"/>
  <c r="F308" i="5"/>
  <c r="F994" i="5"/>
  <c r="F78" i="5"/>
  <c r="F411" i="5"/>
  <c r="F963" i="5"/>
  <c r="F740" i="5"/>
  <c r="F395" i="5"/>
  <c r="F108" i="5"/>
  <c r="F953" i="5"/>
  <c r="F704" i="5"/>
  <c r="F571" i="5"/>
  <c r="F98" i="5"/>
  <c r="F956" i="5"/>
  <c r="F772" i="5"/>
  <c r="F970" i="5"/>
  <c r="F10" i="5"/>
  <c r="F762" i="5"/>
  <c r="F658" i="5"/>
  <c r="F1008" i="5"/>
  <c r="F732" i="5"/>
  <c r="F643" i="5"/>
  <c r="F64" i="5"/>
  <c r="F715" i="5"/>
  <c r="F557" i="5"/>
  <c r="F1075" i="5"/>
  <c r="F1017" i="5"/>
  <c r="F995" i="5"/>
  <c r="F881" i="5"/>
  <c r="F450" i="5"/>
  <c r="F1011" i="5"/>
  <c r="F172" i="5"/>
  <c r="F706" i="5"/>
  <c r="F813" i="5"/>
  <c r="F390" i="5"/>
  <c r="F828" i="5"/>
  <c r="F859" i="5"/>
  <c r="F29" i="5"/>
  <c r="F322" i="5"/>
  <c r="F186" i="5"/>
  <c r="F20" i="5"/>
  <c r="F1001" i="5"/>
  <c r="F718" i="5"/>
  <c r="F852" i="5"/>
  <c r="F15" i="5"/>
  <c r="F695" i="5"/>
  <c r="F472" i="5"/>
  <c r="F25" i="5"/>
  <c r="F943" i="5"/>
  <c r="F481" i="5"/>
  <c r="F473" i="5"/>
  <c r="F509" i="5"/>
  <c r="F419" i="5"/>
  <c r="F905" i="5"/>
  <c r="F67" i="5"/>
  <c r="F945" i="5"/>
  <c r="F1058" i="5"/>
  <c r="F246" i="5"/>
  <c r="F123" i="5"/>
  <c r="F792" i="5"/>
  <c r="F900" i="5"/>
  <c r="F496" i="5"/>
  <c r="F187" i="5"/>
  <c r="F588" i="5"/>
  <c r="F806" i="5"/>
  <c r="F218" i="5"/>
  <c r="F500" i="5"/>
  <c r="F235" i="5"/>
  <c r="F157" i="5"/>
  <c r="F933" i="5"/>
  <c r="F567" i="5"/>
  <c r="F375" i="5"/>
  <c r="F642" i="5"/>
  <c r="F87" i="5"/>
  <c r="F106" i="5"/>
  <c r="F243" i="5"/>
  <c r="F57" i="5"/>
  <c r="F511" i="5"/>
  <c r="F270" i="5"/>
  <c r="F810" i="5"/>
  <c r="F951" i="5"/>
  <c r="F141" i="5"/>
  <c r="F458" i="5"/>
  <c r="F914" i="5"/>
  <c r="F1034" i="5"/>
  <c r="F167" i="5"/>
  <c r="F657" i="5"/>
  <c r="F771" i="5"/>
  <c r="F744" i="5"/>
  <c r="F871" i="5"/>
  <c r="F237" i="5"/>
  <c r="F400" i="5"/>
  <c r="F122" i="5"/>
  <c r="F531" i="5"/>
  <c r="F751" i="5"/>
  <c r="F598" i="5"/>
  <c r="F551" i="5"/>
  <c r="F365" i="5"/>
  <c r="F757" i="5"/>
  <c r="F184" i="5"/>
  <c r="F1048" i="5"/>
  <c r="F424" i="5"/>
  <c r="F446" i="5"/>
  <c r="F735" i="5"/>
  <c r="F733" i="5"/>
  <c r="F766" i="5"/>
  <c r="F436" i="5"/>
  <c r="F170" i="5"/>
  <c r="F1007" i="5"/>
  <c r="F1031" i="5"/>
  <c r="F922" i="5"/>
  <c r="F259" i="5"/>
  <c r="F85" i="5"/>
  <c r="F8" i="5"/>
  <c r="F405" i="5"/>
  <c r="F541" i="5"/>
  <c r="F292" i="5"/>
  <c r="F685" i="5"/>
  <c r="F319" i="5"/>
  <c r="F320" i="5"/>
  <c r="F263" i="5"/>
  <c r="F833" i="5"/>
  <c r="F927" i="5"/>
  <c r="F374" i="5"/>
  <c r="F418" i="5"/>
  <c r="F412" i="5"/>
  <c r="F171" i="5"/>
  <c r="F923" i="5"/>
  <c r="F729" i="5"/>
  <c r="F143" i="5"/>
  <c r="F584" i="5"/>
  <c r="F195" i="5"/>
  <c r="F95" i="5"/>
  <c r="F12" i="5"/>
  <c r="F708" i="5"/>
  <c r="F790" i="5"/>
  <c r="F886" i="5"/>
  <c r="F1014" i="5"/>
  <c r="F960" i="5"/>
  <c r="F817" i="5"/>
  <c r="F33" i="5"/>
  <c r="F158" i="5"/>
  <c r="F837" i="5"/>
  <c r="F568" i="5"/>
  <c r="F442" i="5"/>
  <c r="F267" i="5"/>
  <c r="F787" i="5"/>
  <c r="F507" i="5"/>
  <c r="F97" i="5"/>
  <c r="F145" i="5"/>
  <c r="F197" i="5"/>
  <c r="F1046" i="5"/>
  <c r="F404" i="5"/>
  <c r="F808" i="5"/>
  <c r="F659" i="5"/>
  <c r="F444" i="5"/>
  <c r="F902" i="5"/>
  <c r="F801" i="5"/>
  <c r="F245" i="5"/>
  <c r="F855" i="5"/>
  <c r="F277" i="5"/>
  <c r="F230" i="5"/>
  <c r="F832" i="5"/>
  <c r="F664" i="5"/>
  <c r="F648" i="5"/>
  <c r="F49" i="5"/>
  <c r="F1052" i="5"/>
  <c r="F921" i="5"/>
  <c r="F776" i="5"/>
  <c r="F671" i="5"/>
  <c r="F614" i="5"/>
  <c r="F973" i="5"/>
  <c r="F140" i="5"/>
  <c r="F422" i="5"/>
  <c r="F313" i="5"/>
  <c r="F238" i="5"/>
  <c r="F47" i="5"/>
  <c r="F980" i="5"/>
  <c r="F190" i="5"/>
  <c r="F388" i="5"/>
  <c r="F926" i="5"/>
  <c r="F525" i="5"/>
  <c r="F255" i="5"/>
  <c r="F485" i="5"/>
  <c r="F616" i="5"/>
  <c r="F345" i="5"/>
  <c r="F773" i="5"/>
  <c r="F337" i="5"/>
  <c r="F547" i="5"/>
  <c r="F983" i="5"/>
  <c r="F540" i="5"/>
  <c r="F826" i="5"/>
  <c r="F63" i="5"/>
  <c r="F287" i="5"/>
  <c r="F777" i="5"/>
  <c r="F84" i="5"/>
  <c r="F804" i="5"/>
  <c r="F23" i="5"/>
  <c r="F347" i="5"/>
  <c r="F573" i="5"/>
  <c r="F575" i="5"/>
  <c r="F728" i="5"/>
  <c r="F815" i="5"/>
  <c r="F1013" i="5"/>
  <c r="F342" i="5"/>
  <c r="F901" i="5"/>
  <c r="F332" i="5"/>
  <c r="F849" i="5"/>
  <c r="F864" i="5"/>
  <c r="F126" i="5"/>
  <c r="F880" i="5"/>
  <c r="F592" i="5"/>
  <c r="F969" i="5"/>
  <c r="F66" i="5"/>
  <c r="F520" i="5"/>
  <c r="F274" i="5"/>
  <c r="F448" i="5"/>
  <c r="F915" i="5"/>
  <c r="F883" i="5"/>
  <c r="F1077" i="5"/>
  <c r="F470" i="5"/>
  <c r="F873" i="5"/>
  <c r="F124" i="5"/>
  <c r="F281" i="5"/>
  <c r="F599" i="5"/>
  <c r="F1055" i="5"/>
  <c r="F577" i="5"/>
  <c r="F188" i="5"/>
  <c r="F615" i="5"/>
  <c r="F546" i="5"/>
  <c r="F758" i="5"/>
  <c r="F1057" i="5"/>
  <c r="F829" i="5"/>
  <c r="F205" i="5"/>
  <c r="F534" i="5"/>
  <c r="F164" i="5"/>
  <c r="F636" i="5"/>
  <c r="F641" i="5"/>
  <c r="F891" i="5"/>
  <c r="F783" i="5"/>
  <c r="F585" i="5"/>
  <c r="F1042" i="5"/>
  <c r="F1033" i="5"/>
  <c r="F160" i="5"/>
  <c r="F821" i="5"/>
  <c r="F100" i="5"/>
  <c r="F637" i="5"/>
  <c r="F930" i="5"/>
  <c r="F9" i="5"/>
  <c r="F539" i="5"/>
  <c r="F722" i="5"/>
  <c r="F159" i="5"/>
  <c r="F607" i="5"/>
  <c r="F27" i="5"/>
  <c r="F1030" i="5"/>
  <c r="F569" i="5"/>
  <c r="F451" i="5"/>
  <c r="F264" i="5"/>
  <c r="F119" i="5"/>
  <c r="F165" i="5"/>
  <c r="F482" i="5"/>
  <c r="F330" i="5"/>
  <c r="F273" i="5"/>
  <c r="F279" i="5"/>
  <c r="F89" i="5"/>
  <c r="F518" i="5"/>
  <c r="F265" i="5"/>
  <c r="F495" i="5"/>
  <c r="F70" i="5"/>
  <c r="F1039" i="5"/>
  <c r="F966" i="5"/>
  <c r="F739" i="5"/>
  <c r="F663" i="5"/>
  <c r="F420" i="5"/>
  <c r="F311" i="5"/>
  <c r="F705" i="5"/>
  <c r="F510" i="5"/>
  <c r="F839" i="5"/>
  <c r="F805" i="5"/>
  <c r="F996" i="5"/>
  <c r="F694" i="5"/>
  <c r="F194" i="5"/>
  <c r="F631" i="5"/>
  <c r="F180" i="5"/>
  <c r="F835" i="5"/>
  <c r="F910" i="5"/>
  <c r="F414" i="5"/>
  <c r="F741" i="5"/>
  <c r="F1037" i="5"/>
  <c r="F163" i="5"/>
  <c r="F166" i="5"/>
  <c r="F784" i="5"/>
  <c r="F680" i="5"/>
  <c r="F743" i="5"/>
  <c r="F942" i="5"/>
  <c r="F134" i="5"/>
  <c r="F654" i="5"/>
  <c r="F24" i="5"/>
  <c r="F981" i="5"/>
  <c r="F151" i="5"/>
  <c r="F917" i="5"/>
  <c r="F406" i="5"/>
  <c r="F976" i="5"/>
  <c r="F990" i="5"/>
  <c r="F916" i="5"/>
  <c r="F316" i="5"/>
  <c r="F138" i="5"/>
  <c r="F304" i="5"/>
  <c r="F946" i="5"/>
  <c r="F688" i="5"/>
  <c r="F865" i="5"/>
  <c r="F780" i="5"/>
  <c r="F661" i="5"/>
  <c r="F957" i="5"/>
  <c r="F911" i="5"/>
  <c r="F622" i="5"/>
  <c r="F697" i="5"/>
  <c r="F1054" i="5"/>
  <c r="F199" i="5"/>
  <c r="B3" i="2"/>
  <c r="F566" i="5"/>
  <c r="F183" i="5"/>
  <c r="F487" i="5"/>
  <c r="F587" i="5"/>
  <c r="F327" i="5"/>
  <c r="F91" i="5"/>
  <c r="F398" i="5"/>
  <c r="F60" i="5"/>
  <c r="F198" i="5"/>
  <c r="F22" i="5"/>
  <c r="F882" i="5"/>
  <c r="F249" i="5"/>
  <c r="F378" i="5"/>
  <c r="F682" i="5"/>
  <c r="F177" i="5"/>
  <c r="F340" i="5"/>
  <c r="F1038" i="5"/>
  <c r="F142" i="5"/>
  <c r="F168" i="5"/>
  <c r="F315" i="5"/>
  <c r="F834" i="5"/>
  <c r="F489" i="5"/>
  <c r="F253" i="5"/>
  <c r="F76" i="5"/>
  <c r="F241" i="5"/>
  <c r="F977" i="5"/>
  <c r="F884" i="5"/>
  <c r="F572" i="5"/>
  <c r="F44" i="5"/>
  <c r="F425" i="5"/>
  <c r="F807" i="5"/>
  <c r="F403" i="5"/>
  <c r="F343" i="5"/>
  <c r="F814" i="5"/>
  <c r="F32" i="5"/>
  <c r="F552" i="5"/>
  <c r="F938" i="5"/>
  <c r="F696" i="5"/>
  <c r="F702" i="5"/>
  <c r="F146" i="5"/>
  <c r="F438" i="5"/>
  <c r="F904" i="5"/>
  <c r="F692" i="5"/>
  <c r="F62" i="5"/>
  <c r="F50" i="5"/>
  <c r="F360" i="5"/>
  <c r="F391" i="5"/>
  <c r="F1047" i="5"/>
  <c r="F114" i="5"/>
  <c r="F379" i="5"/>
  <c r="F789" i="5"/>
  <c r="F748" i="5"/>
  <c r="F887" i="5"/>
  <c r="F118" i="5"/>
  <c r="F43" i="5"/>
  <c r="F754" i="5"/>
  <c r="F528" i="5"/>
  <c r="F670" i="5"/>
  <c r="F620" i="5"/>
  <c r="F899" i="5"/>
  <c r="F561" i="5"/>
  <c r="F212" i="5"/>
  <c r="F278" i="5"/>
  <c r="F1043" i="5"/>
  <c r="F872" i="5"/>
  <c r="F553" i="5"/>
  <c r="F679" i="5"/>
  <c r="F192" i="5"/>
  <c r="F103" i="5"/>
  <c r="F959" i="5"/>
  <c r="F285" i="5"/>
  <c r="F527" i="5"/>
  <c r="F535" i="5"/>
  <c r="F1074" i="5"/>
  <c r="F439" i="5"/>
  <c r="F666" i="5"/>
  <c r="F261" i="5"/>
  <c r="F903" i="5"/>
  <c r="F763" i="5"/>
  <c r="F1036" i="5"/>
  <c r="F1002" i="5"/>
  <c r="F652" i="5"/>
  <c r="F853" i="5"/>
  <c r="F595" i="5"/>
  <c r="F445" i="5"/>
  <c r="F468" i="5"/>
  <c r="F479" i="5"/>
  <c r="F885" i="5"/>
  <c r="F756" i="5"/>
  <c r="F324" i="5"/>
  <c r="F250" i="5"/>
  <c r="F297" i="5"/>
  <c r="F493" i="5"/>
  <c r="F894" i="5"/>
  <c r="F376" i="5"/>
  <c r="F312" i="5"/>
  <c r="F136" i="5"/>
  <c r="F1068" i="5"/>
  <c r="F502" i="5"/>
  <c r="F513" i="5"/>
  <c r="F984" i="5"/>
  <c r="F338" i="5"/>
  <c r="F430" i="5"/>
  <c r="F224" i="5"/>
  <c r="F109" i="5"/>
  <c r="F13" i="5"/>
  <c r="F501" i="5"/>
  <c r="F309" i="5"/>
  <c r="F888" i="5"/>
  <c r="F684" i="5"/>
  <c r="F782" i="5"/>
  <c r="F640" i="5"/>
  <c r="F1072" i="5"/>
  <c r="F459" i="5"/>
  <c r="F266" i="5"/>
  <c r="F602" i="5"/>
  <c r="F306" i="5"/>
  <c r="F111" i="5"/>
  <c r="F182" i="5"/>
  <c r="F74" i="5"/>
  <c r="F934" i="5"/>
  <c r="F463" i="5"/>
  <c r="F876" i="5"/>
  <c r="F147" i="5"/>
  <c r="F581" i="5"/>
  <c r="F651" i="5"/>
  <c r="F582" i="5"/>
  <c r="F802" i="5"/>
  <c r="F937" i="5"/>
  <c r="F847" i="5"/>
  <c r="F480" i="5"/>
  <c r="F681" i="5"/>
  <c r="F426" i="5"/>
  <c r="F149" i="5"/>
  <c r="F730" i="5"/>
  <c r="F1059" i="5"/>
  <c r="F385" i="5"/>
  <c r="F410" i="5"/>
  <c r="F294" i="5"/>
  <c r="D7" i="3"/>
  <c r="K6" i="3"/>
  <c r="B91" i="2"/>
  <c r="AC3" i="12"/>
  <c r="G1071" i="5"/>
  <c r="G1039" i="5"/>
  <c r="G1083" i="5"/>
  <c r="G1082" i="5"/>
  <c r="G1050" i="5"/>
  <c r="H31" i="8" s="1"/>
  <c r="G1029" i="5"/>
  <c r="G1062" i="5"/>
  <c r="G1078" i="5"/>
  <c r="G1052" i="5"/>
  <c r="H37" i="8" s="1"/>
  <c r="G1054" i="5"/>
  <c r="H86" i="8" s="1"/>
  <c r="G1065" i="5"/>
  <c r="G1048" i="5"/>
  <c r="G1055" i="5"/>
  <c r="H91" i="8" s="1"/>
  <c r="G1068" i="5"/>
  <c r="G1051" i="5"/>
  <c r="G1040" i="5"/>
  <c r="G1063" i="5"/>
  <c r="G1070" i="5"/>
  <c r="G1053" i="5"/>
  <c r="H81" i="8" s="1"/>
  <c r="G1036" i="5"/>
  <c r="G1043" i="5"/>
  <c r="G1056" i="5"/>
  <c r="H96" i="8" s="1"/>
  <c r="G1041" i="5"/>
  <c r="G1076" i="5"/>
  <c r="G1045" i="5"/>
  <c r="G1032" i="5"/>
  <c r="G1058" i="5"/>
  <c r="H71" i="8" s="1"/>
  <c r="G1034" i="5"/>
  <c r="G1059" i="5"/>
  <c r="H76" i="8" s="1"/>
  <c r="G1060" i="5"/>
  <c r="G1077" i="5"/>
  <c r="G1061" i="5"/>
  <c r="G1081" i="5"/>
  <c r="G1079" i="5"/>
  <c r="G1073" i="5"/>
  <c r="G1035" i="5"/>
  <c r="G1033" i="5"/>
  <c r="G1069" i="5"/>
  <c r="G1067" i="5"/>
  <c r="G1064" i="5"/>
  <c r="G1072" i="5"/>
  <c r="G1075" i="5"/>
  <c r="G1031" i="5"/>
  <c r="G1074" i="5"/>
  <c r="G1080" i="5"/>
  <c r="G1038" i="5"/>
  <c r="G1049" i="5"/>
  <c r="H22" i="8" s="1"/>
  <c r="G1057" i="5"/>
  <c r="G1037" i="5"/>
  <c r="G1030" i="5"/>
  <c r="G1042" i="5"/>
  <c r="G34" i="4"/>
  <c r="O34" i="4" s="1"/>
  <c r="F610" i="5"/>
  <c r="F941" i="5"/>
  <c r="F617" i="5"/>
  <c r="F827" i="5"/>
  <c r="F768" i="5"/>
  <c r="F80" i="5"/>
  <c r="F948" i="5"/>
  <c r="F698" i="5"/>
  <c r="F346" i="5"/>
  <c r="F21" i="5"/>
  <c r="F288" i="5"/>
  <c r="F36" i="5"/>
  <c r="F935" i="5"/>
  <c r="F217" i="5"/>
  <c r="F125" i="5"/>
  <c r="F219" i="5"/>
  <c r="F396" i="5"/>
  <c r="F978" i="5"/>
  <c r="F809" i="5"/>
  <c r="F55" i="5"/>
  <c r="F144" i="5"/>
  <c r="F737" i="5"/>
  <c r="F505" i="5"/>
  <c r="F387" i="5"/>
  <c r="F155" i="5"/>
  <c r="F488" i="5"/>
  <c r="F386" i="5"/>
  <c r="F967" i="5"/>
  <c r="F35" i="5"/>
  <c r="F326" i="5"/>
  <c r="F362" i="5"/>
  <c r="F523" i="5"/>
  <c r="F449" i="5"/>
  <c r="F1060" i="5"/>
  <c r="F367" i="5"/>
  <c r="F843" i="5"/>
  <c r="F61" i="5"/>
  <c r="F1022" i="5"/>
  <c r="F26" i="5"/>
  <c r="F231" i="5"/>
  <c r="F59" i="5"/>
  <c r="F1081" i="5"/>
  <c r="F105" i="5"/>
  <c r="F435" i="5"/>
  <c r="F710" i="5"/>
  <c r="F226" i="5"/>
  <c r="F504" i="5"/>
  <c r="F1000" i="5"/>
  <c r="F594" i="5"/>
  <c r="F840" i="5"/>
  <c r="F712" i="5"/>
  <c r="F656" i="5"/>
  <c r="F591" i="5"/>
  <c r="F372" i="5"/>
  <c r="F135" i="5"/>
  <c r="F788" i="5"/>
  <c r="F896" i="5"/>
  <c r="F521" i="5"/>
  <c r="F558" i="5"/>
  <c r="F532" i="5"/>
  <c r="F116" i="5"/>
  <c r="F624" i="5"/>
  <c r="F875" i="5"/>
  <c r="F548" i="5"/>
  <c r="F344" i="5"/>
  <c r="F461" i="5"/>
  <c r="F964" i="5"/>
  <c r="F213" i="5"/>
  <c r="F139" i="5"/>
  <c r="F619" i="5"/>
  <c r="F770" i="5"/>
  <c r="F56" i="5"/>
  <c r="F86" i="5"/>
  <c r="F861" i="5"/>
  <c r="F268" i="5"/>
  <c r="F987" i="5"/>
  <c r="F228" i="5"/>
  <c r="F723" i="5"/>
  <c r="F707" i="5"/>
  <c r="F583" i="5"/>
  <c r="F632" i="5"/>
  <c r="F275" i="5"/>
  <c r="F462" i="5"/>
  <c r="F775" i="5"/>
  <c r="F370" i="5"/>
  <c r="F169" i="5"/>
  <c r="F137" i="5"/>
  <c r="F765" i="5"/>
  <c r="F564" i="5"/>
  <c r="F683" i="5"/>
  <c r="F272" i="5"/>
  <c r="F1079" i="5"/>
  <c r="F549" i="5"/>
  <c r="F519" i="5"/>
  <c r="F381" i="5"/>
  <c r="F919" i="5"/>
  <c r="F432" i="5"/>
  <c r="F913" i="5"/>
  <c r="F858" i="5"/>
  <c r="F503" i="5"/>
  <c r="F675" i="5"/>
  <c r="F117" i="5"/>
  <c r="F627" i="5"/>
  <c r="F717" i="5"/>
  <c r="F1026" i="5"/>
  <c r="F618" i="5"/>
  <c r="F296" i="5"/>
  <c r="F401" i="5"/>
  <c r="F96" i="5"/>
  <c r="F868" i="5"/>
  <c r="F196" i="5"/>
  <c r="F148" i="5"/>
  <c r="F650" i="5"/>
  <c r="F874" i="5"/>
  <c r="F689" i="5"/>
  <c r="F234" i="5"/>
  <c r="F178" i="5"/>
  <c r="F890" i="5"/>
  <c r="F830" i="5"/>
  <c r="F6" i="5"/>
  <c r="F206" i="5"/>
  <c r="F455" i="5"/>
  <c r="F635" i="5"/>
  <c r="F793" i="5"/>
  <c r="F394" i="5"/>
  <c r="F325" i="5"/>
  <c r="F53" i="5"/>
  <c r="F69" i="5"/>
  <c r="F227" i="5"/>
  <c r="F415" i="5"/>
  <c r="F823" i="5"/>
  <c r="F677" i="5"/>
  <c r="F529" i="5"/>
  <c r="F300" i="5"/>
  <c r="F982" i="5"/>
  <c r="F208" i="5"/>
  <c r="F589" i="5"/>
  <c r="F1070" i="5"/>
  <c r="F284" i="5"/>
  <c r="F936" i="5"/>
  <c r="F464" i="5"/>
  <c r="F82" i="5"/>
  <c r="F662" i="5"/>
  <c r="F377" i="5"/>
  <c r="F363" i="5"/>
  <c r="F456" i="5"/>
  <c r="F892" i="5"/>
  <c r="F189" i="5"/>
  <c r="F673" i="5"/>
  <c r="F818" i="5"/>
  <c r="F992" i="5"/>
  <c r="F321" i="5"/>
  <c r="F42" i="5"/>
  <c r="F28" i="5"/>
  <c r="F954" i="5"/>
  <c r="F517" i="5"/>
  <c r="F562" i="5"/>
  <c r="F791" i="5"/>
  <c r="F845" i="5"/>
  <c r="F574" i="5"/>
  <c r="F262" i="5"/>
  <c r="F603" i="5"/>
  <c r="F1027" i="5"/>
  <c r="F202" i="5"/>
  <c r="F94" i="5"/>
  <c r="F952" i="5"/>
  <c r="F629" i="5"/>
  <c r="F452" i="5"/>
  <c r="F334" i="5"/>
  <c r="F605" i="5"/>
  <c r="F233" i="5"/>
  <c r="F305" i="5"/>
  <c r="F668" i="5"/>
  <c r="F302" i="5"/>
  <c r="F457" i="5"/>
  <c r="F434" i="5"/>
  <c r="F68" i="5"/>
  <c r="F623" i="5"/>
  <c r="F366" i="5"/>
  <c r="F88" i="5"/>
  <c r="F1032" i="5"/>
  <c r="F742" i="5"/>
  <c r="F825" i="5"/>
  <c r="F1045" i="5"/>
  <c r="F483" i="5"/>
  <c r="F209" i="5"/>
  <c r="F1062" i="5"/>
  <c r="F611" i="5"/>
  <c r="F174" i="5"/>
  <c r="F65" i="5"/>
  <c r="F454" i="5"/>
  <c r="F778" i="5"/>
  <c r="F120" i="5"/>
  <c r="F822" i="5"/>
  <c r="F612" i="5"/>
  <c r="F1056" i="5"/>
  <c r="F1071" i="5"/>
  <c r="F14" i="5"/>
  <c r="F373" i="5"/>
  <c r="F232" i="5"/>
  <c r="F291" i="5"/>
  <c r="F429" i="5"/>
  <c r="F207" i="5"/>
  <c r="F328" i="5"/>
  <c r="F928" i="5"/>
  <c r="F295" i="5"/>
  <c r="F1041" i="5"/>
  <c r="F355" i="5"/>
  <c r="F99" i="5"/>
  <c r="F303" i="5"/>
  <c r="F851" i="5"/>
  <c r="F204" i="5"/>
  <c r="F526" i="5"/>
  <c r="F1076" i="5"/>
  <c r="F516" i="5"/>
  <c r="F736" i="5"/>
  <c r="F40" i="5"/>
  <c r="F397" i="5"/>
  <c r="F77" i="5"/>
  <c r="F621" i="5"/>
  <c r="F1051" i="5"/>
  <c r="F576" i="5"/>
  <c r="F560" i="5"/>
  <c r="F1028" i="5"/>
  <c r="F271" i="5"/>
  <c r="F877" i="5"/>
  <c r="F870" i="5"/>
  <c r="F239" i="5"/>
  <c r="F908" i="5"/>
  <c r="F447" i="5"/>
  <c r="F1078" i="5"/>
  <c r="F559" i="5"/>
  <c r="F289" i="5"/>
  <c r="F816" i="5"/>
  <c r="F41" i="5"/>
  <c r="F129" i="5"/>
  <c r="F364" i="5"/>
  <c r="F848" i="5"/>
  <c r="F1018" i="5"/>
  <c r="F39" i="5"/>
  <c r="F949" i="5"/>
  <c r="F293" i="5"/>
  <c r="F630" i="5"/>
  <c r="F701" i="5"/>
  <c r="F474" i="5"/>
  <c r="F19" i="5"/>
  <c r="F950" i="5"/>
  <c r="F769" i="5"/>
  <c r="F759" i="5"/>
  <c r="F193" i="5"/>
  <c r="F361" i="5"/>
  <c r="F1040" i="5"/>
  <c r="F307" i="5"/>
  <c r="F986" i="5"/>
  <c r="F713" i="5"/>
  <c r="F329" i="5"/>
  <c r="F318" i="5"/>
  <c r="F1044" i="5"/>
  <c r="F667" i="5"/>
  <c r="F54" i="5"/>
  <c r="F17" i="5"/>
  <c r="F838" i="5"/>
  <c r="F476" i="5"/>
  <c r="F1021" i="5"/>
  <c r="F133" i="5"/>
  <c r="F1082" i="5"/>
  <c r="F413" i="5"/>
  <c r="F857" i="5"/>
  <c r="F290" i="5"/>
  <c r="F601" i="5"/>
  <c r="F997" i="5"/>
  <c r="F975" i="5"/>
  <c r="F110" i="5"/>
  <c r="F731" i="5"/>
  <c r="F720" i="5"/>
  <c r="F353" i="5"/>
  <c r="F609" i="5"/>
  <c r="F299" i="5"/>
  <c r="F653" i="5"/>
  <c r="F644" i="5"/>
  <c r="F1009" i="5"/>
  <c r="F176" i="5"/>
  <c r="F453" i="5"/>
  <c r="F867" i="5"/>
  <c r="F52" i="5"/>
  <c r="F678" i="5"/>
  <c r="F16" i="5"/>
  <c r="F323" i="5"/>
  <c r="F824" i="5"/>
  <c r="F565" i="5"/>
  <c r="F423" i="5"/>
  <c r="F613" i="5"/>
  <c r="F127" i="5"/>
  <c r="F912" i="5"/>
  <c r="F269" i="5"/>
  <c r="F382" i="5"/>
  <c r="F333" i="5"/>
  <c r="F38" i="5"/>
  <c r="F358" i="5"/>
  <c r="F369" i="5"/>
  <c r="F486" i="5"/>
  <c r="F893" i="5"/>
  <c r="F991" i="5"/>
  <c r="F1023" i="5"/>
  <c r="F428" i="5"/>
  <c r="F638" i="5"/>
  <c r="F244" i="5"/>
  <c r="F939" i="5"/>
  <c r="F779" i="5"/>
  <c r="F18" i="5"/>
  <c r="F931" i="5"/>
  <c r="F646" i="5"/>
  <c r="F389" i="5"/>
  <c r="F336" i="5"/>
  <c r="F48" i="5"/>
  <c r="F1019" i="5"/>
  <c r="F154" i="5"/>
  <c r="F676" i="5"/>
  <c r="F131" i="5"/>
  <c r="F555" i="5"/>
  <c r="F380" i="5"/>
  <c r="F499" i="5"/>
  <c r="F339" i="5"/>
  <c r="F545" i="5"/>
  <c r="F1050" i="5"/>
  <c r="F725" i="5"/>
  <c r="F1064" i="5"/>
  <c r="F781" i="5"/>
  <c r="F1063" i="5"/>
  <c r="F844" i="5"/>
  <c r="F863" i="5"/>
  <c r="F223" i="5"/>
  <c r="F749" i="5"/>
  <c r="F831" i="5"/>
  <c r="F764" i="5"/>
  <c r="F608" i="5"/>
  <c r="H101" i="8" l="1"/>
  <c r="V14" i="2"/>
  <c r="W14" i="2"/>
  <c r="Y14" i="2" s="1"/>
  <c r="C3" i="3"/>
  <c r="C3" i="11"/>
  <c r="C3" i="9"/>
  <c r="M10" i="4"/>
  <c r="M14" i="4"/>
  <c r="M18" i="4"/>
  <c r="M22" i="4"/>
  <c r="M26" i="4"/>
  <c r="M30" i="4"/>
  <c r="M34" i="4"/>
  <c r="M38" i="4"/>
  <c r="M42" i="4"/>
  <c r="M46" i="4"/>
  <c r="M50" i="4"/>
  <c r="M54" i="4"/>
  <c r="M58" i="4"/>
  <c r="M62" i="4"/>
  <c r="M66" i="4"/>
  <c r="M70" i="4"/>
  <c r="M11" i="4"/>
  <c r="M15" i="4"/>
  <c r="M19" i="4"/>
  <c r="M23" i="4"/>
  <c r="M27" i="4"/>
  <c r="M31" i="4"/>
  <c r="M35" i="4"/>
  <c r="M39" i="4"/>
  <c r="M43" i="4"/>
  <c r="M47" i="4"/>
  <c r="M51" i="4"/>
  <c r="M55" i="4"/>
  <c r="M59" i="4"/>
  <c r="M63" i="4"/>
  <c r="M67" i="4"/>
  <c r="N9" i="4"/>
  <c r="M16" i="4"/>
  <c r="M24" i="4"/>
  <c r="M28" i="4"/>
  <c r="M36" i="4"/>
  <c r="M40" i="4"/>
  <c r="M44" i="4"/>
  <c r="M52" i="4"/>
  <c r="M56" i="4"/>
  <c r="M60" i="4"/>
  <c r="M68" i="4"/>
  <c r="M17" i="4"/>
  <c r="M21" i="4"/>
  <c r="M29" i="4"/>
  <c r="M37" i="4"/>
  <c r="M49" i="4"/>
  <c r="M57" i="4"/>
  <c r="M61" i="4"/>
  <c r="M9" i="4"/>
  <c r="M12" i="4"/>
  <c r="M20" i="4"/>
  <c r="M32" i="4"/>
  <c r="M48" i="4"/>
  <c r="M64" i="4"/>
  <c r="M33" i="4"/>
  <c r="M45" i="4"/>
  <c r="M53" i="4"/>
  <c r="M65" i="4"/>
  <c r="M8" i="4"/>
  <c r="M13" i="4"/>
  <c r="M25" i="4"/>
  <c r="M41" i="4"/>
  <c r="M69" i="4"/>
  <c r="G24" i="5"/>
  <c r="N70" i="4"/>
  <c r="H11" i="8"/>
  <c r="N22" i="4"/>
  <c r="N26" i="4"/>
  <c r="N34" i="4"/>
  <c r="N57" i="4"/>
  <c r="N42" i="4"/>
  <c r="N8" i="4"/>
  <c r="N46" i="4"/>
  <c r="N28" i="4"/>
  <c r="N12" i="4"/>
  <c r="N15" i="4"/>
  <c r="N53" i="4"/>
  <c r="N37" i="4"/>
  <c r="N17" i="4"/>
  <c r="N43" i="4"/>
  <c r="N31" i="4"/>
  <c r="N67" i="4"/>
  <c r="N56" i="4"/>
  <c r="N14" i="4"/>
  <c r="N23" i="4"/>
  <c r="N10" i="4"/>
  <c r="N59" i="4"/>
  <c r="N52" i="4"/>
  <c r="N50" i="4"/>
  <c r="N18" i="4"/>
  <c r="N51" i="4"/>
  <c r="N66" i="4"/>
  <c r="N20" i="4"/>
  <c r="N65" i="4"/>
  <c r="N35" i="4"/>
  <c r="N19" i="4"/>
  <c r="N25" i="4"/>
  <c r="N54" i="4"/>
  <c r="N32" i="4"/>
  <c r="N11" i="4"/>
  <c r="N41" i="4"/>
  <c r="N61" i="4"/>
  <c r="N62" i="4"/>
  <c r="N27" i="4"/>
  <c r="N29" i="4"/>
  <c r="N24" i="4"/>
  <c r="N45" i="4"/>
  <c r="N68" i="4"/>
  <c r="N63" i="4"/>
  <c r="N55" i="4"/>
  <c r="N47" i="4"/>
  <c r="N40" i="4"/>
  <c r="N33" i="4"/>
  <c r="N13" i="4"/>
  <c r="N64" i="4"/>
  <c r="N16" i="4"/>
  <c r="N39" i="4"/>
  <c r="N49" i="4"/>
  <c r="N38" i="4"/>
  <c r="N36" i="4"/>
  <c r="N48" i="4"/>
  <c r="N69" i="4"/>
  <c r="N21" i="4"/>
  <c r="N60" i="4"/>
  <c r="N44" i="4"/>
  <c r="N58" i="4"/>
  <c r="N30" i="4"/>
  <c r="H46" i="8"/>
  <c r="H61" i="8"/>
  <c r="H66" i="8"/>
  <c r="H51" i="8"/>
  <c r="H21" i="8"/>
  <c r="H26" i="8"/>
  <c r="H72" i="8"/>
  <c r="H42" i="8"/>
  <c r="H32" i="8"/>
  <c r="H57" i="8"/>
  <c r="H36" i="8"/>
  <c r="H77" i="8"/>
  <c r="H56" i="8"/>
  <c r="H52" i="8"/>
  <c r="H41" i="8"/>
  <c r="H47" i="8"/>
  <c r="V13" i="2"/>
  <c r="W15" i="2"/>
  <c r="V19" i="2"/>
  <c r="W20" i="2"/>
  <c r="W21" i="2"/>
  <c r="V24" i="2"/>
  <c r="V25" i="2"/>
  <c r="W26" i="2"/>
  <c r="V30" i="2"/>
  <c r="W31" i="2"/>
  <c r="V35" i="2"/>
  <c r="W36" i="2"/>
  <c r="W37" i="2"/>
  <c r="V40" i="2"/>
  <c r="V41" i="2"/>
  <c r="W42" i="2"/>
  <c r="V46" i="2"/>
  <c r="V50" i="2"/>
  <c r="W51" i="2"/>
  <c r="W52" i="2"/>
  <c r="V55" i="2"/>
  <c r="V56" i="2"/>
  <c r="W57" i="2"/>
  <c r="V60" i="2"/>
  <c r="W61" i="2"/>
  <c r="V65" i="2"/>
  <c r="W66" i="2"/>
  <c r="V70" i="2"/>
  <c r="W71" i="2"/>
  <c r="W72" i="2"/>
  <c r="V77" i="2"/>
  <c r="W78" i="2"/>
  <c r="V82" i="2"/>
  <c r="W83" i="2"/>
  <c r="W84" i="2"/>
  <c r="V87" i="2"/>
  <c r="V88" i="2"/>
  <c r="W89" i="2"/>
  <c r="V12" i="2"/>
  <c r="W13" i="2"/>
  <c r="V18" i="2"/>
  <c r="W19" i="2"/>
  <c r="V23" i="2"/>
  <c r="W24" i="2"/>
  <c r="W25" i="2"/>
  <c r="V28" i="2"/>
  <c r="V29" i="2"/>
  <c r="W30" i="2"/>
  <c r="V34" i="2"/>
  <c r="W35" i="2"/>
  <c r="V39" i="2"/>
  <c r="W40" i="2"/>
  <c r="W41" i="2"/>
  <c r="V44" i="2"/>
  <c r="V45" i="2"/>
  <c r="W46" i="2"/>
  <c r="V49" i="2"/>
  <c r="W50" i="2"/>
  <c r="V54" i="2"/>
  <c r="W55" i="2"/>
  <c r="W56" i="2"/>
  <c r="V59" i="2"/>
  <c r="W60" i="2"/>
  <c r="V63" i="2"/>
  <c r="V64" i="2"/>
  <c r="W65" i="2"/>
  <c r="V69" i="2"/>
  <c r="W70" i="2"/>
  <c r="V74" i="2"/>
  <c r="V75" i="2"/>
  <c r="V76" i="2"/>
  <c r="W77" i="2"/>
  <c r="V81" i="2"/>
  <c r="W82" i="2"/>
  <c r="V86" i="2"/>
  <c r="W87" i="2"/>
  <c r="W88" i="2"/>
  <c r="W12" i="2"/>
  <c r="V16" i="2"/>
  <c r="V17" i="2"/>
  <c r="W18" i="2"/>
  <c r="V22" i="2"/>
  <c r="W23" i="2"/>
  <c r="V27" i="2"/>
  <c r="W28" i="2"/>
  <c r="W29" i="2"/>
  <c r="V32" i="2"/>
  <c r="V33" i="2"/>
  <c r="W34" i="2"/>
  <c r="V38" i="2"/>
  <c r="W39" i="2"/>
  <c r="V43" i="2"/>
  <c r="W44" i="2"/>
  <c r="W45" i="2"/>
  <c r="V47" i="2"/>
  <c r="V48" i="2"/>
  <c r="W49" i="2"/>
  <c r="V53" i="2"/>
  <c r="W54" i="2"/>
  <c r="V58" i="2"/>
  <c r="W59" i="2"/>
  <c r="V62" i="2"/>
  <c r="W63" i="2"/>
  <c r="W64" i="2"/>
  <c r="V67" i="2"/>
  <c r="V68" i="2"/>
  <c r="W69" i="2"/>
  <c r="V73" i="2"/>
  <c r="W74" i="2"/>
  <c r="W75" i="2"/>
  <c r="W76" i="2"/>
  <c r="V79" i="2"/>
  <c r="V80" i="2"/>
  <c r="W81" i="2"/>
  <c r="V85" i="2"/>
  <c r="W86" i="2"/>
  <c r="W17" i="2"/>
  <c r="W22" i="2"/>
  <c r="W27" i="2"/>
  <c r="W32" i="2"/>
  <c r="V37" i="2"/>
  <c r="V42" i="2"/>
  <c r="V51" i="2"/>
  <c r="V61" i="2"/>
  <c r="V66" i="2"/>
  <c r="V71" i="2"/>
  <c r="W80" i="2"/>
  <c r="W85" i="2"/>
  <c r="W33" i="2"/>
  <c r="W38" i="2"/>
  <c r="W43" i="2"/>
  <c r="W47" i="2"/>
  <c r="V52" i="2"/>
  <c r="V57" i="2"/>
  <c r="W62" i="2"/>
  <c r="W67" i="2"/>
  <c r="V72" i="2"/>
  <c r="V15" i="2"/>
  <c r="V20" i="2"/>
  <c r="W48" i="2"/>
  <c r="W53" i="2"/>
  <c r="W58" i="2"/>
  <c r="W68" i="2"/>
  <c r="W73" i="2"/>
  <c r="V78" i="2"/>
  <c r="V83" i="2"/>
  <c r="W16" i="2"/>
  <c r="V21" i="2"/>
  <c r="V26" i="2"/>
  <c r="V31" i="2"/>
  <c r="V36" i="2"/>
  <c r="W79" i="2"/>
  <c r="V84" i="2"/>
  <c r="V89" i="2"/>
  <c r="W11" i="2"/>
  <c r="C4" i="8"/>
  <c r="C3" i="4"/>
  <c r="C3" i="10"/>
  <c r="V11" i="2"/>
  <c r="K1081" i="5"/>
  <c r="K1083" i="5" s="1"/>
  <c r="G1044" i="5"/>
  <c r="H27" i="8" s="1"/>
  <c r="G36" i="4"/>
  <c r="O36" i="4" s="1"/>
  <c r="H17" i="8" l="1"/>
  <c r="Z14" i="2"/>
  <c r="AA14" i="2" s="1"/>
  <c r="G26" i="5"/>
  <c r="P70" i="4"/>
  <c r="P68" i="4"/>
  <c r="P69" i="4"/>
  <c r="Y38" i="2"/>
  <c r="P67" i="4"/>
  <c r="AD33" i="8"/>
  <c r="Y39" i="2"/>
  <c r="G37" i="4"/>
  <c r="G1046" i="5"/>
  <c r="H16" i="8" s="1"/>
  <c r="AB14" i="2" l="1"/>
  <c r="AC14" i="2" s="1"/>
  <c r="AD14" i="2"/>
  <c r="AF14" i="2"/>
  <c r="G28" i="5"/>
  <c r="G1047" i="5"/>
  <c r="H62" i="8" s="1"/>
  <c r="O37" i="4"/>
  <c r="Q70" i="4"/>
  <c r="R70" i="4" s="1"/>
  <c r="Q67" i="4"/>
  <c r="W67" i="4" s="1"/>
  <c r="Q69" i="4"/>
  <c r="U69" i="4" s="1"/>
  <c r="Z39" i="2"/>
  <c r="AA39" i="2" s="1"/>
  <c r="Z38" i="2"/>
  <c r="AF38" i="2" s="1"/>
  <c r="Q68" i="4"/>
  <c r="U68" i="4" s="1"/>
  <c r="G29" i="5" l="1"/>
  <c r="H67" i="8"/>
  <c r="S70" i="4"/>
  <c r="T70" i="4" s="1"/>
  <c r="W70" i="4"/>
  <c r="U70" i="4"/>
  <c r="S67" i="4"/>
  <c r="T67" i="4" s="1"/>
  <c r="P64" i="4" s="1"/>
  <c r="Q64" i="4" s="1"/>
  <c r="U64" i="4" s="1"/>
  <c r="R68" i="4"/>
  <c r="W68" i="4"/>
  <c r="AB38" i="2"/>
  <c r="AC38" i="2" s="1"/>
  <c r="W69" i="4"/>
  <c r="R67" i="4"/>
  <c r="S68" i="4"/>
  <c r="T68" i="4" s="1"/>
  <c r="R69" i="4"/>
  <c r="AD38" i="2"/>
  <c r="AA38" i="2"/>
  <c r="AD39" i="2"/>
  <c r="AB39" i="2"/>
  <c r="AF39" i="2"/>
  <c r="S69" i="4"/>
  <c r="U67" i="4"/>
  <c r="G30" i="5" l="1"/>
  <c r="W64" i="4"/>
  <c r="S64" i="4"/>
  <c r="T64" i="4" s="1"/>
  <c r="P65" i="4"/>
  <c r="R64" i="4"/>
  <c r="T69" i="4"/>
  <c r="AC39" i="2"/>
  <c r="AN118" i="5"/>
  <c r="AN94" i="5"/>
  <c r="AQ43" i="5"/>
  <c r="AQ109" i="5"/>
  <c r="AP62" i="5"/>
  <c r="AQ113" i="5"/>
  <c r="AQ110" i="5"/>
  <c r="AN11" i="5"/>
  <c r="AQ79" i="5"/>
  <c r="AP50" i="5"/>
  <c r="AN30" i="5"/>
  <c r="AN110" i="5"/>
  <c r="AQ8" i="5"/>
  <c r="AN34" i="5"/>
  <c r="AH125" i="5"/>
  <c r="AP124" i="5"/>
  <c r="AQ83" i="5"/>
  <c r="AN39" i="5"/>
  <c r="AN77" i="5"/>
  <c r="AQ59" i="5"/>
  <c r="AN105" i="5"/>
  <c r="AQ12" i="5"/>
  <c r="AP105" i="5"/>
  <c r="AP87" i="5"/>
  <c r="AQ81" i="5"/>
  <c r="AP40" i="5"/>
  <c r="AP11" i="5"/>
  <c r="AQ28" i="5"/>
  <c r="AP102" i="5"/>
  <c r="AN52" i="5"/>
  <c r="AP5" i="5"/>
  <c r="AP53" i="5"/>
  <c r="AN18" i="5"/>
  <c r="AQ94" i="5"/>
  <c r="AQ115" i="5"/>
  <c r="AN16" i="5"/>
  <c r="AQ21" i="5"/>
  <c r="AN56" i="5"/>
  <c r="AN31" i="5"/>
  <c r="AN68" i="5"/>
  <c r="AQ49" i="5"/>
  <c r="AQ91" i="5"/>
  <c r="AP79" i="5"/>
  <c r="AP63" i="5"/>
  <c r="AN113" i="5"/>
  <c r="AQ80" i="5"/>
  <c r="AQ58" i="5"/>
  <c r="AN58" i="5"/>
  <c r="AN71" i="5"/>
  <c r="AP122" i="5"/>
  <c r="AN90" i="5"/>
  <c r="AN10" i="5"/>
  <c r="AQ95" i="5"/>
  <c r="AP28" i="5"/>
  <c r="AQ120" i="5"/>
  <c r="AN78" i="5"/>
  <c r="AP85" i="5"/>
  <c r="AN89" i="5"/>
  <c r="AP81" i="5"/>
  <c r="AN36" i="5"/>
  <c r="AI30" i="5"/>
  <c r="AN41" i="5"/>
  <c r="AI31" i="5"/>
  <c r="AQ46" i="5"/>
  <c r="AN88" i="5"/>
  <c r="AP37" i="5"/>
  <c r="AQ41" i="5"/>
  <c r="AN49" i="5"/>
  <c r="AN27" i="5"/>
  <c r="AQ69" i="5"/>
  <c r="AQ56" i="5"/>
  <c r="AP71" i="5"/>
  <c r="AP47" i="5"/>
  <c r="AP17" i="5"/>
  <c r="AN86" i="5"/>
  <c r="AN45" i="5"/>
  <c r="AP57" i="5"/>
  <c r="AP16" i="5"/>
  <c r="AQ22" i="5"/>
  <c r="AP31" i="5"/>
  <c r="AQ15" i="5"/>
  <c r="AQ92" i="5"/>
  <c r="AQ42" i="5"/>
  <c r="AN104" i="5"/>
  <c r="AN108" i="5"/>
  <c r="AP76" i="5"/>
  <c r="AQ30" i="5"/>
  <c r="AQ65" i="5"/>
  <c r="AP110" i="5"/>
  <c r="AN20" i="5"/>
  <c r="AP89" i="5"/>
  <c r="AN84" i="5"/>
  <c r="AQ40" i="5"/>
  <c r="AN15" i="5"/>
  <c r="AP92" i="5"/>
  <c r="AP15" i="5"/>
  <c r="AQ47" i="5"/>
  <c r="AP121" i="5"/>
  <c r="AQ90" i="5"/>
  <c r="AN38" i="5"/>
  <c r="AQ34" i="5"/>
  <c r="AP98" i="5"/>
  <c r="AQ74" i="5"/>
  <c r="AP99" i="5"/>
  <c r="AQ6" i="5"/>
  <c r="AQ77" i="5"/>
  <c r="AP23" i="5"/>
  <c r="AN6" i="5"/>
  <c r="AG125" i="5"/>
  <c r="AP120" i="5"/>
  <c r="AQ89" i="5"/>
  <c r="AQ108" i="5"/>
  <c r="AN123" i="5"/>
  <c r="AQ38" i="5"/>
  <c r="AQ25" i="5"/>
  <c r="AQ106" i="5"/>
  <c r="AP90" i="5"/>
  <c r="AQ102" i="5"/>
  <c r="AQ57" i="5"/>
  <c r="AN24" i="5"/>
  <c r="AQ68" i="5"/>
  <c r="AP30" i="5"/>
  <c r="AP32" i="5"/>
  <c r="AQ39" i="5"/>
  <c r="AN8" i="5"/>
  <c r="AN66" i="5"/>
  <c r="AN50" i="5"/>
  <c r="AN28" i="5"/>
  <c r="AQ52" i="5"/>
  <c r="AN19" i="5"/>
  <c r="AQ86" i="5"/>
  <c r="AN73" i="5"/>
  <c r="AQ11" i="5"/>
  <c r="AP101" i="5"/>
  <c r="AP22" i="5"/>
  <c r="AN80" i="5"/>
  <c r="AQ85" i="5"/>
  <c r="AP49" i="5"/>
  <c r="AQ97" i="5"/>
  <c r="AP34" i="5"/>
  <c r="AP113" i="5"/>
  <c r="AN103" i="5"/>
  <c r="AN111" i="5"/>
  <c r="AQ66" i="5"/>
  <c r="AN98" i="5"/>
  <c r="AN82" i="5"/>
  <c r="AN65" i="5"/>
  <c r="AN37" i="5"/>
  <c r="AN102" i="5"/>
  <c r="AP123" i="5"/>
  <c r="AP58" i="5"/>
  <c r="AP19" i="5"/>
  <c r="AP88" i="5"/>
  <c r="AP51" i="5"/>
  <c r="AN40" i="5"/>
  <c r="AP8" i="5"/>
  <c r="AN106" i="5"/>
  <c r="AN64" i="5"/>
  <c r="AQ5" i="5"/>
  <c r="AQ75" i="5"/>
  <c r="AN115" i="5"/>
  <c r="AN72" i="5"/>
  <c r="AN83" i="5"/>
  <c r="AN25" i="5"/>
  <c r="AN96" i="5"/>
  <c r="AQ24" i="5"/>
  <c r="AQ53" i="5"/>
  <c r="AP106" i="5"/>
  <c r="AQ118" i="5"/>
  <c r="AP20" i="5"/>
  <c r="AP78" i="5"/>
  <c r="AN122" i="5"/>
  <c r="AN12" i="5"/>
  <c r="AP48" i="5"/>
  <c r="AP97" i="5"/>
  <c r="AQ78" i="5"/>
  <c r="AP46" i="5"/>
  <c r="AN7" i="5"/>
  <c r="AP45" i="5"/>
  <c r="AQ32" i="5"/>
  <c r="AN9" i="5"/>
  <c r="AQ35" i="5"/>
  <c r="AN21" i="5"/>
  <c r="AQ104" i="5"/>
  <c r="AN54" i="5"/>
  <c r="AQ18" i="5"/>
  <c r="AN33" i="5"/>
  <c r="AP64" i="5"/>
  <c r="AQ93" i="5"/>
  <c r="AN17" i="5"/>
  <c r="AP83" i="5"/>
  <c r="AP111" i="5"/>
  <c r="AQ20" i="5"/>
  <c r="AQ64" i="5"/>
  <c r="AQ119" i="5"/>
  <c r="AN107" i="5"/>
  <c r="AQ123" i="5"/>
  <c r="AN100" i="5"/>
  <c r="AQ103" i="5"/>
  <c r="AQ55" i="5"/>
  <c r="AN22" i="5"/>
  <c r="AQ48" i="5"/>
  <c r="AQ70" i="5"/>
  <c r="AP24" i="5"/>
  <c r="AN87" i="5"/>
  <c r="AN116" i="5"/>
  <c r="AP29" i="5"/>
  <c r="AN59" i="5"/>
  <c r="AP115" i="5"/>
  <c r="AN81" i="5"/>
  <c r="AQ73" i="5"/>
  <c r="AP27" i="5"/>
  <c r="AN53" i="5"/>
  <c r="AP112" i="5"/>
  <c r="AQ101" i="5"/>
  <c r="AQ60" i="5"/>
  <c r="AQ61" i="5"/>
  <c r="AP95" i="5"/>
  <c r="AN109" i="5"/>
  <c r="AQ67" i="5"/>
  <c r="AP69" i="5"/>
  <c r="AP68" i="5"/>
  <c r="AP61" i="5"/>
  <c r="AN97" i="5"/>
  <c r="AP36" i="5"/>
  <c r="AN85" i="5"/>
  <c r="AN91" i="5"/>
  <c r="AP103" i="5"/>
  <c r="AQ50" i="5"/>
  <c r="AQ9" i="5"/>
  <c r="AQ10" i="5"/>
  <c r="AP33" i="5"/>
  <c r="AP65" i="5"/>
  <c r="AQ44" i="5"/>
  <c r="AP72" i="5"/>
  <c r="AQ16" i="5"/>
  <c r="AP118" i="5"/>
  <c r="AQ121" i="5"/>
  <c r="AP18" i="5"/>
  <c r="AP12" i="5"/>
  <c r="AQ112" i="5"/>
  <c r="AP96" i="5"/>
  <c r="AP109" i="5"/>
  <c r="AP14" i="5"/>
  <c r="AP107" i="5"/>
  <c r="AP9" i="5"/>
  <c r="AN76" i="5"/>
  <c r="AN70" i="5"/>
  <c r="AP41" i="5"/>
  <c r="AQ87" i="5"/>
  <c r="AN46" i="5"/>
  <c r="AN79" i="5"/>
  <c r="AP60" i="5"/>
  <c r="AN119" i="5"/>
  <c r="AQ14" i="5"/>
  <c r="AQ37" i="5"/>
  <c r="AN55" i="5"/>
  <c r="AQ111" i="5"/>
  <c r="AN60" i="5"/>
  <c r="AP55" i="5"/>
  <c r="AP66" i="5"/>
  <c r="AN75" i="5"/>
  <c r="AQ117" i="5"/>
  <c r="AN99" i="5"/>
  <c r="AQ26" i="5"/>
  <c r="AP117" i="5"/>
  <c r="AP91" i="5"/>
  <c r="AQ122" i="5"/>
  <c r="AQ124" i="5"/>
  <c r="AP80" i="5"/>
  <c r="AP10" i="5"/>
  <c r="AN67" i="5"/>
  <c r="AQ31" i="5"/>
  <c r="AP43" i="5"/>
  <c r="AQ62" i="5"/>
  <c r="AN5" i="5"/>
  <c r="AN74" i="5"/>
  <c r="AQ36" i="5"/>
  <c r="AQ17" i="5"/>
  <c r="AP21" i="5"/>
  <c r="AN63" i="5"/>
  <c r="AN92" i="5"/>
  <c r="AP116" i="5"/>
  <c r="AN14" i="5"/>
  <c r="AQ84" i="5"/>
  <c r="AP7" i="5"/>
  <c r="AP56" i="5"/>
  <c r="AQ63" i="5"/>
  <c r="AN13" i="5"/>
  <c r="AP100" i="5"/>
  <c r="AP77" i="5"/>
  <c r="AQ107" i="5"/>
  <c r="AQ82" i="5"/>
  <c r="AQ13" i="5"/>
  <c r="AN61" i="5"/>
  <c r="AN95" i="5"/>
  <c r="AN35" i="5"/>
  <c r="AN62" i="5"/>
  <c r="AP26" i="5"/>
  <c r="AP84" i="5"/>
  <c r="AQ76" i="5"/>
  <c r="AN120" i="5"/>
  <c r="AQ71" i="5"/>
  <c r="AP67" i="5"/>
  <c r="AP104" i="5"/>
  <c r="AN43" i="5"/>
  <c r="AN26" i="5"/>
  <c r="AP93" i="5"/>
  <c r="AQ29" i="5"/>
  <c r="AN29" i="5"/>
  <c r="AP39" i="5"/>
  <c r="AP6" i="5"/>
  <c r="AN23" i="5"/>
  <c r="AQ51" i="5"/>
  <c r="AP119" i="5"/>
  <c r="AN124" i="5"/>
  <c r="AP86" i="5"/>
  <c r="AP25" i="5"/>
  <c r="AN101" i="5"/>
  <c r="AQ27" i="5"/>
  <c r="AP73" i="5"/>
  <c r="AN51" i="5"/>
  <c r="AP44" i="5"/>
  <c r="AP75" i="5"/>
  <c r="AQ100" i="5"/>
  <c r="AN48" i="5"/>
  <c r="AN117" i="5"/>
  <c r="AP70" i="5"/>
  <c r="AP52" i="5"/>
  <c r="AQ88" i="5"/>
  <c r="AQ72" i="5"/>
  <c r="AN44" i="5"/>
  <c r="AN32" i="5"/>
  <c r="AQ99" i="5"/>
  <c r="AP13" i="5"/>
  <c r="AQ98" i="5"/>
  <c r="AN47" i="5"/>
  <c r="AN121" i="5"/>
  <c r="AQ33" i="5"/>
  <c r="AQ54" i="5"/>
  <c r="AN69" i="5"/>
  <c r="AP74" i="5"/>
  <c r="AP59" i="5"/>
  <c r="AP42" i="5"/>
  <c r="AQ19" i="5"/>
  <c r="AN112" i="5"/>
  <c r="AQ45" i="5"/>
  <c r="AQ7" i="5"/>
  <c r="AP54" i="5"/>
  <c r="AP38" i="5"/>
  <c r="AN93" i="5"/>
  <c r="AN57" i="5"/>
  <c r="AP108" i="5"/>
  <c r="AP35" i="5"/>
  <c r="AP94" i="5"/>
  <c r="AN42" i="5"/>
  <c r="AQ96" i="5"/>
  <c r="AQ23" i="5"/>
  <c r="AQ105" i="5"/>
  <c r="AP82" i="5"/>
  <c r="AQ116" i="5"/>
  <c r="G31" i="5" l="1"/>
  <c r="Q65" i="4"/>
  <c r="R65" i="4" s="1"/>
  <c r="P66" i="4"/>
  <c r="G32" i="5" l="1"/>
  <c r="P61" i="4"/>
  <c r="W65" i="4"/>
  <c r="Q66" i="4"/>
  <c r="S66" i="4" s="1"/>
  <c r="U65" i="4"/>
  <c r="S65" i="4"/>
  <c r="G33" i="5" l="1"/>
  <c r="D44" i="2"/>
  <c r="U66" i="4"/>
  <c r="W66" i="4"/>
  <c r="R66" i="4"/>
  <c r="T65" i="4"/>
  <c r="T66" i="4"/>
  <c r="Q61" i="4"/>
  <c r="S61" i="4" s="1"/>
  <c r="G35" i="5" l="1"/>
  <c r="G34" i="5"/>
  <c r="W61" i="4"/>
  <c r="U61" i="4"/>
  <c r="T61" i="4"/>
  <c r="P63" i="4"/>
  <c r="R61" i="4"/>
  <c r="C2" i="8"/>
  <c r="G36" i="5" l="1"/>
  <c r="P62" i="4"/>
  <c r="Q63" i="4"/>
  <c r="W63" i="4" s="1"/>
  <c r="P58" i="4"/>
  <c r="C2" i="10"/>
  <c r="C2" i="3"/>
  <c r="C2" i="9"/>
  <c r="C2" i="4"/>
  <c r="H48" i="8"/>
  <c r="H73" i="8"/>
  <c r="M10" i="8"/>
  <c r="H78" i="8"/>
  <c r="M80" i="8"/>
  <c r="M30" i="8"/>
  <c r="M95" i="8"/>
  <c r="M90" i="8"/>
  <c r="M100" i="8"/>
  <c r="M85" i="8"/>
  <c r="G37" i="5" l="1"/>
  <c r="U63" i="4"/>
  <c r="S63" i="4"/>
  <c r="T63" i="4" s="1"/>
  <c r="Q58" i="4"/>
  <c r="W58" i="4" s="1"/>
  <c r="R63" i="4"/>
  <c r="Q62" i="4"/>
  <c r="R62" i="4" s="1"/>
  <c r="M70" i="8"/>
  <c r="M45" i="8"/>
  <c r="M75" i="8"/>
  <c r="H38" i="8"/>
  <c r="H23" i="8"/>
  <c r="H43" i="8"/>
  <c r="H63" i="8"/>
  <c r="H18" i="8"/>
  <c r="H68" i="8"/>
  <c r="H53" i="8"/>
  <c r="H58" i="8"/>
  <c r="H28" i="8"/>
  <c r="AH59" i="5"/>
  <c r="AG60" i="5"/>
  <c r="AG65" i="5"/>
  <c r="AG70" i="5"/>
  <c r="AG123" i="5"/>
  <c r="AM122" i="5"/>
  <c r="AG79" i="5"/>
  <c r="AG35" i="5"/>
  <c r="AH66" i="5"/>
  <c r="AG117" i="5"/>
  <c r="AG42" i="5"/>
  <c r="AG113" i="5"/>
  <c r="AH77" i="5"/>
  <c r="AH115" i="5"/>
  <c r="AH46" i="5"/>
  <c r="AH38" i="5"/>
  <c r="AJ124" i="5"/>
  <c r="AG106" i="5"/>
  <c r="AG44" i="5"/>
  <c r="AH69" i="5"/>
  <c r="AG102" i="5"/>
  <c r="AG78" i="5"/>
  <c r="AH8" i="5"/>
  <c r="AO30" i="5"/>
  <c r="AL124" i="5"/>
  <c r="AG58" i="5"/>
  <c r="AH104" i="5"/>
  <c r="AH20" i="5"/>
  <c r="AG29" i="5"/>
  <c r="AH81" i="5"/>
  <c r="AH55" i="5"/>
  <c r="AG95" i="5"/>
  <c r="AI120" i="5"/>
  <c r="AH42" i="5"/>
  <c r="AK123" i="5"/>
  <c r="AH119" i="5"/>
  <c r="AG87" i="5"/>
  <c r="AO124" i="5"/>
  <c r="AH53" i="5"/>
  <c r="AG17" i="5"/>
  <c r="AH31" i="5"/>
  <c r="AH120" i="5"/>
  <c r="AH68" i="5"/>
  <c r="AH86" i="5"/>
  <c r="AG6" i="5"/>
  <c r="AH60" i="5"/>
  <c r="AG76" i="5"/>
  <c r="AL31" i="5"/>
  <c r="AH19" i="5"/>
  <c r="AG38" i="5"/>
  <c r="AH28" i="5"/>
  <c r="AG107" i="5"/>
  <c r="AH33" i="5"/>
  <c r="AH9" i="5"/>
  <c r="AM120" i="5"/>
  <c r="AG104" i="5"/>
  <c r="AJ30" i="5"/>
  <c r="AH35" i="5"/>
  <c r="AH4" i="5"/>
  <c r="AH71" i="5"/>
  <c r="AK122" i="5"/>
  <c r="AH13" i="5"/>
  <c r="AH16" i="5"/>
  <c r="AH100" i="5"/>
  <c r="AH87" i="5"/>
  <c r="AG92" i="5"/>
  <c r="AK30" i="5"/>
  <c r="AG5" i="5"/>
  <c r="AG124" i="5"/>
  <c r="AG84" i="5"/>
  <c r="AG7" i="5"/>
  <c r="AG61" i="5"/>
  <c r="AM31" i="5"/>
  <c r="AG59" i="5"/>
  <c r="AH30" i="5"/>
  <c r="AH36" i="5"/>
  <c r="AH75" i="5"/>
  <c r="AL125" i="5"/>
  <c r="AG66" i="5"/>
  <c r="AG112" i="5"/>
  <c r="AG23" i="5"/>
  <c r="AG55" i="5"/>
  <c r="AH47" i="5"/>
  <c r="AG69" i="5"/>
  <c r="AH48" i="5"/>
  <c r="AG116" i="5"/>
  <c r="AH93" i="5"/>
  <c r="AG28" i="5"/>
  <c r="AH118" i="5"/>
  <c r="AG62" i="5"/>
  <c r="AG85" i="5"/>
  <c r="AG26" i="5"/>
  <c r="AG39" i="5"/>
  <c r="AG22" i="5"/>
  <c r="AH70" i="5"/>
  <c r="AG20" i="5"/>
  <c r="AH54" i="5"/>
  <c r="AG52" i="5"/>
  <c r="AH82" i="5"/>
  <c r="AH107" i="5"/>
  <c r="AH103" i="5"/>
  <c r="AH18" i="5"/>
  <c r="AH124" i="5"/>
  <c r="AH56" i="5"/>
  <c r="AH95" i="5"/>
  <c r="AH11" i="5"/>
  <c r="AG54" i="5"/>
  <c r="AG91" i="5"/>
  <c r="AH63" i="5"/>
  <c r="AG83" i="5"/>
  <c r="AG31" i="5"/>
  <c r="AG49" i="5"/>
  <c r="AH110" i="5"/>
  <c r="AH113" i="5"/>
  <c r="AG109" i="5"/>
  <c r="AH25" i="5"/>
  <c r="AG98" i="5"/>
  <c r="AH105" i="5"/>
  <c r="AG96" i="5"/>
  <c r="AH44" i="5"/>
  <c r="AH5" i="5"/>
  <c r="AH74" i="5"/>
  <c r="AG93" i="5"/>
  <c r="AH32" i="5"/>
  <c r="AH99" i="5"/>
  <c r="AG33" i="5"/>
  <c r="AH76" i="5"/>
  <c r="AI122" i="5"/>
  <c r="AH45" i="5"/>
  <c r="AG32" i="5"/>
  <c r="AG16" i="5"/>
  <c r="AG111" i="5"/>
  <c r="AG36" i="5"/>
  <c r="AG101" i="5"/>
  <c r="AH91" i="5"/>
  <c r="AH49" i="5"/>
  <c r="AG103" i="5"/>
  <c r="AG34" i="5"/>
  <c r="AG90" i="5"/>
  <c r="AG94" i="5"/>
  <c r="AH72" i="5"/>
  <c r="AJ31" i="5"/>
  <c r="AI123" i="5"/>
  <c r="AG71" i="5"/>
  <c r="AH109" i="5"/>
  <c r="AG108" i="5"/>
  <c r="AG18" i="5"/>
  <c r="AH22" i="5"/>
  <c r="AH6" i="5"/>
  <c r="AH101" i="5"/>
  <c r="AG48" i="5"/>
  <c r="AH14" i="5"/>
  <c r="AG41" i="5"/>
  <c r="AH58" i="5"/>
  <c r="AO125" i="5"/>
  <c r="AH97" i="5"/>
  <c r="AJ122" i="5"/>
  <c r="AG25" i="5"/>
  <c r="AH89" i="5"/>
  <c r="AH67" i="5"/>
  <c r="AH84" i="5"/>
  <c r="AH122" i="5"/>
  <c r="AG88" i="5"/>
  <c r="AG86" i="5"/>
  <c r="AG4" i="5"/>
  <c r="AO120" i="5"/>
  <c r="AG19" i="5"/>
  <c r="AG75" i="5"/>
  <c r="AG63" i="5"/>
  <c r="AG10" i="5"/>
  <c r="AG89" i="5"/>
  <c r="AL123" i="5"/>
  <c r="AG73" i="5"/>
  <c r="AG21" i="5"/>
  <c r="AG37" i="5"/>
  <c r="AH37" i="5"/>
  <c r="AH111" i="5"/>
  <c r="AO123" i="5"/>
  <c r="AH27" i="5"/>
  <c r="AG11" i="5"/>
  <c r="AL122" i="5"/>
  <c r="AH80" i="5"/>
  <c r="AK124" i="5"/>
  <c r="AH51" i="5"/>
  <c r="AH23" i="5"/>
  <c r="AH57" i="5"/>
  <c r="AH12" i="5"/>
  <c r="AO122" i="5"/>
  <c r="AG8" i="5"/>
  <c r="AK120" i="5"/>
  <c r="AJ120" i="5"/>
  <c r="AH43" i="5"/>
  <c r="AH92" i="5"/>
  <c r="AH41" i="5"/>
  <c r="AH98" i="5"/>
  <c r="AK31" i="5"/>
  <c r="AG27" i="5"/>
  <c r="AG50" i="5"/>
  <c r="AI124" i="5"/>
  <c r="AG115" i="5"/>
  <c r="AH112" i="5"/>
  <c r="AH94" i="5"/>
  <c r="AH116" i="5"/>
  <c r="AH52" i="5"/>
  <c r="AH29" i="5"/>
  <c r="AG46" i="5"/>
  <c r="AG121" i="5"/>
  <c r="AG72" i="5"/>
  <c r="AH85" i="5"/>
  <c r="AG9" i="5"/>
  <c r="AH88" i="5"/>
  <c r="AH65" i="5"/>
  <c r="AH10" i="5"/>
  <c r="AG43" i="5"/>
  <c r="AG74" i="5"/>
  <c r="AH78" i="5"/>
  <c r="AG97" i="5"/>
  <c r="AH106" i="5"/>
  <c r="AJ121" i="5"/>
  <c r="AH24" i="5"/>
  <c r="AK125" i="5"/>
  <c r="AG81" i="5"/>
  <c r="AH79" i="5"/>
  <c r="AH17" i="5"/>
  <c r="AG57" i="5"/>
  <c r="AG77" i="5"/>
  <c r="AG40" i="5"/>
  <c r="AG110" i="5"/>
  <c r="AH50" i="5"/>
  <c r="AG51" i="5"/>
  <c r="AJ123" i="5"/>
  <c r="AG68" i="5"/>
  <c r="AH26" i="5"/>
  <c r="AG67" i="5"/>
  <c r="AL30" i="5"/>
  <c r="AG82" i="5"/>
  <c r="AH21" i="5"/>
  <c r="AL120" i="5"/>
  <c r="AM124" i="5"/>
  <c r="AH121" i="5"/>
  <c r="AG30" i="5"/>
  <c r="AH73" i="5"/>
  <c r="AG120" i="5"/>
  <c r="AM125" i="5"/>
  <c r="AH40" i="5"/>
  <c r="AG47" i="5"/>
  <c r="AG119" i="5"/>
  <c r="AG64" i="5"/>
  <c r="AH96" i="5"/>
  <c r="AG118" i="5"/>
  <c r="AG53" i="5"/>
  <c r="AH83" i="5"/>
  <c r="AJ125" i="5"/>
  <c r="AG80" i="5"/>
  <c r="AH39" i="5"/>
  <c r="AH61" i="5"/>
  <c r="AG15" i="5"/>
  <c r="AG100" i="5"/>
  <c r="AG12" i="5"/>
  <c r="AH7" i="5"/>
  <c r="AG105" i="5"/>
  <c r="AH90" i="5"/>
  <c r="AG45" i="5"/>
  <c r="AH123" i="5"/>
  <c r="AH102" i="5"/>
  <c r="AO31" i="5"/>
  <c r="AM123" i="5"/>
  <c r="AH64" i="5"/>
  <c r="AG13" i="5"/>
  <c r="AH34" i="5"/>
  <c r="AG56" i="5"/>
  <c r="AG14" i="5"/>
  <c r="AH62" i="5"/>
  <c r="AG24" i="5"/>
  <c r="AG99" i="5"/>
  <c r="AI121" i="5"/>
  <c r="AM30" i="5"/>
  <c r="AH15" i="5"/>
  <c r="AH117" i="5"/>
  <c r="AG122" i="5"/>
  <c r="AH108" i="5"/>
  <c r="U62" i="4" l="1"/>
  <c r="S62" i="4"/>
  <c r="T62" i="4" s="1"/>
  <c r="W62" i="4"/>
  <c r="R58" i="4"/>
  <c r="S58" i="4"/>
  <c r="T58" i="4" s="1"/>
  <c r="P60" i="4"/>
  <c r="U58" i="4"/>
  <c r="M65" i="8"/>
  <c r="M20" i="8"/>
  <c r="M50" i="8"/>
  <c r="M40" i="8"/>
  <c r="M25" i="8"/>
  <c r="M15" i="8"/>
  <c r="M35" i="8"/>
  <c r="M55" i="8"/>
  <c r="M60" i="8"/>
  <c r="AO121" i="5"/>
  <c r="AK121" i="5"/>
  <c r="AL121" i="5"/>
  <c r="AM121" i="5"/>
  <c r="G38" i="5" l="1"/>
  <c r="Q60" i="4"/>
  <c r="R60" i="4" s="1"/>
  <c r="P59" i="4"/>
  <c r="G39" i="5" l="1"/>
  <c r="W60" i="4"/>
  <c r="U60" i="4"/>
  <c r="Q59" i="4"/>
  <c r="R59" i="4" s="1"/>
  <c r="S60" i="4"/>
  <c r="T60" i="4" s="1"/>
  <c r="G40" i="5" l="1"/>
  <c r="D55" i="2"/>
  <c r="G42" i="5"/>
  <c r="U59" i="4"/>
  <c r="S59" i="4"/>
  <c r="T59" i="4" s="1"/>
  <c r="W59" i="4"/>
  <c r="G41" i="5" l="1"/>
  <c r="G43" i="5"/>
  <c r="G44" i="5" l="1"/>
  <c r="D59" i="2"/>
  <c r="G45" i="5" l="1"/>
  <c r="G46" i="5"/>
  <c r="AI115" i="5"/>
  <c r="G47" i="5" l="1"/>
  <c r="P52" i="4"/>
  <c r="P54" i="4"/>
  <c r="G48" i="5" l="1"/>
  <c r="D63" i="2"/>
  <c r="Q52" i="4"/>
  <c r="R52" i="4" s="1"/>
  <c r="Q54" i="4"/>
  <c r="R54" i="4" s="1"/>
  <c r="AJ115" i="5"/>
  <c r="AI116" i="5"/>
  <c r="G49" i="5" l="1"/>
  <c r="G50" i="5"/>
  <c r="W52" i="4"/>
  <c r="U54" i="4"/>
  <c r="S54" i="4"/>
  <c r="T54" i="4" s="1"/>
  <c r="U52" i="4"/>
  <c r="W54" i="4"/>
  <c r="S52" i="4"/>
  <c r="P53" i="4"/>
  <c r="AO115" i="5"/>
  <c r="AK115" i="5"/>
  <c r="AM115" i="5"/>
  <c r="G51" i="5" l="1"/>
  <c r="D66" i="2"/>
  <c r="T52" i="4"/>
  <c r="Q53" i="4"/>
  <c r="R53" i="4" s="1"/>
  <c r="AL115" i="5"/>
  <c r="AJ116" i="5"/>
  <c r="AI113" i="5"/>
  <c r="G52" i="5" l="1"/>
  <c r="G53" i="5"/>
  <c r="W53" i="4"/>
  <c r="S53" i="4"/>
  <c r="P51" i="4"/>
  <c r="U53" i="4"/>
  <c r="P49" i="4"/>
  <c r="AK116" i="5"/>
  <c r="AO116" i="5"/>
  <c r="AM116" i="5"/>
  <c r="G54" i="5" l="1"/>
  <c r="Q51" i="4"/>
  <c r="S51" i="4" s="1"/>
  <c r="T53" i="4"/>
  <c r="Q49" i="4"/>
  <c r="U49" i="4" s="1"/>
  <c r="AL116" i="5"/>
  <c r="AK113" i="5"/>
  <c r="G55" i="5" l="1"/>
  <c r="R49" i="4"/>
  <c r="S49" i="4"/>
  <c r="T49" i="4" s="1"/>
  <c r="U51" i="4"/>
  <c r="W49" i="4"/>
  <c r="W51" i="4"/>
  <c r="R51" i="4"/>
  <c r="T51" i="4"/>
  <c r="AI110" i="5"/>
  <c r="AL113" i="5"/>
  <c r="AJ113" i="5"/>
  <c r="AO113" i="5"/>
  <c r="AM113" i="5"/>
  <c r="AI112" i="5"/>
  <c r="G56" i="5" l="1"/>
  <c r="P48" i="4"/>
  <c r="P46" i="4"/>
  <c r="P50" i="4"/>
  <c r="G57" i="5" l="1"/>
  <c r="Q46" i="4"/>
  <c r="S46" i="4" s="1"/>
  <c r="Q50" i="4"/>
  <c r="W50" i="4" s="1"/>
  <c r="Q48" i="4"/>
  <c r="S48" i="4" s="1"/>
  <c r="T48" i="4" s="1"/>
  <c r="AO112" i="5"/>
  <c r="AK110" i="5"/>
  <c r="G58" i="5" l="1"/>
  <c r="W46" i="4"/>
  <c r="R46" i="4"/>
  <c r="U46" i="4"/>
  <c r="S50" i="4"/>
  <c r="T50" i="4" s="1"/>
  <c r="U50" i="4"/>
  <c r="W48" i="4"/>
  <c r="R50" i="4"/>
  <c r="U48" i="4"/>
  <c r="R48" i="4"/>
  <c r="T46" i="4"/>
  <c r="AL112" i="5"/>
  <c r="AK112" i="5"/>
  <c r="AJ110" i="5"/>
  <c r="AM112" i="5"/>
  <c r="AL110" i="5"/>
  <c r="AO110" i="5"/>
  <c r="AJ112" i="5"/>
  <c r="AM110" i="5"/>
  <c r="AI109" i="5"/>
  <c r="G59" i="5" l="1"/>
  <c r="P43" i="4"/>
  <c r="P45" i="4"/>
  <c r="AI111" i="5"/>
  <c r="G60" i="5" l="1"/>
  <c r="Q43" i="4"/>
  <c r="R43" i="4" s="1"/>
  <c r="Q45" i="4"/>
  <c r="R45" i="4" s="1"/>
  <c r="P47" i="4"/>
  <c r="AJ109" i="5"/>
  <c r="G61" i="5" l="1"/>
  <c r="W43" i="4"/>
  <c r="U45" i="4"/>
  <c r="S45" i="4"/>
  <c r="T45" i="4" s="1"/>
  <c r="U43" i="4"/>
  <c r="W45" i="4"/>
  <c r="S43" i="4"/>
  <c r="T43" i="4" s="1"/>
  <c r="Q47" i="4"/>
  <c r="W47" i="4" s="1"/>
  <c r="AM109" i="5"/>
  <c r="AO111" i="5"/>
  <c r="AK109" i="5"/>
  <c r="AL109" i="5"/>
  <c r="AO109" i="5"/>
  <c r="G62" i="5" l="1"/>
  <c r="S47" i="4"/>
  <c r="T47" i="4" s="1"/>
  <c r="U47" i="4"/>
  <c r="R47" i="4"/>
  <c r="AI106" i="5"/>
  <c r="AI108" i="5"/>
  <c r="AL111" i="5"/>
  <c r="AK111" i="5"/>
  <c r="AJ111" i="5"/>
  <c r="AM111" i="5"/>
  <c r="G63" i="5" l="1"/>
  <c r="P40" i="4"/>
  <c r="P44" i="4"/>
  <c r="P42" i="4"/>
  <c r="G64" i="5" l="1"/>
  <c r="Q42" i="4"/>
  <c r="S42" i="4" s="1"/>
  <c r="Q44" i="4"/>
  <c r="W44" i="4" s="1"/>
  <c r="Q40" i="4"/>
  <c r="W40" i="4" s="1"/>
  <c r="AK108" i="5"/>
  <c r="AO106" i="5"/>
  <c r="G65" i="5" l="1"/>
  <c r="W42" i="4"/>
  <c r="U42" i="4"/>
  <c r="R42" i="4"/>
  <c r="R40" i="4"/>
  <c r="S44" i="4"/>
  <c r="T44" i="4" s="1"/>
  <c r="U40" i="4"/>
  <c r="U44" i="4"/>
  <c r="S40" i="4"/>
  <c r="R44" i="4"/>
  <c r="T42" i="4"/>
  <c r="AK106" i="5"/>
  <c r="AM106" i="5"/>
  <c r="AJ108" i="5"/>
  <c r="AM108" i="5"/>
  <c r="AJ106" i="5"/>
  <c r="AO108" i="5"/>
  <c r="AL108" i="5"/>
  <c r="G66" i="5" l="1"/>
  <c r="P39" i="4"/>
  <c r="T40" i="4"/>
  <c r="AL106" i="5"/>
  <c r="AI107" i="5"/>
  <c r="G67" i="5" l="1"/>
  <c r="Q39" i="4"/>
  <c r="W39" i="4" s="1"/>
  <c r="P41" i="4"/>
  <c r="AI105" i="5"/>
  <c r="G68" i="5" l="1"/>
  <c r="R39" i="4"/>
  <c r="Q41" i="4"/>
  <c r="S41" i="4" s="1"/>
  <c r="U39" i="4"/>
  <c r="S39" i="4"/>
  <c r="T39" i="4" s="1"/>
  <c r="P37" i="4"/>
  <c r="AK107" i="5"/>
  <c r="G69" i="5" l="1"/>
  <c r="D84" i="2"/>
  <c r="U41" i="4"/>
  <c r="W41" i="4"/>
  <c r="Q37" i="4"/>
  <c r="S37" i="4" s="1"/>
  <c r="R41" i="4"/>
  <c r="T41" i="4"/>
  <c r="AI104" i="5"/>
  <c r="AO107" i="5"/>
  <c r="AM107" i="5"/>
  <c r="AK105" i="5"/>
  <c r="AJ107" i="5"/>
  <c r="AL107" i="5"/>
  <c r="G70" i="5" l="1"/>
  <c r="G71" i="5"/>
  <c r="U37" i="4"/>
  <c r="R37" i="4"/>
  <c r="W37" i="4"/>
  <c r="P36" i="4"/>
  <c r="P38" i="4"/>
  <c r="T37" i="4"/>
  <c r="AO105" i="5"/>
  <c r="AM105" i="5"/>
  <c r="AL105" i="5"/>
  <c r="AJ105" i="5"/>
  <c r="G72" i="5" l="1"/>
  <c r="Q38" i="4"/>
  <c r="W38" i="4" s="1"/>
  <c r="Q36" i="4"/>
  <c r="W36" i="4" s="1"/>
  <c r="AO104" i="5"/>
  <c r="AI102" i="5"/>
  <c r="G73" i="5" l="1"/>
  <c r="D88" i="2"/>
  <c r="R38" i="4"/>
  <c r="R36" i="4"/>
  <c r="P34" i="4"/>
  <c r="S36" i="4"/>
  <c r="U38" i="4"/>
  <c r="S38" i="4"/>
  <c r="T38" i="4" s="1"/>
  <c r="U36" i="4"/>
  <c r="AM104" i="5"/>
  <c r="AK104" i="5"/>
  <c r="AJ104" i="5"/>
  <c r="G74" i="5" l="1"/>
  <c r="G76" i="5"/>
  <c r="T36" i="4"/>
  <c r="Q34" i="4"/>
  <c r="R34" i="4" s="1"/>
  <c r="AJ102" i="5"/>
  <c r="AL104" i="5"/>
  <c r="AI103" i="5"/>
  <c r="G77" i="5" l="1"/>
  <c r="W34" i="4"/>
  <c r="U34" i="4"/>
  <c r="S34" i="4"/>
  <c r="T34" i="4" s="1"/>
  <c r="P35" i="4"/>
  <c r="AL102" i="5"/>
  <c r="AK102" i="5"/>
  <c r="AM102" i="5"/>
  <c r="AI101" i="5"/>
  <c r="AO102" i="5"/>
  <c r="G78" i="5" l="1"/>
  <c r="P33" i="4"/>
  <c r="P31" i="4"/>
  <c r="Q35" i="4"/>
  <c r="S35" i="4" s="1"/>
  <c r="AK103" i="5"/>
  <c r="G80" i="5" l="1"/>
  <c r="T35" i="4"/>
  <c r="W35" i="4"/>
  <c r="U35" i="4"/>
  <c r="R35" i="4"/>
  <c r="Q31" i="4"/>
  <c r="U31" i="4" s="1"/>
  <c r="Q33" i="4"/>
  <c r="S33" i="4" s="1"/>
  <c r="AO103" i="5"/>
  <c r="AK101" i="5"/>
  <c r="AJ103" i="5"/>
  <c r="AM103" i="5"/>
  <c r="AL103" i="5"/>
  <c r="E18" i="2" l="1"/>
  <c r="G81" i="5"/>
  <c r="S31" i="4"/>
  <c r="T31" i="4" s="1"/>
  <c r="W31" i="4"/>
  <c r="U33" i="4"/>
  <c r="W33" i="4"/>
  <c r="T33" i="4"/>
  <c r="R33" i="4"/>
  <c r="R31" i="4"/>
  <c r="P32" i="4"/>
  <c r="AJ101" i="5"/>
  <c r="AM101" i="5"/>
  <c r="AL101" i="5"/>
  <c r="AI100" i="5"/>
  <c r="AO101" i="5"/>
  <c r="G83" i="5" l="1"/>
  <c r="G82" i="5"/>
  <c r="Q32" i="4"/>
  <c r="W32" i="4" s="1"/>
  <c r="P28" i="4"/>
  <c r="P30" i="4"/>
  <c r="G84" i="5" l="1"/>
  <c r="S32" i="4"/>
  <c r="T32" i="4" s="1"/>
  <c r="Q28" i="4"/>
  <c r="W28" i="4" s="1"/>
  <c r="U32" i="4"/>
  <c r="P29" i="4"/>
  <c r="Q30" i="4"/>
  <c r="S30" i="4" s="1"/>
  <c r="T30" i="4" s="1"/>
  <c r="R32" i="4"/>
  <c r="AO100" i="5"/>
  <c r="G85" i="5" l="1"/>
  <c r="W30" i="4"/>
  <c r="R30" i="4"/>
  <c r="U30" i="4"/>
  <c r="U28" i="4"/>
  <c r="Q29" i="4"/>
  <c r="R29" i="4" s="1"/>
  <c r="R28" i="4"/>
  <c r="S28" i="4"/>
  <c r="AM100" i="5"/>
  <c r="AI99" i="5"/>
  <c r="AK100" i="5"/>
  <c r="AJ100" i="5"/>
  <c r="G86" i="5" l="1"/>
  <c r="U29" i="4"/>
  <c r="W29" i="4"/>
  <c r="P27" i="4"/>
  <c r="T28" i="4"/>
  <c r="S29" i="4"/>
  <c r="T29" i="4" s="1"/>
  <c r="AL100" i="5"/>
  <c r="G87" i="5" l="1"/>
  <c r="Q27" i="4"/>
  <c r="S27" i="4" s="1"/>
  <c r="AI97" i="5"/>
  <c r="AK99" i="5"/>
  <c r="AI98" i="5"/>
  <c r="G88" i="5" l="1"/>
  <c r="W27" i="4"/>
  <c r="R27" i="4"/>
  <c r="T27" i="4"/>
  <c r="P26" i="4"/>
  <c r="U27" i="4"/>
  <c r="P25" i="4"/>
  <c r="AM99" i="5"/>
  <c r="AJ99" i="5"/>
  <c r="AL99" i="5"/>
  <c r="AO99" i="5"/>
  <c r="G89" i="5" l="1"/>
  <c r="Q26" i="4"/>
  <c r="S26" i="4" s="1"/>
  <c r="Q25" i="4"/>
  <c r="W25" i="4" s="1"/>
  <c r="AO97" i="5"/>
  <c r="AK98" i="5"/>
  <c r="AI96" i="5"/>
  <c r="G90" i="5" l="1"/>
  <c r="W26" i="4"/>
  <c r="U25" i="4"/>
  <c r="R25" i="4"/>
  <c r="P24" i="4"/>
  <c r="S25" i="4"/>
  <c r="U26" i="4"/>
  <c r="R26" i="4"/>
  <c r="T26" i="4"/>
  <c r="AM98" i="5"/>
  <c r="AM97" i="5"/>
  <c r="AO98" i="5"/>
  <c r="AL98" i="5"/>
  <c r="AJ97" i="5"/>
  <c r="AK97" i="5"/>
  <c r="AJ98" i="5"/>
  <c r="G91" i="5" l="1"/>
  <c r="E27" i="2"/>
  <c r="T25" i="4"/>
  <c r="Q24" i="4"/>
  <c r="R24" i="4" s="1"/>
  <c r="AJ96" i="5"/>
  <c r="AI95" i="5"/>
  <c r="AL97" i="5"/>
  <c r="G92" i="5" l="1"/>
  <c r="G93" i="5"/>
  <c r="U24" i="4"/>
  <c r="S24" i="4"/>
  <c r="W24" i="4"/>
  <c r="P23" i="4"/>
  <c r="AI94" i="5"/>
  <c r="AK96" i="5"/>
  <c r="AO96" i="5"/>
  <c r="AM96" i="5"/>
  <c r="G94" i="5" l="1"/>
  <c r="Q23" i="4"/>
  <c r="R23" i="4" s="1"/>
  <c r="P22" i="4"/>
  <c r="T24" i="4"/>
  <c r="AL96" i="5"/>
  <c r="AJ95" i="5"/>
  <c r="G95" i="5" l="1"/>
  <c r="U23" i="4"/>
  <c r="S23" i="4"/>
  <c r="T23" i="4" s="1"/>
  <c r="Q22" i="4"/>
  <c r="R22" i="4" s="1"/>
  <c r="W23" i="4"/>
  <c r="AM95" i="5"/>
  <c r="AJ94" i="5"/>
  <c r="AO95" i="5"/>
  <c r="AL95" i="5"/>
  <c r="AI93" i="5"/>
  <c r="AK95" i="5"/>
  <c r="G96" i="5" l="1"/>
  <c r="P21" i="4"/>
  <c r="W22" i="4"/>
  <c r="U22" i="4"/>
  <c r="S22" i="4"/>
  <c r="AO94" i="5"/>
  <c r="AK94" i="5"/>
  <c r="AI92" i="5"/>
  <c r="AM94" i="5"/>
  <c r="G97" i="5" l="1"/>
  <c r="P20" i="4"/>
  <c r="T22" i="4"/>
  <c r="Q21" i="4"/>
  <c r="R21" i="4" s="1"/>
  <c r="AL94" i="5"/>
  <c r="AJ93" i="5"/>
  <c r="G98" i="5" l="1"/>
  <c r="E34" i="2"/>
  <c r="W21" i="4"/>
  <c r="Q20" i="4"/>
  <c r="R20" i="4" s="1"/>
  <c r="U21" i="4"/>
  <c r="S21" i="4"/>
  <c r="AJ92" i="5"/>
  <c r="AM93" i="5"/>
  <c r="AK93" i="5"/>
  <c r="AI91" i="5"/>
  <c r="AO93" i="5"/>
  <c r="G99" i="5" l="1"/>
  <c r="G100" i="5"/>
  <c r="W20" i="4"/>
  <c r="U20" i="4"/>
  <c r="S20" i="4"/>
  <c r="T20" i="4" s="1"/>
  <c r="T21" i="4"/>
  <c r="P19" i="4"/>
  <c r="AL92" i="5"/>
  <c r="AK92" i="5"/>
  <c r="AL93" i="5"/>
  <c r="AO92" i="5"/>
  <c r="AM92" i="5"/>
  <c r="G101" i="5" l="1"/>
  <c r="Q19" i="4"/>
  <c r="U19" i="4" s="1"/>
  <c r="AI90" i="5"/>
  <c r="AM91" i="5"/>
  <c r="AI89" i="5"/>
  <c r="G102" i="5" l="1"/>
  <c r="P18" i="4"/>
  <c r="S19" i="4"/>
  <c r="W19" i="4"/>
  <c r="R19" i="4"/>
  <c r="P17" i="4"/>
  <c r="AJ91" i="5"/>
  <c r="AO91" i="5"/>
  <c r="AK91" i="5"/>
  <c r="G103" i="5" l="1"/>
  <c r="T19" i="4"/>
  <c r="Q17" i="4"/>
  <c r="R17" i="4" s="1"/>
  <c r="Q18" i="4"/>
  <c r="W18" i="4" s="1"/>
  <c r="AO90" i="5"/>
  <c r="AL91" i="5"/>
  <c r="AJ89" i="5"/>
  <c r="G104" i="5" l="1"/>
  <c r="S17" i="4"/>
  <c r="T17" i="4" s="1"/>
  <c r="U17" i="4"/>
  <c r="R18" i="4"/>
  <c r="S18" i="4"/>
  <c r="W17" i="4"/>
  <c r="U18" i="4"/>
  <c r="AM90" i="5"/>
  <c r="AK90" i="5"/>
  <c r="AO89" i="5"/>
  <c r="AI88" i="5"/>
  <c r="AM89" i="5"/>
  <c r="AL89" i="5"/>
  <c r="AK89" i="5"/>
  <c r="AJ90" i="5"/>
  <c r="G105" i="5" l="1"/>
  <c r="T18" i="4"/>
  <c r="P16" i="4"/>
  <c r="AI86" i="5"/>
  <c r="AL90" i="5"/>
  <c r="G106" i="5" l="1"/>
  <c r="E44" i="2"/>
  <c r="Q16" i="4"/>
  <c r="U16" i="4" s="1"/>
  <c r="P14" i="4"/>
  <c r="AM88" i="5"/>
  <c r="AI87" i="5"/>
  <c r="G107" i="5" l="1"/>
  <c r="G108" i="5"/>
  <c r="R16" i="4"/>
  <c r="W16" i="4"/>
  <c r="P15" i="4"/>
  <c r="Q14" i="4"/>
  <c r="R14" i="4" s="1"/>
  <c r="S16" i="4"/>
  <c r="AJ86" i="5"/>
  <c r="AJ88" i="5"/>
  <c r="AO88" i="5"/>
  <c r="AK88" i="5"/>
  <c r="G109" i="5" l="1"/>
  <c r="U14" i="4"/>
  <c r="W14" i="4"/>
  <c r="S14" i="4"/>
  <c r="T16" i="4"/>
  <c r="Q15" i="4"/>
  <c r="R15" i="4" s="1"/>
  <c r="AL88" i="5"/>
  <c r="AK86" i="5"/>
  <c r="AO86" i="5"/>
  <c r="AJ87" i="5"/>
  <c r="AM86" i="5"/>
  <c r="S15" i="4" l="1"/>
  <c r="T15" i="4" s="1"/>
  <c r="W15" i="4"/>
  <c r="U15" i="4"/>
  <c r="T14" i="4"/>
  <c r="AO87" i="5"/>
  <c r="AL87" i="5"/>
  <c r="AM87" i="5"/>
  <c r="AK87" i="5"/>
  <c r="AI85" i="5"/>
  <c r="AL86" i="5"/>
  <c r="G110" i="5" l="1"/>
  <c r="P11" i="4"/>
  <c r="P13" i="4"/>
  <c r="AI84" i="5"/>
  <c r="G113" i="5" l="1"/>
  <c r="E55" i="2"/>
  <c r="G111" i="5"/>
  <c r="P12" i="4"/>
  <c r="Q13" i="4"/>
  <c r="W13" i="4" s="1"/>
  <c r="Q11" i="4"/>
  <c r="S11" i="4" s="1"/>
  <c r="T11" i="4" s="1"/>
  <c r="AO85" i="5"/>
  <c r="G115" i="5" l="1"/>
  <c r="G114" i="5"/>
  <c r="U13" i="4"/>
  <c r="W11" i="4"/>
  <c r="R11" i="4"/>
  <c r="R13" i="4"/>
  <c r="P8" i="4"/>
  <c r="U11" i="4"/>
  <c r="S13" i="4"/>
  <c r="Q12" i="4"/>
  <c r="W12" i="4" s="1"/>
  <c r="AO84" i="5"/>
  <c r="AK85" i="5"/>
  <c r="AJ85" i="5"/>
  <c r="AM85" i="5"/>
  <c r="G116" i="5" l="1"/>
  <c r="U12" i="4"/>
  <c r="R12" i="4"/>
  <c r="Q8" i="4"/>
  <c r="R8" i="4" s="1"/>
  <c r="T13" i="4"/>
  <c r="S12" i="4"/>
  <c r="AM84" i="5"/>
  <c r="AK84" i="5"/>
  <c r="AJ84" i="5"/>
  <c r="AL85" i="5"/>
  <c r="G117" i="5" l="1"/>
  <c r="E59" i="2"/>
  <c r="S8" i="4"/>
  <c r="T12" i="4"/>
  <c r="U8" i="4"/>
  <c r="P10" i="4"/>
  <c r="W8" i="4"/>
  <c r="AL84" i="5"/>
  <c r="G118" i="5" l="1"/>
  <c r="G119" i="5"/>
  <c r="Q10" i="4"/>
  <c r="S10" i="4" s="1"/>
  <c r="T10" i="4" s="1"/>
  <c r="T8" i="4"/>
  <c r="E63" i="2" l="1"/>
  <c r="G120" i="5"/>
  <c r="R10" i="4"/>
  <c r="U10" i="4"/>
  <c r="W10" i="4"/>
  <c r="G122" i="5" l="1"/>
  <c r="G121" i="5"/>
  <c r="E66" i="2" l="1"/>
  <c r="G123" i="5"/>
  <c r="G125" i="5" l="1"/>
  <c r="G124" i="5"/>
  <c r="G126" i="5" l="1"/>
  <c r="G127" i="5" l="1"/>
  <c r="G128" i="5" l="1"/>
  <c r="G129" i="5" l="1"/>
  <c r="G130" i="5" l="1"/>
  <c r="G131" i="5" l="1"/>
  <c r="G132" i="5" l="1"/>
  <c r="G133" i="5" l="1"/>
  <c r="G134" i="5" l="1"/>
  <c r="G135" i="5" l="1"/>
  <c r="G136" i="5" l="1"/>
  <c r="G137" i="5" l="1"/>
  <c r="G138" i="5" l="1"/>
  <c r="G139" i="5" l="1"/>
  <c r="G140" i="5" l="1"/>
  <c r="G141" i="5" l="1"/>
  <c r="G142" i="5" l="1"/>
  <c r="E84" i="2"/>
  <c r="G143" i="5" l="1"/>
  <c r="G144" i="5"/>
  <c r="G145" i="5" l="1"/>
  <c r="G146" i="5" l="1"/>
  <c r="E88" i="2"/>
  <c r="G147" i="5" l="1"/>
  <c r="E89" i="2"/>
  <c r="G149" i="5"/>
  <c r="G150" i="5" l="1"/>
  <c r="G148" i="5"/>
  <c r="K146" i="5" s="1"/>
  <c r="K147" i="5"/>
  <c r="K148" i="5" l="1"/>
  <c r="G151" i="5"/>
  <c r="G153" i="5" l="1"/>
  <c r="G154" i="5" l="1"/>
  <c r="G155" i="5" l="1"/>
  <c r="F18" i="2"/>
  <c r="G156" i="5" l="1"/>
  <c r="G157" i="5"/>
  <c r="G158" i="5" l="1"/>
  <c r="G159" i="5" l="1"/>
  <c r="G160" i="5" l="1"/>
  <c r="G161" i="5" l="1"/>
  <c r="G162" i="5" l="1"/>
  <c r="G163" i="5" l="1"/>
  <c r="G164" i="5" l="1"/>
  <c r="F27" i="2"/>
  <c r="G165" i="5" l="1"/>
  <c r="G166" i="5"/>
  <c r="G167" i="5" l="1"/>
  <c r="G168" i="5" l="1"/>
  <c r="G169" i="5" l="1"/>
  <c r="F34" i="2" l="1"/>
  <c r="G170" i="5"/>
  <c r="G172" i="5" l="1"/>
  <c r="G171" i="5"/>
  <c r="G173" i="5" l="1"/>
  <c r="G174" i="5" l="1"/>
  <c r="G175" i="5" l="1"/>
  <c r="G176" i="5" l="1"/>
  <c r="G177" i="5" l="1"/>
  <c r="G178" i="5" l="1"/>
  <c r="G179" i="5" l="1"/>
  <c r="F44" i="2"/>
  <c r="G180" i="5" l="1"/>
  <c r="G181" i="5"/>
  <c r="G182" i="5" l="1"/>
  <c r="G183" i="5" l="1"/>
  <c r="G186" i="5" l="1"/>
  <c r="F55" i="2"/>
  <c r="G184" i="5"/>
  <c r="G188" i="5" l="1"/>
  <c r="G187" i="5"/>
  <c r="G189" i="5" l="1"/>
  <c r="G190" i="5" l="1"/>
  <c r="F59" i="2"/>
  <c r="G191" i="5" l="1"/>
  <c r="G192" i="5"/>
  <c r="G193" i="5" l="1"/>
  <c r="G194" i="5" l="1"/>
  <c r="F63" i="2"/>
  <c r="G195" i="5" l="1"/>
  <c r="G196" i="5"/>
  <c r="G197" i="5" l="1"/>
  <c r="F66" i="2"/>
  <c r="G198" i="5" l="1"/>
  <c r="G199" i="5"/>
  <c r="G200" i="5" l="1"/>
  <c r="G201" i="5" l="1"/>
  <c r="G202" i="5" l="1"/>
  <c r="G203" i="5" l="1"/>
  <c r="G204" i="5" l="1"/>
  <c r="G205" i="5" l="1"/>
  <c r="G206" i="5" l="1"/>
  <c r="G207" i="5" l="1"/>
  <c r="G208" i="5" l="1"/>
  <c r="G209" i="5" l="1"/>
  <c r="G210" i="5" l="1"/>
  <c r="G211" i="5" l="1"/>
  <c r="G212" i="5" l="1"/>
  <c r="G213" i="5" l="1"/>
  <c r="G214" i="5" l="1"/>
  <c r="G215" i="5" l="1"/>
  <c r="F84" i="2"/>
  <c r="G216" i="5" l="1"/>
  <c r="G217" i="5"/>
  <c r="G218" i="5" l="1"/>
  <c r="G219" i="5" l="1"/>
  <c r="F88" i="2"/>
  <c r="G220" i="5" l="1"/>
  <c r="F89" i="2"/>
  <c r="G222" i="5"/>
  <c r="H11" i="2"/>
  <c r="G223" i="5" l="1"/>
  <c r="H12" i="2"/>
  <c r="G221" i="5"/>
  <c r="K219" i="5" s="1"/>
  <c r="K220" i="5"/>
  <c r="G295" i="5"/>
  <c r="K221" i="5" l="1"/>
  <c r="G224" i="5"/>
  <c r="H13" i="2"/>
  <c r="G296" i="5"/>
  <c r="G226" i="5" l="1"/>
  <c r="H15" i="2"/>
  <c r="G297" i="5"/>
  <c r="G227" i="5" l="1"/>
  <c r="H16" i="2"/>
  <c r="G18" i="2"/>
  <c r="G299" i="5"/>
  <c r="G228" i="5" l="1"/>
  <c r="H17" i="2"/>
  <c r="G300" i="5"/>
  <c r="G229" i="5"/>
  <c r="H18" i="2"/>
  <c r="G301" i="5" l="1"/>
  <c r="G302" i="5"/>
  <c r="G230" i="5"/>
  <c r="H19" i="2"/>
  <c r="G231" i="5" l="1"/>
  <c r="H20" i="2"/>
  <c r="G303" i="5"/>
  <c r="G232" i="5" l="1"/>
  <c r="H21" i="2"/>
  <c r="G304" i="5"/>
  <c r="G305" i="5" l="1"/>
  <c r="G233" i="5"/>
  <c r="H22" i="2"/>
  <c r="G234" i="5" l="1"/>
  <c r="H23" i="2"/>
  <c r="G306" i="5"/>
  <c r="G307" i="5" l="1"/>
  <c r="G235" i="5"/>
  <c r="H24" i="2"/>
  <c r="G236" i="5" l="1"/>
  <c r="H25" i="2"/>
  <c r="G308" i="5"/>
  <c r="G309" i="5" l="1"/>
  <c r="G237" i="5"/>
  <c r="H26" i="2"/>
  <c r="G27" i="2"/>
  <c r="H27" i="2" s="1"/>
  <c r="G311" i="5" l="1"/>
  <c r="G239" i="5"/>
  <c r="G238" i="5"/>
  <c r="G310" i="5"/>
  <c r="G240" i="5" l="1"/>
  <c r="H29" i="2"/>
  <c r="G313" i="5" l="1"/>
  <c r="G241" i="5"/>
  <c r="G242" i="5" l="1"/>
  <c r="H31" i="2"/>
  <c r="G315" i="5" l="1"/>
  <c r="G243" i="5"/>
  <c r="G244" i="5" l="1"/>
  <c r="H33" i="2"/>
  <c r="G34" i="2"/>
  <c r="G245" i="5" s="1"/>
  <c r="G317" i="5" l="1"/>
  <c r="G246" i="5"/>
  <c r="H35" i="2"/>
  <c r="G319" i="5" l="1"/>
  <c r="G247" i="5"/>
  <c r="H36" i="2"/>
  <c r="G248" i="5" l="1"/>
  <c r="H37" i="2"/>
  <c r="G320" i="5"/>
  <c r="G321" i="5" l="1"/>
  <c r="G249" i="5"/>
  <c r="H40" i="2"/>
  <c r="G250" i="5" l="1"/>
  <c r="H41" i="2"/>
  <c r="G322" i="5"/>
  <c r="G323" i="5" l="1"/>
  <c r="G251" i="5"/>
  <c r="H42" i="2"/>
  <c r="G252" i="5" l="1"/>
  <c r="H43" i="2"/>
  <c r="G44" i="2"/>
  <c r="G324" i="5"/>
  <c r="G253" i="5" l="1"/>
  <c r="H44" i="2"/>
  <c r="G325" i="5"/>
  <c r="G254" i="5"/>
  <c r="H45" i="2"/>
  <c r="G326" i="5" l="1"/>
  <c r="G255" i="5"/>
  <c r="H46" i="2"/>
  <c r="G327" i="5"/>
  <c r="G328" i="5" l="1"/>
  <c r="G256" i="5" l="1"/>
  <c r="H47" i="2"/>
  <c r="G257" i="5" l="1"/>
  <c r="H48" i="2"/>
  <c r="G329" i="5"/>
  <c r="G330" i="5" l="1"/>
  <c r="G259" i="5"/>
  <c r="H51" i="2"/>
  <c r="G55" i="2"/>
  <c r="H55" i="2" s="1"/>
  <c r="G261" i="5"/>
  <c r="H56" i="2"/>
  <c r="G332" i="5" l="1"/>
  <c r="G262" i="5"/>
  <c r="H57" i="2"/>
  <c r="G334" i="5"/>
  <c r="G260" i="5"/>
  <c r="G263" i="5" l="1"/>
  <c r="H58" i="2"/>
  <c r="G59" i="2"/>
  <c r="H59" i="2" s="1"/>
  <c r="G333" i="5"/>
  <c r="G335" i="5"/>
  <c r="G264" i="5" l="1"/>
  <c r="G336" i="5"/>
  <c r="G265" i="5"/>
  <c r="H60" i="2"/>
  <c r="G266" i="5" l="1"/>
  <c r="H61" i="2"/>
  <c r="G338" i="5"/>
  <c r="G337" i="5"/>
  <c r="G339" i="5" l="1"/>
  <c r="G267" i="5"/>
  <c r="H62" i="2"/>
  <c r="G63" i="2"/>
  <c r="G66" i="2" l="1"/>
  <c r="G269" i="5"/>
  <c r="H64" i="2"/>
  <c r="G268" i="5"/>
  <c r="H63" i="2"/>
  <c r="G340" i="5"/>
  <c r="G342" i="5" l="1"/>
  <c r="G341" i="5"/>
  <c r="G271" i="5"/>
  <c r="H66" i="2"/>
  <c r="G270" i="5"/>
  <c r="H65" i="2"/>
  <c r="G272" i="5" l="1"/>
  <c r="H67" i="2"/>
  <c r="G344" i="5"/>
  <c r="G343" i="5"/>
  <c r="G345" i="5" l="1"/>
  <c r="G273" i="5"/>
  <c r="H68" i="2"/>
  <c r="G274" i="5" l="1"/>
  <c r="H69" i="2"/>
  <c r="G346" i="5"/>
  <c r="G347" i="5" l="1"/>
  <c r="G275" i="5"/>
  <c r="H70" i="2"/>
  <c r="G276" i="5" l="1"/>
  <c r="H71" i="2"/>
  <c r="G348" i="5"/>
  <c r="G349" i="5" l="1"/>
  <c r="G277" i="5"/>
  <c r="H72" i="2"/>
  <c r="G278" i="5" l="1"/>
  <c r="H73" i="2"/>
  <c r="G350" i="5"/>
  <c r="G351" i="5" l="1"/>
  <c r="G279" i="5"/>
  <c r="H74" i="2"/>
  <c r="G280" i="5" l="1"/>
  <c r="H75" i="2"/>
  <c r="G352" i="5"/>
  <c r="G353" i="5" l="1"/>
  <c r="G281" i="5"/>
  <c r="H76" i="2"/>
  <c r="G282" i="5" l="1"/>
  <c r="H77" i="2"/>
  <c r="G354" i="5"/>
  <c r="G283" i="5" l="1"/>
  <c r="H78" i="2"/>
  <c r="G355" i="5"/>
  <c r="G356" i="5" l="1"/>
  <c r="G284" i="5"/>
  <c r="H79" i="2"/>
  <c r="G285" i="5" l="1"/>
  <c r="H80" i="2"/>
  <c r="G357" i="5"/>
  <c r="G358" i="5" l="1"/>
  <c r="G286" i="5"/>
  <c r="H81" i="2"/>
  <c r="G287" i="5" l="1"/>
  <c r="H82" i="2"/>
  <c r="G359" i="5"/>
  <c r="G360" i="5" l="1"/>
  <c r="G288" i="5"/>
  <c r="H83" i="2"/>
  <c r="G84" i="2"/>
  <c r="G289" i="5" l="1"/>
  <c r="H84" i="2"/>
  <c r="G290" i="5"/>
  <c r="G361" i="5"/>
  <c r="G88" i="2" l="1"/>
  <c r="H88" i="2" s="1"/>
  <c r="G291" i="5"/>
  <c r="G362" i="5"/>
  <c r="G363" i="5"/>
  <c r="G364" i="5" l="1"/>
  <c r="G293" i="5"/>
  <c r="G89" i="2"/>
  <c r="G292" i="5"/>
  <c r="G294" i="5" l="1"/>
  <c r="K292" i="5" s="1"/>
  <c r="K293" i="5"/>
  <c r="G365" i="5"/>
  <c r="G368" i="5"/>
  <c r="G434" i="5" l="1"/>
  <c r="G366" i="5"/>
  <c r="G369" i="5"/>
  <c r="K294" i="5"/>
  <c r="G370" i="5" l="1"/>
  <c r="G435" i="5"/>
  <c r="G436" i="5" l="1"/>
  <c r="G372" i="5"/>
  <c r="G438" i="5" l="1"/>
  <c r="I18" i="2"/>
  <c r="G373" i="5"/>
  <c r="G439" i="5" l="1"/>
  <c r="G375" i="5"/>
  <c r="G374" i="5"/>
  <c r="G376" i="5" l="1"/>
  <c r="J18" i="2"/>
  <c r="G440" i="5"/>
  <c r="G441" i="5" l="1"/>
  <c r="G442" i="5"/>
  <c r="G377" i="5"/>
  <c r="G378" i="5" l="1"/>
  <c r="G443" i="5"/>
  <c r="G444" i="5" l="1"/>
  <c r="G379" i="5"/>
  <c r="G380" i="5" l="1"/>
  <c r="G445" i="5"/>
  <c r="G446" i="5" l="1"/>
  <c r="G381" i="5"/>
  <c r="I27" i="2" l="1"/>
  <c r="G382" i="5"/>
  <c r="G447" i="5"/>
  <c r="G384" i="5" l="1"/>
  <c r="G448" i="5"/>
  <c r="G383" i="5"/>
  <c r="J27" i="2" l="1"/>
  <c r="G449" i="5"/>
  <c r="G385" i="5"/>
  <c r="G451" i="5" l="1"/>
  <c r="G450" i="5"/>
  <c r="G386" i="5"/>
  <c r="G452" i="5" l="1"/>
  <c r="G387" i="5"/>
  <c r="G388" i="5" l="1"/>
  <c r="G453" i="5"/>
  <c r="G454" i="5" l="1"/>
  <c r="G389" i="5"/>
  <c r="J34" i="2" l="1"/>
  <c r="G455" i="5"/>
  <c r="G390" i="5"/>
  <c r="I34" i="2"/>
  <c r="I44" i="2" l="1"/>
  <c r="G392" i="5"/>
  <c r="G391" i="5"/>
  <c r="G457" i="5"/>
  <c r="G456" i="5"/>
  <c r="G393" i="5" l="1"/>
  <c r="G458" i="5"/>
  <c r="J44" i="2"/>
  <c r="G394" i="5"/>
  <c r="G395" i="5" l="1"/>
  <c r="G460" i="5"/>
  <c r="G459" i="5"/>
  <c r="G461" i="5" l="1"/>
  <c r="G396" i="5"/>
  <c r="X49" i="2" l="1"/>
  <c r="G611" i="5"/>
  <c r="G397" i="5"/>
  <c r="I51" i="2"/>
  <c r="G462" i="5"/>
  <c r="AI42" i="5"/>
  <c r="G398" i="5" l="1"/>
  <c r="I55" i="2"/>
  <c r="G463" i="5"/>
  <c r="J51" i="2"/>
  <c r="G400" i="5"/>
  <c r="L50" i="2"/>
  <c r="Y49" i="2"/>
  <c r="Z49" i="2" l="1"/>
  <c r="AB49" i="2" s="1"/>
  <c r="G399" i="5"/>
  <c r="X50" i="2"/>
  <c r="G612" i="5"/>
  <c r="G401" i="5"/>
  <c r="G464" i="5"/>
  <c r="L52" i="2"/>
  <c r="G465" i="5"/>
  <c r="AI43" i="5"/>
  <c r="AK42" i="5"/>
  <c r="AD49" i="2" l="1"/>
  <c r="AA49" i="2"/>
  <c r="G402" i="5"/>
  <c r="I59" i="2"/>
  <c r="L53" i="2"/>
  <c r="G466" i="5"/>
  <c r="J54" i="2"/>
  <c r="AC49" i="2"/>
  <c r="G614" i="5"/>
  <c r="X52" i="2"/>
  <c r="Y50" i="2"/>
  <c r="AF49" i="2"/>
  <c r="AM42" i="5"/>
  <c r="AJ42" i="5"/>
  <c r="AO42" i="5"/>
  <c r="AI45" i="5"/>
  <c r="AL42" i="5"/>
  <c r="G403" i="5" l="1"/>
  <c r="Y52" i="2"/>
  <c r="Z50" i="2"/>
  <c r="AF50" i="2" s="1"/>
  <c r="X53" i="2"/>
  <c r="G615" i="5"/>
  <c r="G467" i="5"/>
  <c r="L54" i="2"/>
  <c r="J55" i="2"/>
  <c r="G469" i="5"/>
  <c r="G404" i="5"/>
  <c r="AO43" i="5"/>
  <c r="AI46" i="5"/>
  <c r="AD50" i="2" l="1"/>
  <c r="AA50" i="2"/>
  <c r="X54" i="2"/>
  <c r="G616" i="5"/>
  <c r="Z52" i="2"/>
  <c r="AD52" i="2" s="1"/>
  <c r="AB50" i="2"/>
  <c r="G470" i="5"/>
  <c r="G405" i="5"/>
  <c r="G468" i="5"/>
  <c r="Y53" i="2"/>
  <c r="AJ43" i="5"/>
  <c r="AK43" i="5"/>
  <c r="AM45" i="5"/>
  <c r="AI47" i="5"/>
  <c r="AM43" i="5"/>
  <c r="AB52" i="2" l="1"/>
  <c r="AC50" i="2"/>
  <c r="G406" i="5"/>
  <c r="I63" i="2"/>
  <c r="AA52" i="2"/>
  <c r="Z53" i="2"/>
  <c r="AA53" i="2" s="1"/>
  <c r="G471" i="5"/>
  <c r="J59" i="2"/>
  <c r="AF52" i="2"/>
  <c r="Y54" i="2"/>
  <c r="AL43" i="5"/>
  <c r="AJ46" i="5"/>
  <c r="AK45" i="5"/>
  <c r="AJ45" i="5"/>
  <c r="AO45" i="5"/>
  <c r="AB53" i="2" l="1"/>
  <c r="G473" i="5"/>
  <c r="I66" i="2"/>
  <c r="G408" i="5"/>
  <c r="AF53" i="2"/>
  <c r="G407" i="5"/>
  <c r="G472" i="5"/>
  <c r="Z54" i="2"/>
  <c r="AB54" i="2" s="1"/>
  <c r="AD53" i="2"/>
  <c r="AC52" i="2"/>
  <c r="AL45" i="5"/>
  <c r="AK46" i="5"/>
  <c r="AO46" i="5"/>
  <c r="AM46" i="5"/>
  <c r="AK47" i="5"/>
  <c r="AF54" i="2" l="1"/>
  <c r="AA54" i="2"/>
  <c r="AD54" i="2"/>
  <c r="G410" i="5"/>
  <c r="G474" i="5"/>
  <c r="G409" i="5"/>
  <c r="AC54" i="2"/>
  <c r="AC53" i="2"/>
  <c r="AL46" i="5"/>
  <c r="AJ47" i="5"/>
  <c r="AM47" i="5"/>
  <c r="AO47" i="5"/>
  <c r="AL47" i="5"/>
  <c r="G475" i="5" l="1"/>
  <c r="G411" i="5"/>
  <c r="J63" i="2"/>
  <c r="G476" i="5" l="1"/>
  <c r="G412" i="5"/>
  <c r="G477" i="5"/>
  <c r="J66" i="2" l="1"/>
  <c r="G478" i="5"/>
  <c r="G413" i="5"/>
  <c r="G480" i="5" l="1"/>
  <c r="G414" i="5"/>
  <c r="G479" i="5"/>
  <c r="G481" i="5" l="1"/>
  <c r="G415" i="5"/>
  <c r="G416" i="5" l="1"/>
  <c r="G482" i="5"/>
  <c r="G483" i="5" l="1"/>
  <c r="G417" i="5"/>
  <c r="G418" i="5" l="1"/>
  <c r="G484" i="5"/>
  <c r="G485" i="5" l="1"/>
  <c r="G419" i="5"/>
  <c r="G420" i="5" l="1"/>
  <c r="G486" i="5"/>
  <c r="G487" i="5" l="1"/>
  <c r="G421" i="5"/>
  <c r="G422" i="5" l="1"/>
  <c r="G488" i="5"/>
  <c r="G489" i="5" l="1"/>
  <c r="G423" i="5"/>
  <c r="G424" i="5" l="1"/>
  <c r="G490" i="5"/>
  <c r="G491" i="5" l="1"/>
  <c r="G425" i="5"/>
  <c r="G426" i="5" l="1"/>
  <c r="G492" i="5"/>
  <c r="G493" i="5" l="1"/>
  <c r="G427" i="5"/>
  <c r="I84" i="2"/>
  <c r="G494" i="5" l="1"/>
  <c r="G429" i="5"/>
  <c r="G428" i="5"/>
  <c r="I88" i="2" l="1"/>
  <c r="G430" i="5"/>
  <c r="G495" i="5"/>
  <c r="G432" i="5" l="1"/>
  <c r="I89" i="2"/>
  <c r="G496" i="5"/>
  <c r="J84" i="2"/>
  <c r="G431" i="5"/>
  <c r="G503" i="5" l="1"/>
  <c r="L11" i="2"/>
  <c r="G498" i="5"/>
  <c r="G433" i="5"/>
  <c r="K431" i="5" s="1"/>
  <c r="K432" i="5"/>
  <c r="G497" i="5"/>
  <c r="K433" i="5" l="1"/>
  <c r="G499" i="5"/>
  <c r="G575" i="5"/>
  <c r="X11" i="2"/>
  <c r="G504" i="5"/>
  <c r="L12" i="2"/>
  <c r="AI4" i="5"/>
  <c r="G576" i="5" l="1"/>
  <c r="X12" i="2"/>
  <c r="G505" i="5"/>
  <c r="L13" i="2"/>
  <c r="Y11" i="2"/>
  <c r="G500" i="5"/>
  <c r="J88" i="2"/>
  <c r="AI5" i="5"/>
  <c r="G501" i="5" l="1"/>
  <c r="J89" i="2"/>
  <c r="Y12" i="2"/>
  <c r="G507" i="5"/>
  <c r="L15" i="2"/>
  <c r="G577" i="5"/>
  <c r="X13" i="2"/>
  <c r="Z11" i="2"/>
  <c r="AF11" i="2" s="1"/>
  <c r="AO4" i="5"/>
  <c r="AI6" i="5"/>
  <c r="AD11" i="2" l="1"/>
  <c r="Z12" i="2"/>
  <c r="AB12" i="2" s="1"/>
  <c r="G502" i="5"/>
  <c r="K500" i="5" s="1"/>
  <c r="K501" i="5"/>
  <c r="AB11" i="2"/>
  <c r="Y13" i="2"/>
  <c r="G508" i="5"/>
  <c r="L16" i="2"/>
  <c r="X15" i="2"/>
  <c r="G579" i="5"/>
  <c r="AA11" i="2"/>
  <c r="AJ4" i="5"/>
  <c r="AI7" i="5"/>
  <c r="AK4" i="5"/>
  <c r="AM4" i="5"/>
  <c r="AK5" i="5"/>
  <c r="K502" i="5" l="1"/>
  <c r="X16" i="2"/>
  <c r="G580" i="5"/>
  <c r="AC11" i="2"/>
  <c r="AF12" i="2"/>
  <c r="AC12" i="2"/>
  <c r="AD12" i="2"/>
  <c r="Y15" i="2"/>
  <c r="G509" i="5"/>
  <c r="L17" i="2"/>
  <c r="K18" i="2"/>
  <c r="Z13" i="2"/>
  <c r="AA13" i="2" s="1"/>
  <c r="AA12" i="2"/>
  <c r="AL5" i="5"/>
  <c r="AJ6" i="5"/>
  <c r="AL4" i="5"/>
  <c r="AI8" i="5"/>
  <c r="AO5" i="5"/>
  <c r="AM5" i="5"/>
  <c r="AJ5" i="5"/>
  <c r="AB13" i="2" l="1"/>
  <c r="AC13" i="2" s="1"/>
  <c r="AD13" i="2"/>
  <c r="G511" i="5"/>
  <c r="L19" i="2"/>
  <c r="Y16" i="2"/>
  <c r="G581" i="5"/>
  <c r="X17" i="2"/>
  <c r="AF13" i="2"/>
  <c r="G510" i="5"/>
  <c r="L18" i="2"/>
  <c r="Z15" i="2"/>
  <c r="AD15" i="2" s="1"/>
  <c r="AM7" i="5"/>
  <c r="AK6" i="5"/>
  <c r="AI9" i="5"/>
  <c r="AM6" i="5"/>
  <c r="AO6" i="5"/>
  <c r="AL6" i="5"/>
  <c r="AA15" i="2" l="1"/>
  <c r="Y17" i="2"/>
  <c r="G583" i="5"/>
  <c r="D11" i="3"/>
  <c r="X19" i="2"/>
  <c r="AF15" i="2"/>
  <c r="X18" i="2"/>
  <c r="D10" i="3"/>
  <c r="G582" i="5"/>
  <c r="G512" i="5"/>
  <c r="L20" i="2"/>
  <c r="AB15" i="2"/>
  <c r="Z16" i="2"/>
  <c r="AB16" i="2" s="1"/>
  <c r="AK7" i="5"/>
  <c r="AI10" i="5"/>
  <c r="AO7" i="5"/>
  <c r="AI11" i="5"/>
  <c r="AK8" i="5"/>
  <c r="AJ7" i="5"/>
  <c r="AD16" i="2" l="1"/>
  <c r="AC15" i="2"/>
  <c r="AF16" i="2"/>
  <c r="G513" i="5"/>
  <c r="L21" i="2"/>
  <c r="AA16" i="2"/>
  <c r="G938" i="5"/>
  <c r="F10" i="3"/>
  <c r="G939" i="5"/>
  <c r="F11" i="3"/>
  <c r="G963" i="5" s="1"/>
  <c r="Z17" i="2"/>
  <c r="AA17" i="2" s="1"/>
  <c r="Y18" i="2"/>
  <c r="AC16" i="2"/>
  <c r="G584" i="5"/>
  <c r="X20" i="2"/>
  <c r="Y19" i="2"/>
  <c r="AO8" i="5"/>
  <c r="AL7" i="5"/>
  <c r="AI12" i="5"/>
  <c r="AJ9" i="5"/>
  <c r="AL8" i="5"/>
  <c r="AM8" i="5"/>
  <c r="AJ8" i="5"/>
  <c r="AD17" i="2" l="1"/>
  <c r="G514" i="5"/>
  <c r="L22" i="2"/>
  <c r="Z19" i="2"/>
  <c r="AF19" i="2" s="1"/>
  <c r="AB17" i="2"/>
  <c r="X21" i="2"/>
  <c r="G585" i="5"/>
  <c r="Z18" i="2"/>
  <c r="AF18" i="2" s="1"/>
  <c r="G962" i="5"/>
  <c r="Y20" i="2"/>
  <c r="AF17" i="2"/>
  <c r="AO10" i="5"/>
  <c r="AI13" i="5"/>
  <c r="AK9" i="5"/>
  <c r="AO9" i="5"/>
  <c r="AO11" i="5"/>
  <c r="AM9" i="5"/>
  <c r="AB19" i="2" l="1"/>
  <c r="AC19" i="2" s="1"/>
  <c r="AA18" i="2"/>
  <c r="AC17" i="2"/>
  <c r="G586" i="5"/>
  <c r="X22" i="2"/>
  <c r="AD18" i="2"/>
  <c r="AD19" i="2"/>
  <c r="Z20" i="2"/>
  <c r="AD20" i="2" s="1"/>
  <c r="AB18" i="2"/>
  <c r="Y21" i="2"/>
  <c r="AA19" i="2"/>
  <c r="G515" i="5"/>
  <c r="L23" i="2"/>
  <c r="AJ10" i="5"/>
  <c r="AM12" i="5"/>
  <c r="AL9" i="5"/>
  <c r="AK10" i="5"/>
  <c r="AJ11" i="5"/>
  <c r="AL11" i="5"/>
  <c r="AI14" i="5"/>
  <c r="AM11" i="5"/>
  <c r="AM10" i="5"/>
  <c r="AK11" i="5"/>
  <c r="AB20" i="2" l="1"/>
  <c r="AC20" i="2" s="1"/>
  <c r="AA20" i="2"/>
  <c r="Z21" i="2"/>
  <c r="AD21" i="2" s="1"/>
  <c r="AC18" i="2"/>
  <c r="Y22" i="2"/>
  <c r="G587" i="5"/>
  <c r="X23" i="2"/>
  <c r="G516" i="5"/>
  <c r="L24" i="2"/>
  <c r="AF20" i="2"/>
  <c r="AO12" i="5"/>
  <c r="AL10" i="5"/>
  <c r="AK12" i="5"/>
  <c r="AL12" i="5"/>
  <c r="AI15" i="5"/>
  <c r="AM13" i="5"/>
  <c r="AJ12" i="5"/>
  <c r="G588" i="5" l="1"/>
  <c r="X24" i="2"/>
  <c r="AA21" i="2"/>
  <c r="Y23" i="2"/>
  <c r="AB21" i="2"/>
  <c r="K27" i="2"/>
  <c r="G517" i="5"/>
  <c r="L25" i="2"/>
  <c r="Z22" i="2"/>
  <c r="AD22" i="2" s="1"/>
  <c r="AF21" i="2"/>
  <c r="AO13" i="5"/>
  <c r="AJ13" i="5"/>
  <c r="AI16" i="5"/>
  <c r="AK13" i="5"/>
  <c r="AM14" i="5"/>
  <c r="G519" i="5" l="1"/>
  <c r="Z23" i="2"/>
  <c r="AD23" i="2" s="1"/>
  <c r="AF22" i="2"/>
  <c r="Y24" i="2"/>
  <c r="G518" i="5"/>
  <c r="L26" i="2"/>
  <c r="AB22" i="2"/>
  <c r="AA22" i="2"/>
  <c r="G589" i="5"/>
  <c r="X25" i="2"/>
  <c r="AC21" i="2"/>
  <c r="AM15" i="5"/>
  <c r="AK14" i="5"/>
  <c r="AO14" i="5"/>
  <c r="AJ14" i="5"/>
  <c r="AL13" i="5"/>
  <c r="AI17" i="5"/>
  <c r="AF23" i="2" l="1"/>
  <c r="X26" i="2"/>
  <c r="G590" i="5"/>
  <c r="L27" i="2"/>
  <c r="Y25" i="2"/>
  <c r="G520" i="5"/>
  <c r="AA23" i="2"/>
  <c r="AC22" i="2"/>
  <c r="Z24" i="2"/>
  <c r="AA24" i="2" s="1"/>
  <c r="AB23" i="2"/>
  <c r="AL14" i="5"/>
  <c r="AO15" i="5"/>
  <c r="AK15" i="5"/>
  <c r="AI18" i="5"/>
  <c r="AJ15" i="5"/>
  <c r="AJ16" i="5"/>
  <c r="AD24" i="2" l="1"/>
  <c r="AF24" i="2"/>
  <c r="Z25" i="2"/>
  <c r="AA25" i="2" s="1"/>
  <c r="G591" i="5"/>
  <c r="X27" i="2"/>
  <c r="AC23" i="2"/>
  <c r="AB24" i="2"/>
  <c r="G521" i="5"/>
  <c r="L29" i="2"/>
  <c r="Y26" i="2"/>
  <c r="AI19" i="5"/>
  <c r="AL15" i="5"/>
  <c r="AM16" i="5"/>
  <c r="AO16" i="5"/>
  <c r="AJ17" i="5"/>
  <c r="AK16" i="5"/>
  <c r="AF25" i="2" l="1"/>
  <c r="AB25" i="2"/>
  <c r="AC25" i="2" s="1"/>
  <c r="AD25" i="2"/>
  <c r="Z26" i="2"/>
  <c r="AB26" i="2" s="1"/>
  <c r="AC24" i="2"/>
  <c r="Y27" i="2"/>
  <c r="X29" i="2"/>
  <c r="G593" i="5"/>
  <c r="G522" i="5"/>
  <c r="AO17" i="5"/>
  <c r="AI21" i="5"/>
  <c r="AK18" i="5"/>
  <c r="AM17" i="5"/>
  <c r="AK17" i="5"/>
  <c r="AL17" i="5"/>
  <c r="AL16" i="5"/>
  <c r="AD26" i="2" l="1"/>
  <c r="AA26" i="2"/>
  <c r="AF26" i="2"/>
  <c r="Y29" i="2"/>
  <c r="G523" i="5"/>
  <c r="L31" i="2"/>
  <c r="Z27" i="2"/>
  <c r="AF27" i="2" s="1"/>
  <c r="AC26" i="2"/>
  <c r="AO18" i="5"/>
  <c r="AO19" i="5"/>
  <c r="AM18" i="5"/>
  <c r="AJ18" i="5"/>
  <c r="AL18" i="5"/>
  <c r="AD27" i="2" l="1"/>
  <c r="AA27" i="2"/>
  <c r="AB27" i="2"/>
  <c r="G595" i="5"/>
  <c r="X31" i="2"/>
  <c r="G524" i="5"/>
  <c r="Z29" i="2"/>
  <c r="AD29" i="2" s="1"/>
  <c r="AJ19" i="5"/>
  <c r="AI23" i="5"/>
  <c r="AM19" i="5"/>
  <c r="AK19" i="5"/>
  <c r="AM21" i="5"/>
  <c r="AC27" i="2" l="1"/>
  <c r="AB29" i="2"/>
  <c r="G525" i="5"/>
  <c r="L33" i="2"/>
  <c r="K34" i="2"/>
  <c r="Y31" i="2"/>
  <c r="AF29" i="2"/>
  <c r="AA29" i="2"/>
  <c r="AK21" i="5"/>
  <c r="AL19" i="5"/>
  <c r="AO21" i="5"/>
  <c r="AJ21" i="5"/>
  <c r="X33" i="2" l="1"/>
  <c r="G597" i="5"/>
  <c r="Z31" i="2"/>
  <c r="AD31" i="2" s="1"/>
  <c r="G527" i="5"/>
  <c r="L35" i="2"/>
  <c r="G526" i="5"/>
  <c r="AC29" i="2"/>
  <c r="AM23" i="5"/>
  <c r="AI25" i="5"/>
  <c r="AL21" i="5"/>
  <c r="AF31" i="2" l="1"/>
  <c r="G528" i="5"/>
  <c r="L36" i="2"/>
  <c r="G599" i="5"/>
  <c r="X35" i="2"/>
  <c r="AB31" i="2"/>
  <c r="AA31" i="2"/>
  <c r="Y33" i="2"/>
  <c r="AI27" i="5"/>
  <c r="AK23" i="5"/>
  <c r="AJ23" i="5"/>
  <c r="AO23" i="5"/>
  <c r="G600" i="5" l="1"/>
  <c r="X36" i="2"/>
  <c r="AC31" i="2"/>
  <c r="Z33" i="2"/>
  <c r="AF33" i="2" s="1"/>
  <c r="Y35" i="2"/>
  <c r="G529" i="5"/>
  <c r="L37" i="2"/>
  <c r="AL23" i="5"/>
  <c r="AO25" i="5"/>
  <c r="AI28" i="5"/>
  <c r="Y36" i="2" l="1"/>
  <c r="Z35" i="2"/>
  <c r="AF35" i="2" s="1"/>
  <c r="G601" i="5"/>
  <c r="X37" i="2"/>
  <c r="AD33" i="2"/>
  <c r="AB33" i="2"/>
  <c r="G530" i="5"/>
  <c r="L40" i="2"/>
  <c r="AA33" i="2"/>
  <c r="AJ25" i="5"/>
  <c r="AK25" i="5"/>
  <c r="AI29" i="5"/>
  <c r="AM25" i="5"/>
  <c r="AO27" i="5"/>
  <c r="AA35" i="2" l="1"/>
  <c r="AB35" i="2"/>
  <c r="AC35" i="2" s="1"/>
  <c r="G602" i="5"/>
  <c r="X40" i="2"/>
  <c r="Y37" i="2"/>
  <c r="G531" i="5"/>
  <c r="L41" i="2"/>
  <c r="AC33" i="2"/>
  <c r="AD35" i="2"/>
  <c r="Z36" i="2"/>
  <c r="AB36" i="2" s="1"/>
  <c r="AI32" i="5"/>
  <c r="AK28" i="5"/>
  <c r="AL25" i="5"/>
  <c r="AK27" i="5"/>
  <c r="AJ27" i="5"/>
  <c r="AL27" i="5"/>
  <c r="AM27" i="5"/>
  <c r="Z37" i="2" l="1"/>
  <c r="AA37" i="2" s="1"/>
  <c r="AF36" i="2"/>
  <c r="Y40" i="2"/>
  <c r="AC36" i="2"/>
  <c r="X41" i="2"/>
  <c r="G603" i="5"/>
  <c r="AD36" i="2"/>
  <c r="AA36" i="2"/>
  <c r="G532" i="5"/>
  <c r="L42" i="2"/>
  <c r="AJ29" i="5"/>
  <c r="AO28" i="5"/>
  <c r="AM28" i="5"/>
  <c r="AL28" i="5"/>
  <c r="AI33" i="5"/>
  <c r="AJ28" i="5"/>
  <c r="AB37" i="2" l="1"/>
  <c r="AC37" i="2" s="1"/>
  <c r="AD37" i="2"/>
  <c r="AF37" i="2"/>
  <c r="Y41" i="2"/>
  <c r="G533" i="5"/>
  <c r="L43" i="2"/>
  <c r="K44" i="2"/>
  <c r="Z40" i="2"/>
  <c r="AF40" i="2" s="1"/>
  <c r="G604" i="5"/>
  <c r="X42" i="2"/>
  <c r="AK29" i="5"/>
  <c r="AL29" i="5"/>
  <c r="AO32" i="5"/>
  <c r="AI34" i="5"/>
  <c r="AO29" i="5"/>
  <c r="AM29" i="5"/>
  <c r="AA40" i="2" l="1"/>
  <c r="Y42" i="2"/>
  <c r="G535" i="5"/>
  <c r="L45" i="2"/>
  <c r="AB40" i="2"/>
  <c r="G534" i="5"/>
  <c r="L44" i="2"/>
  <c r="AD40" i="2"/>
  <c r="G605" i="5"/>
  <c r="X43" i="2"/>
  <c r="Z41" i="2"/>
  <c r="AB41" i="2" s="1"/>
  <c r="AK33" i="5"/>
  <c r="AK32" i="5"/>
  <c r="AI35" i="5"/>
  <c r="AM32" i="5"/>
  <c r="AJ32" i="5"/>
  <c r="AF41" i="2" l="1"/>
  <c r="AA41" i="2"/>
  <c r="AD41" i="2"/>
  <c r="Y43" i="2"/>
  <c r="AC40" i="2"/>
  <c r="G536" i="5"/>
  <c r="L46" i="2"/>
  <c r="AC41" i="2"/>
  <c r="G606" i="5"/>
  <c r="X44" i="2"/>
  <c r="G607" i="5"/>
  <c r="X45" i="2"/>
  <c r="Z42" i="2"/>
  <c r="AF42" i="2" s="1"/>
  <c r="AI37" i="5"/>
  <c r="AL33" i="5"/>
  <c r="AI36" i="5"/>
  <c r="AJ33" i="5"/>
  <c r="AL32" i="5"/>
  <c r="AO34" i="5"/>
  <c r="AM33" i="5"/>
  <c r="AO33" i="5"/>
  <c r="AA42" i="2" l="1"/>
  <c r="Y45" i="2"/>
  <c r="AB42" i="2"/>
  <c r="Y44" i="2"/>
  <c r="AD42" i="2"/>
  <c r="G608" i="5"/>
  <c r="X46" i="2"/>
  <c r="Z43" i="2"/>
  <c r="AF43" i="2" s="1"/>
  <c r="AI38" i="5"/>
  <c r="AO35" i="5"/>
  <c r="AK34" i="5"/>
  <c r="AM34" i="5"/>
  <c r="AJ34" i="5"/>
  <c r="AC42" i="2" l="1"/>
  <c r="AD43" i="2"/>
  <c r="Z45" i="2"/>
  <c r="AD45" i="2" s="1"/>
  <c r="Z44" i="2"/>
  <c r="AD44" i="2" s="1"/>
  <c r="Y46" i="2"/>
  <c r="AB43" i="2"/>
  <c r="AA43" i="2"/>
  <c r="G537" i="5"/>
  <c r="L47" i="2"/>
  <c r="AI39" i="5"/>
  <c r="AM37" i="5"/>
  <c r="AK35" i="5"/>
  <c r="AM35" i="5"/>
  <c r="AM36" i="5"/>
  <c r="AL34" i="5"/>
  <c r="AJ35" i="5"/>
  <c r="AA45" i="2" l="1"/>
  <c r="X47" i="2"/>
  <c r="G609" i="5"/>
  <c r="AB45" i="2"/>
  <c r="AF45" i="2"/>
  <c r="Z46" i="2"/>
  <c r="AA46" i="2" s="1"/>
  <c r="AC43" i="2"/>
  <c r="AA44" i="2"/>
  <c r="AB44" i="2"/>
  <c r="G538" i="5"/>
  <c r="L48" i="2"/>
  <c r="K51" i="2"/>
  <c r="AF44" i="2"/>
  <c r="AL35" i="5"/>
  <c r="AI40" i="5"/>
  <c r="AJ36" i="5"/>
  <c r="AO36" i="5"/>
  <c r="AO37" i="5"/>
  <c r="AK37" i="5"/>
  <c r="AK36" i="5"/>
  <c r="AJ38" i="5"/>
  <c r="AJ37" i="5"/>
  <c r="AD46" i="2" l="1"/>
  <c r="G610" i="5"/>
  <c r="X48" i="2"/>
  <c r="AC45" i="2"/>
  <c r="Y47" i="2"/>
  <c r="G541" i="5"/>
  <c r="L56" i="2"/>
  <c r="AB46" i="2"/>
  <c r="G539" i="5"/>
  <c r="L51" i="2"/>
  <c r="K55" i="2"/>
  <c r="AC44" i="2"/>
  <c r="AF46" i="2"/>
  <c r="AL36" i="5"/>
  <c r="AI41" i="5"/>
  <c r="AL37" i="5"/>
  <c r="AK39" i="5"/>
  <c r="AK38" i="5"/>
  <c r="AM38" i="5"/>
  <c r="AO38" i="5"/>
  <c r="G540" i="5" l="1"/>
  <c r="L55" i="2"/>
  <c r="G618" i="5"/>
  <c r="X56" i="2"/>
  <c r="G613" i="5"/>
  <c r="X51" i="2"/>
  <c r="Y48" i="2"/>
  <c r="Z47" i="2"/>
  <c r="AA47" i="2" s="1"/>
  <c r="AC46" i="2"/>
  <c r="G542" i="5"/>
  <c r="L57" i="2"/>
  <c r="AL39" i="5"/>
  <c r="AI49" i="5"/>
  <c r="AO39" i="5"/>
  <c r="AL38" i="5"/>
  <c r="AI44" i="5"/>
  <c r="AJ40" i="5"/>
  <c r="AJ39" i="5"/>
  <c r="AM39" i="5"/>
  <c r="AB47" i="2" l="1"/>
  <c r="AC47" i="2" s="1"/>
  <c r="G619" i="5"/>
  <c r="X57" i="2"/>
  <c r="D13" i="3"/>
  <c r="X55" i="2"/>
  <c r="G617" i="5"/>
  <c r="G543" i="5"/>
  <c r="L58" i="2"/>
  <c r="K59" i="2"/>
  <c r="AD47" i="2"/>
  <c r="Z48" i="2"/>
  <c r="AB48" i="2" s="1"/>
  <c r="Y56" i="2"/>
  <c r="AF47" i="2"/>
  <c r="Y51" i="2"/>
  <c r="AK40" i="5"/>
  <c r="AI50" i="5"/>
  <c r="AL40" i="5"/>
  <c r="AM40" i="5"/>
  <c r="AO40" i="5"/>
  <c r="AK41" i="5"/>
  <c r="AI48" i="5"/>
  <c r="AA48" i="2" l="1"/>
  <c r="AC48" i="2"/>
  <c r="G941" i="5"/>
  <c r="F13" i="3"/>
  <c r="G965" i="5" s="1"/>
  <c r="Z51" i="2"/>
  <c r="AA51" i="2" s="1"/>
  <c r="AD48" i="2"/>
  <c r="G545" i="5"/>
  <c r="L60" i="2"/>
  <c r="AF48" i="2"/>
  <c r="G544" i="5"/>
  <c r="L59" i="2"/>
  <c r="Y57" i="2"/>
  <c r="Z56" i="2"/>
  <c r="AA56" i="2" s="1"/>
  <c r="G620" i="5"/>
  <c r="X58" i="2"/>
  <c r="Y55" i="2"/>
  <c r="AL41" i="5"/>
  <c r="AO41" i="5"/>
  <c r="AI51" i="5"/>
  <c r="AJ44" i="5"/>
  <c r="AM41" i="5"/>
  <c r="AJ49" i="5"/>
  <c r="AJ41" i="5"/>
  <c r="AB56" i="2" l="1"/>
  <c r="Y58" i="2"/>
  <c r="AF56" i="2"/>
  <c r="X59" i="2"/>
  <c r="G621" i="5"/>
  <c r="D14" i="3"/>
  <c r="AF51" i="2"/>
  <c r="Z55" i="2"/>
  <c r="AD55" i="2" s="1"/>
  <c r="AD51" i="2"/>
  <c r="X60" i="2"/>
  <c r="G622" i="5"/>
  <c r="AD56" i="2"/>
  <c r="Z57" i="2"/>
  <c r="AA57" i="2" s="1"/>
  <c r="G546" i="5"/>
  <c r="L61" i="2"/>
  <c r="AB51" i="2"/>
  <c r="AI52" i="5"/>
  <c r="AJ50" i="5"/>
  <c r="AM48" i="5"/>
  <c r="AM49" i="5"/>
  <c r="AO49" i="5"/>
  <c r="AO44" i="5"/>
  <c r="AM44" i="5"/>
  <c r="AK49" i="5"/>
  <c r="AK44" i="5"/>
  <c r="AI53" i="5"/>
  <c r="AC56" i="2" l="1"/>
  <c r="AF57" i="2"/>
  <c r="AF55" i="2"/>
  <c r="AB55" i="2"/>
  <c r="AC55" i="2" s="1"/>
  <c r="G547" i="5"/>
  <c r="L62" i="2"/>
  <c r="K63" i="2"/>
  <c r="Y59" i="2"/>
  <c r="AC51" i="2"/>
  <c r="F14" i="3"/>
  <c r="G966" i="5" s="1"/>
  <c r="G942" i="5"/>
  <c r="Z58" i="2"/>
  <c r="AF58" i="2" s="1"/>
  <c r="G623" i="5"/>
  <c r="X61" i="2"/>
  <c r="AB57" i="2"/>
  <c r="AD57" i="2"/>
  <c r="Y60" i="2"/>
  <c r="AA55" i="2"/>
  <c r="AO50" i="5"/>
  <c r="AI54" i="5"/>
  <c r="AK50" i="5"/>
  <c r="AJ48" i="5"/>
  <c r="AL49" i="5"/>
  <c r="AK48" i="5"/>
  <c r="AO48" i="5"/>
  <c r="AM50" i="5"/>
  <c r="AL48" i="5"/>
  <c r="AO51" i="5"/>
  <c r="AL44" i="5"/>
  <c r="AB58" i="2" l="1"/>
  <c r="AC58" i="2" s="1"/>
  <c r="AA58" i="2"/>
  <c r="AD58" i="2"/>
  <c r="Z60" i="2"/>
  <c r="AA60" i="2" s="1"/>
  <c r="G548" i="5"/>
  <c r="L63" i="2"/>
  <c r="AC57" i="2"/>
  <c r="X62" i="2"/>
  <c r="G624" i="5"/>
  <c r="Y61" i="2"/>
  <c r="Z59" i="2"/>
  <c r="AD59" i="2" s="1"/>
  <c r="K66" i="2"/>
  <c r="G549" i="5"/>
  <c r="L64" i="2"/>
  <c r="AJ53" i="5"/>
  <c r="AL50" i="5"/>
  <c r="AI55" i="5"/>
  <c r="AJ51" i="5"/>
  <c r="AM51" i="5"/>
  <c r="AK51" i="5"/>
  <c r="AL51" i="5"/>
  <c r="AM52" i="5"/>
  <c r="AB59" i="2" l="1"/>
  <c r="AC59" i="2" s="1"/>
  <c r="AD60" i="2"/>
  <c r="AA59" i="2"/>
  <c r="AB60" i="2"/>
  <c r="AC60" i="2" s="1"/>
  <c r="AF59" i="2"/>
  <c r="G626" i="5"/>
  <c r="X64" i="2"/>
  <c r="Z61" i="2"/>
  <c r="AF61" i="2" s="1"/>
  <c r="G551" i="5"/>
  <c r="L66" i="2"/>
  <c r="D15" i="3"/>
  <c r="G625" i="5"/>
  <c r="X63" i="2"/>
  <c r="AF60" i="2"/>
  <c r="Y62" i="2"/>
  <c r="G550" i="5"/>
  <c r="L65" i="2"/>
  <c r="AO52" i="5"/>
  <c r="AK53" i="5"/>
  <c r="AO54" i="5"/>
  <c r="AI57" i="5"/>
  <c r="AI56" i="5"/>
  <c r="AL52" i="5"/>
  <c r="AO53" i="5"/>
  <c r="AK52" i="5"/>
  <c r="AM53" i="5"/>
  <c r="AJ52" i="5"/>
  <c r="AL53" i="5"/>
  <c r="AD61" i="2" l="1"/>
  <c r="AB61" i="2"/>
  <c r="AC61" i="2" s="1"/>
  <c r="F15" i="3"/>
  <c r="G967" i="5" s="1"/>
  <c r="G943" i="5"/>
  <c r="Y63" i="2"/>
  <c r="Z62" i="2"/>
  <c r="AF62" i="2" s="1"/>
  <c r="G627" i="5"/>
  <c r="X65" i="2"/>
  <c r="AA61" i="2"/>
  <c r="Y64" i="2"/>
  <c r="X66" i="2"/>
  <c r="D16" i="3"/>
  <c r="G628" i="5"/>
  <c r="G552" i="5"/>
  <c r="L67" i="2"/>
  <c r="AO55" i="5"/>
  <c r="AI59" i="5"/>
  <c r="AK54" i="5"/>
  <c r="AM54" i="5"/>
  <c r="AL54" i="5"/>
  <c r="AJ54" i="5"/>
  <c r="AI58" i="5"/>
  <c r="G553" i="5" l="1"/>
  <c r="L68" i="2"/>
  <c r="Z63" i="2"/>
  <c r="AD63" i="2" s="1"/>
  <c r="Z64" i="2"/>
  <c r="AD64" i="2" s="1"/>
  <c r="X67" i="2"/>
  <c r="G629" i="5"/>
  <c r="AB62" i="2"/>
  <c r="F16" i="3"/>
  <c r="G968" i="5" s="1"/>
  <c r="G944" i="5"/>
  <c r="Y65" i="2"/>
  <c r="AA62" i="2"/>
  <c r="Y66" i="2"/>
  <c r="AD62" i="2"/>
  <c r="AM55" i="5"/>
  <c r="AM57" i="5"/>
  <c r="AJ55" i="5"/>
  <c r="AI60" i="5"/>
  <c r="AK55" i="5"/>
  <c r="AM56" i="5"/>
  <c r="Y67" i="2" l="1"/>
  <c r="AB64" i="2"/>
  <c r="AF63" i="2"/>
  <c r="X68" i="2"/>
  <c r="G630" i="5"/>
  <c r="Z66" i="2"/>
  <c r="AF66" i="2" s="1"/>
  <c r="Z65" i="2"/>
  <c r="AA65" i="2" s="1"/>
  <c r="AC62" i="2"/>
  <c r="AF64" i="2"/>
  <c r="AB63" i="2"/>
  <c r="AA64" i="2"/>
  <c r="AA63" i="2"/>
  <c r="G554" i="5"/>
  <c r="L69" i="2"/>
  <c r="AL55" i="5"/>
  <c r="AJ56" i="5"/>
  <c r="AO56" i="5"/>
  <c r="AI61" i="5"/>
  <c r="AK56" i="5"/>
  <c r="AJ57" i="5"/>
  <c r="AK57" i="5"/>
  <c r="AO59" i="5"/>
  <c r="AO57" i="5"/>
  <c r="AJ58" i="5"/>
  <c r="AC63" i="2" l="1"/>
  <c r="AB65" i="2"/>
  <c r="AD66" i="2"/>
  <c r="Y68" i="2"/>
  <c r="G555" i="5"/>
  <c r="L70" i="2"/>
  <c r="AF65" i="2"/>
  <c r="AA66" i="2"/>
  <c r="AC64" i="2"/>
  <c r="G631" i="5"/>
  <c r="X69" i="2"/>
  <c r="AD65" i="2"/>
  <c r="AB66" i="2"/>
  <c r="Z67" i="2"/>
  <c r="AF67" i="2" s="1"/>
  <c r="AK58" i="5"/>
  <c r="AJ59" i="5"/>
  <c r="AL56" i="5"/>
  <c r="AM58" i="5"/>
  <c r="AK59" i="5"/>
  <c r="AM59" i="5"/>
  <c r="AI62" i="5"/>
  <c r="AO58" i="5"/>
  <c r="AO60" i="5"/>
  <c r="AL57" i="5"/>
  <c r="Z68" i="2" l="1"/>
  <c r="AA68" i="2" s="1"/>
  <c r="AC66" i="2"/>
  <c r="AD67" i="2"/>
  <c r="AC65" i="2"/>
  <c r="AA67" i="2"/>
  <c r="X70" i="2"/>
  <c r="G632" i="5"/>
  <c r="AB67" i="2"/>
  <c r="Y69" i="2"/>
  <c r="G556" i="5"/>
  <c r="L71" i="2"/>
  <c r="AJ61" i="5"/>
  <c r="AL58" i="5"/>
  <c r="AK60" i="5"/>
  <c r="AL59" i="5"/>
  <c r="AI63" i="5"/>
  <c r="AM60" i="5"/>
  <c r="AJ60" i="5"/>
  <c r="G557" i="5" l="1"/>
  <c r="L72" i="2"/>
  <c r="Y70" i="2"/>
  <c r="Z69" i="2"/>
  <c r="AA69" i="2" s="1"/>
  <c r="AF68" i="2"/>
  <c r="X71" i="2"/>
  <c r="G633" i="5"/>
  <c r="AC67" i="2"/>
  <c r="AB68" i="2"/>
  <c r="AD68" i="2"/>
  <c r="AI64" i="5"/>
  <c r="AK61" i="5"/>
  <c r="AM61" i="5"/>
  <c r="AL60" i="5"/>
  <c r="AO61" i="5"/>
  <c r="AJ62" i="5"/>
  <c r="AB69" i="2" l="1"/>
  <c r="AC69" i="2" s="1"/>
  <c r="AD69" i="2"/>
  <c r="G634" i="5"/>
  <c r="X72" i="2"/>
  <c r="Y71" i="2"/>
  <c r="AC68" i="2"/>
  <c r="AF69" i="2"/>
  <c r="Z70" i="2"/>
  <c r="AA70" i="2" s="1"/>
  <c r="G558" i="5"/>
  <c r="L73" i="2"/>
  <c r="AM62" i="5"/>
  <c r="AL62" i="5"/>
  <c r="AI65" i="5"/>
  <c r="AO62" i="5"/>
  <c r="AK62" i="5"/>
  <c r="AJ63" i="5"/>
  <c r="AL61" i="5"/>
  <c r="Z71" i="2" l="1"/>
  <c r="AB71" i="2" s="1"/>
  <c r="Y72" i="2"/>
  <c r="G559" i="5"/>
  <c r="L74" i="2"/>
  <c r="AD70" i="2"/>
  <c r="AF70" i="2"/>
  <c r="X73" i="2"/>
  <c r="G635" i="5"/>
  <c r="AB70" i="2"/>
  <c r="AO63" i="5"/>
  <c r="AM63" i="5"/>
  <c r="AK64" i="5"/>
  <c r="AI66" i="5"/>
  <c r="AK63" i="5"/>
  <c r="AF71" i="2" l="1"/>
  <c r="AA71" i="2"/>
  <c r="AD71" i="2"/>
  <c r="Y73" i="2"/>
  <c r="G636" i="5"/>
  <c r="X74" i="2"/>
  <c r="AC70" i="2"/>
  <c r="G560" i="5"/>
  <c r="L75" i="2"/>
  <c r="Z72" i="2"/>
  <c r="AB72" i="2" s="1"/>
  <c r="AC71" i="2"/>
  <c r="AO64" i="5"/>
  <c r="AI67" i="5"/>
  <c r="AK65" i="5"/>
  <c r="AL63" i="5"/>
  <c r="AM64" i="5"/>
  <c r="AJ64" i="5"/>
  <c r="AL64" i="5"/>
  <c r="AC72" i="2" l="1"/>
  <c r="Y74" i="2"/>
  <c r="AD72" i="2"/>
  <c r="X75" i="2"/>
  <c r="G637" i="5"/>
  <c r="AA72" i="2"/>
  <c r="AF72" i="2"/>
  <c r="G561" i="5"/>
  <c r="L76" i="2"/>
  <c r="Z73" i="2"/>
  <c r="AA73" i="2" s="1"/>
  <c r="AL65" i="5"/>
  <c r="AO65" i="5"/>
  <c r="AI68" i="5"/>
  <c r="AM65" i="5"/>
  <c r="AJ65" i="5"/>
  <c r="AJ66" i="5"/>
  <c r="AF73" i="2" l="1"/>
  <c r="G562" i="5"/>
  <c r="L77" i="2"/>
  <c r="Y75" i="2"/>
  <c r="AB73" i="2"/>
  <c r="Z74" i="2"/>
  <c r="AA74" i="2" s="1"/>
  <c r="X76" i="2"/>
  <c r="G638" i="5"/>
  <c r="AD73" i="2"/>
  <c r="AM66" i="5"/>
  <c r="AO66" i="5"/>
  <c r="AI69" i="5"/>
  <c r="AK66" i="5"/>
  <c r="AJ67" i="5"/>
  <c r="AD74" i="2" l="1"/>
  <c r="X77" i="2"/>
  <c r="G639" i="5"/>
  <c r="Y76" i="2"/>
  <c r="AC73" i="2"/>
  <c r="G563" i="5"/>
  <c r="L78" i="2"/>
  <c r="AB74" i="2"/>
  <c r="AF74" i="2"/>
  <c r="Z75" i="2"/>
  <c r="AF75" i="2" s="1"/>
  <c r="AK67" i="5"/>
  <c r="AI70" i="5"/>
  <c r="AO67" i="5"/>
  <c r="AM67" i="5"/>
  <c r="AL66" i="5"/>
  <c r="AO68" i="5"/>
  <c r="AA75" i="2" l="1"/>
  <c r="AD75" i="2"/>
  <c r="AC74" i="2"/>
  <c r="Z76" i="2"/>
  <c r="AA76" i="2" s="1"/>
  <c r="G640" i="5"/>
  <c r="X78" i="2"/>
  <c r="AB75" i="2"/>
  <c r="G564" i="5"/>
  <c r="L79" i="2"/>
  <c r="Y77" i="2"/>
  <c r="AL67" i="5"/>
  <c r="AM68" i="5"/>
  <c r="AJ68" i="5"/>
  <c r="AJ69" i="5"/>
  <c r="AI71" i="5"/>
  <c r="AK68" i="5"/>
  <c r="AF76" i="2" l="1"/>
  <c r="AD76" i="2"/>
  <c r="Z77" i="2"/>
  <c r="AF77" i="2" s="1"/>
  <c r="AC75" i="2"/>
  <c r="G641" i="5"/>
  <c r="X79" i="2"/>
  <c r="Y78" i="2"/>
  <c r="G565" i="5"/>
  <c r="L80" i="2"/>
  <c r="AB76" i="2"/>
  <c r="AO69" i="5"/>
  <c r="AI72" i="5"/>
  <c r="AK69" i="5"/>
  <c r="AL68" i="5"/>
  <c r="AO70" i="5"/>
  <c r="AM69" i="5"/>
  <c r="AB77" i="2" l="1"/>
  <c r="AC77" i="2" s="1"/>
  <c r="AD77" i="2"/>
  <c r="AA77" i="2"/>
  <c r="Z78" i="2"/>
  <c r="AB78" i="2" s="1"/>
  <c r="G642" i="5"/>
  <c r="X80" i="2"/>
  <c r="AC76" i="2"/>
  <c r="Y79" i="2"/>
  <c r="G566" i="5"/>
  <c r="L81" i="2"/>
  <c r="AI73" i="5"/>
  <c r="AK70" i="5"/>
  <c r="AJ70" i="5"/>
  <c r="AL70" i="5"/>
  <c r="AK71" i="5"/>
  <c r="AL69" i="5"/>
  <c r="AM70" i="5"/>
  <c r="AA78" i="2" l="1"/>
  <c r="AD78" i="2"/>
  <c r="AF78" i="2"/>
  <c r="G567" i="5"/>
  <c r="L82" i="2"/>
  <c r="Y80" i="2"/>
  <c r="X81" i="2"/>
  <c r="G643" i="5"/>
  <c r="Z79" i="2"/>
  <c r="AD79" i="2" s="1"/>
  <c r="AC78" i="2"/>
  <c r="AI74" i="5"/>
  <c r="AO71" i="5"/>
  <c r="AL71" i="5"/>
  <c r="AM71" i="5"/>
  <c r="AM72" i="5"/>
  <c r="AJ71" i="5"/>
  <c r="Z80" i="2" l="1"/>
  <c r="AB80" i="2" s="1"/>
  <c r="AB79" i="2"/>
  <c r="X82" i="2"/>
  <c r="G644" i="5"/>
  <c r="AA79" i="2"/>
  <c r="AF79" i="2"/>
  <c r="Y81" i="2"/>
  <c r="G568" i="5"/>
  <c r="L83" i="2"/>
  <c r="K84" i="2"/>
  <c r="AI75" i="5"/>
  <c r="AO72" i="5"/>
  <c r="AJ72" i="5"/>
  <c r="AK73" i="5"/>
  <c r="AK72" i="5"/>
  <c r="AD80" i="2" l="1"/>
  <c r="AA80" i="2"/>
  <c r="AF80" i="2"/>
  <c r="G570" i="5"/>
  <c r="L85" i="2"/>
  <c r="G569" i="5"/>
  <c r="L84" i="2"/>
  <c r="Y82" i="2"/>
  <c r="Z81" i="2"/>
  <c r="AB81" i="2" s="1"/>
  <c r="X83" i="2"/>
  <c r="G645" i="5"/>
  <c r="AC79" i="2"/>
  <c r="AC80" i="2"/>
  <c r="AK74" i="5"/>
  <c r="AO73" i="5"/>
  <c r="AJ73" i="5"/>
  <c r="AL73" i="5"/>
  <c r="AM73" i="5"/>
  <c r="AL72" i="5"/>
  <c r="AI76" i="5"/>
  <c r="AD81" i="2" l="1"/>
  <c r="AF81" i="2"/>
  <c r="Z82" i="2"/>
  <c r="AF82" i="2" s="1"/>
  <c r="X85" i="2"/>
  <c r="G647" i="5"/>
  <c r="D18" i="3"/>
  <c r="AA81" i="2"/>
  <c r="G646" i="5"/>
  <c r="D17" i="3"/>
  <c r="X84" i="2"/>
  <c r="Y83" i="2"/>
  <c r="AC81" i="2"/>
  <c r="G571" i="5"/>
  <c r="L86" i="2"/>
  <c r="AI77" i="5"/>
  <c r="AO75" i="5"/>
  <c r="AM74" i="5"/>
  <c r="AO74" i="5"/>
  <c r="AL74" i="5"/>
  <c r="AJ74" i="5"/>
  <c r="AI78" i="5"/>
  <c r="AB82" i="2" l="1"/>
  <c r="AC82" i="2" s="1"/>
  <c r="AD82" i="2"/>
  <c r="AA82" i="2"/>
  <c r="Z83" i="2"/>
  <c r="AA83" i="2" s="1"/>
  <c r="D19" i="3"/>
  <c r="X86" i="2"/>
  <c r="G648" i="5"/>
  <c r="Y84" i="2"/>
  <c r="G946" i="5"/>
  <c r="F18" i="3"/>
  <c r="G970" i="5" s="1"/>
  <c r="G572" i="5"/>
  <c r="L87" i="2"/>
  <c r="K88" i="2"/>
  <c r="G945" i="5"/>
  <c r="F17" i="3"/>
  <c r="G969" i="5" s="1"/>
  <c r="Y85" i="2"/>
  <c r="AK75" i="5"/>
  <c r="AJ75" i="5"/>
  <c r="AJ76" i="5"/>
  <c r="AM75" i="5"/>
  <c r="AI79" i="5"/>
  <c r="AL75" i="5"/>
  <c r="AF83" i="2" l="1"/>
  <c r="AD83" i="2"/>
  <c r="AB83" i="2"/>
  <c r="G652" i="5"/>
  <c r="Z85" i="2"/>
  <c r="AA85" i="2" s="1"/>
  <c r="G649" i="5"/>
  <c r="D20" i="3"/>
  <c r="X87" i="2"/>
  <c r="Y86" i="2"/>
  <c r="G573" i="5"/>
  <c r="L88" i="2"/>
  <c r="K89" i="2"/>
  <c r="Z84" i="2"/>
  <c r="AD84" i="2" s="1"/>
  <c r="F19" i="3"/>
  <c r="G971" i="5" s="1"/>
  <c r="G947" i="5"/>
  <c r="AI80" i="5"/>
  <c r="AK76" i="5"/>
  <c r="AO76" i="5"/>
  <c r="AJ78" i="5"/>
  <c r="AM77" i="5"/>
  <c r="AM76" i="5"/>
  <c r="AF84" i="2" l="1"/>
  <c r="AC83" i="2"/>
  <c r="AA84" i="2"/>
  <c r="G574" i="5"/>
  <c r="K572" i="5" s="1"/>
  <c r="K573" i="5"/>
  <c r="Y87" i="2"/>
  <c r="AB85" i="2"/>
  <c r="Z86" i="2"/>
  <c r="AB86" i="2" s="1"/>
  <c r="AF85" i="2"/>
  <c r="AB84" i="2"/>
  <c r="G650" i="5"/>
  <c r="X88" i="2"/>
  <c r="G948" i="5"/>
  <c r="F20" i="3"/>
  <c r="G972" i="5" s="1"/>
  <c r="AD85" i="2"/>
  <c r="G653" i="5"/>
  <c r="AO77" i="5"/>
  <c r="AK77" i="5"/>
  <c r="AM78" i="5"/>
  <c r="AL76" i="5"/>
  <c r="AI81" i="5"/>
  <c r="AJ77" i="5"/>
  <c r="AK78" i="5"/>
  <c r="AK79" i="5"/>
  <c r="AO78" i="5"/>
  <c r="K574" i="5" l="1"/>
  <c r="AC84" i="2"/>
  <c r="AF86" i="2"/>
  <c r="G654" i="5"/>
  <c r="Y88" i="2"/>
  <c r="AD86" i="2"/>
  <c r="AC85" i="2"/>
  <c r="AC86" i="2"/>
  <c r="AA86" i="2"/>
  <c r="Z87" i="2"/>
  <c r="AF87" i="2" s="1"/>
  <c r="AO79" i="5"/>
  <c r="AM79" i="5"/>
  <c r="AL79" i="5"/>
  <c r="AO80" i="5"/>
  <c r="AJ79" i="5"/>
  <c r="AL78" i="5"/>
  <c r="AL77" i="5"/>
  <c r="AD87" i="2" l="1"/>
  <c r="G656" i="5"/>
  <c r="AB87" i="2"/>
  <c r="AA87" i="2"/>
  <c r="Z88" i="2"/>
  <c r="AB88" i="2" s="1"/>
  <c r="AM80" i="5"/>
  <c r="AK80" i="5"/>
  <c r="AJ80" i="5"/>
  <c r="AK81" i="5"/>
  <c r="AC88" i="2" l="1"/>
  <c r="AA88" i="2"/>
  <c r="AF88" i="2"/>
  <c r="G657" i="5"/>
  <c r="AD88" i="2"/>
  <c r="AC87" i="2"/>
  <c r="AJ81" i="5"/>
  <c r="AL81" i="5"/>
  <c r="AO81" i="5"/>
  <c r="AL80" i="5"/>
  <c r="AM81" i="5"/>
  <c r="G658" i="5" l="1"/>
  <c r="M18" i="2"/>
  <c r="G659" i="5" l="1"/>
  <c r="G660" i="5"/>
  <c r="G661" i="5" l="1"/>
  <c r="G662" i="5" l="1"/>
  <c r="G663" i="5" l="1"/>
  <c r="G664" i="5" l="1"/>
  <c r="G665" i="5" l="1"/>
  <c r="G666" i="5" l="1"/>
  <c r="G667" i="5" l="1"/>
  <c r="M27" i="2"/>
  <c r="G668" i="5" l="1"/>
  <c r="G669" i="5"/>
  <c r="G670" i="5" l="1"/>
  <c r="G671" i="5" l="1"/>
  <c r="G672" i="5" l="1"/>
  <c r="G673" i="5" l="1"/>
  <c r="G674" i="5" l="1"/>
  <c r="M34" i="2"/>
  <c r="G675" i="5" l="1"/>
  <c r="G676" i="5"/>
  <c r="P35" i="2"/>
  <c r="G815" i="5" s="1"/>
  <c r="G677" i="5" l="1"/>
  <c r="P37" i="2"/>
  <c r="G816" i="5" s="1"/>
  <c r="G678" i="5" l="1"/>
  <c r="P38" i="2"/>
  <c r="G817" i="5" s="1"/>
  <c r="G679" i="5" l="1"/>
  <c r="P42" i="2"/>
  <c r="G819" i="5" s="1"/>
  <c r="G680" i="5" l="1"/>
  <c r="G681" i="5" l="1"/>
  <c r="G682" i="5"/>
  <c r="G683" i="5" l="1"/>
  <c r="P48" i="2" l="1"/>
  <c r="G824" i="5" s="1"/>
  <c r="G684" i="5"/>
  <c r="M51" i="2"/>
  <c r="G685" i="5" l="1"/>
  <c r="M55" i="2"/>
  <c r="G687" i="5"/>
  <c r="M59" i="2" l="1"/>
  <c r="G688" i="5"/>
  <c r="G686" i="5"/>
  <c r="G690" i="5" l="1"/>
  <c r="G689" i="5"/>
  <c r="G691" i="5" l="1"/>
  <c r="G692" i="5" l="1"/>
  <c r="G693" i="5" l="1"/>
  <c r="M63" i="2"/>
  <c r="G694" i="5" l="1"/>
  <c r="G695" i="5"/>
  <c r="G696" i="5" l="1"/>
  <c r="M66" i="2"/>
  <c r="G697" i="5" l="1"/>
  <c r="G698" i="5"/>
  <c r="G699" i="5" l="1"/>
  <c r="G700" i="5" l="1"/>
  <c r="G701" i="5" l="1"/>
  <c r="G702" i="5" l="1"/>
  <c r="G703" i="5" l="1"/>
  <c r="G704" i="5" l="1"/>
  <c r="G705" i="5" l="1"/>
  <c r="G706" i="5" l="1"/>
  <c r="G707" i="5" l="1"/>
  <c r="G708" i="5" l="1"/>
  <c r="G709" i="5" l="1"/>
  <c r="G710" i="5" l="1"/>
  <c r="G711" i="5" l="1"/>
  <c r="G712" i="5" l="1"/>
  <c r="G713" i="5" l="1"/>
  <c r="G714" i="5" l="1"/>
  <c r="M84" i="2"/>
  <c r="G715" i="5" l="1"/>
  <c r="G716" i="5"/>
  <c r="G717" i="5" l="1"/>
  <c r="M88" i="2" l="1"/>
  <c r="M89" i="2" s="1"/>
  <c r="G718" i="5"/>
  <c r="G719" i="5" l="1"/>
  <c r="G721" i="5"/>
  <c r="P11" i="2"/>
  <c r="G720" i="5"/>
  <c r="K719" i="5"/>
  <c r="K718" i="5" l="1"/>
  <c r="K720" i="5" s="1"/>
  <c r="G791" i="5"/>
  <c r="G722" i="5"/>
  <c r="P12" i="2"/>
  <c r="G792" i="5" s="1"/>
  <c r="G723" i="5" l="1"/>
  <c r="P13" i="2"/>
  <c r="G725" i="5" l="1"/>
  <c r="P15" i="2"/>
  <c r="G795" i="5" s="1"/>
  <c r="G793" i="5"/>
  <c r="N18" i="2" l="1"/>
  <c r="G726" i="5"/>
  <c r="P16" i="2"/>
  <c r="G728" i="5" l="1"/>
  <c r="P18" i="2"/>
  <c r="G796" i="5"/>
  <c r="G727" i="5"/>
  <c r="P17" i="2"/>
  <c r="G797" i="5" s="1"/>
  <c r="G798" i="5" l="1"/>
  <c r="I10" i="3"/>
  <c r="G729" i="5"/>
  <c r="P19" i="2"/>
  <c r="G730" i="5" l="1"/>
  <c r="P20" i="2"/>
  <c r="G799" i="5"/>
  <c r="I11" i="3"/>
  <c r="K10" i="3"/>
  <c r="G989" i="5"/>
  <c r="G800" i="5" l="1"/>
  <c r="G1013" i="5"/>
  <c r="K11" i="3"/>
  <c r="G1014" i="5" s="1"/>
  <c r="G990" i="5"/>
  <c r="G731" i="5"/>
  <c r="P21" i="2"/>
  <c r="G801" i="5" s="1"/>
  <c r="G732" i="5" l="1"/>
  <c r="P22" i="2"/>
  <c r="G802" i="5" l="1"/>
  <c r="G733" i="5"/>
  <c r="P23" i="2"/>
  <c r="G803" i="5" s="1"/>
  <c r="G734" i="5" l="1"/>
  <c r="P24" i="2"/>
  <c r="G804" i="5" s="1"/>
  <c r="G735" i="5" l="1"/>
  <c r="P25" i="2"/>
  <c r="G805" i="5" s="1"/>
  <c r="G736" i="5" l="1"/>
  <c r="P26" i="2"/>
  <c r="G806" i="5" s="1"/>
  <c r="N27" i="2"/>
  <c r="G737" i="5" l="1"/>
  <c r="P27" i="2"/>
  <c r="G807" i="5" s="1"/>
  <c r="G738" i="5"/>
  <c r="P28" i="2"/>
  <c r="G808" i="5" s="1"/>
  <c r="G739" i="5" l="1"/>
  <c r="P29" i="2"/>
  <c r="G809" i="5" s="1"/>
  <c r="G740" i="5" l="1"/>
  <c r="P30" i="2"/>
  <c r="G810" i="5" s="1"/>
  <c r="G741" i="5" l="1"/>
  <c r="P31" i="2"/>
  <c r="G811" i="5" s="1"/>
  <c r="G742" i="5" l="1"/>
  <c r="P32" i="2"/>
  <c r="G812" i="5" s="1"/>
  <c r="G743" i="5" l="1"/>
  <c r="P33" i="2"/>
  <c r="G813" i="5" s="1"/>
  <c r="N34" i="2"/>
  <c r="G744" i="5" l="1"/>
  <c r="P34" i="2"/>
  <c r="P39" i="2"/>
  <c r="G818" i="5" s="1"/>
  <c r="G745" i="5"/>
  <c r="G746" i="5" l="1"/>
  <c r="P43" i="2"/>
  <c r="G820" i="5" s="1"/>
  <c r="I12" i="3"/>
  <c r="G814" i="5"/>
  <c r="G747" i="5" l="1"/>
  <c r="P44" i="2"/>
  <c r="K12" i="3"/>
  <c r="G991" i="5"/>
  <c r="G748" i="5"/>
  <c r="P46" i="2"/>
  <c r="G822" i="5" s="1"/>
  <c r="G1015" i="5" l="1"/>
  <c r="G749" i="5"/>
  <c r="P47" i="2"/>
  <c r="G823" i="5" s="1"/>
  <c r="G821" i="5"/>
  <c r="G55" i="4"/>
  <c r="O55" i="4" l="1"/>
  <c r="G1026" i="5"/>
  <c r="N51" i="2"/>
  <c r="G750" i="5"/>
  <c r="P49" i="2"/>
  <c r="G825" i="5" s="1"/>
  <c r="AI117" i="5"/>
  <c r="G751" i="5" l="1"/>
  <c r="P50" i="2"/>
  <c r="G826" i="5" s="1"/>
  <c r="G752" i="5"/>
  <c r="P51" i="2"/>
  <c r="G827" i="5" s="1"/>
  <c r="P55" i="4"/>
  <c r="Q55" i="4" l="1"/>
  <c r="R55" i="4" s="1"/>
  <c r="N54" i="2"/>
  <c r="P52" i="2"/>
  <c r="G828" i="5" s="1"/>
  <c r="G753" i="5"/>
  <c r="AJ117" i="5"/>
  <c r="W55" i="4" l="1"/>
  <c r="U55" i="4"/>
  <c r="S55" i="4"/>
  <c r="T55" i="4" s="1"/>
  <c r="G755" i="5"/>
  <c r="P54" i="2"/>
  <c r="G830" i="5" s="1"/>
  <c r="N55" i="2"/>
  <c r="P53" i="2"/>
  <c r="G829" i="5" s="1"/>
  <c r="G754" i="5"/>
  <c r="AM117" i="5"/>
  <c r="AL117" i="5"/>
  <c r="AK117" i="5"/>
  <c r="AO117" i="5"/>
  <c r="G756" i="5" l="1"/>
  <c r="P55" i="2"/>
  <c r="G757" i="5"/>
  <c r="P56" i="2"/>
  <c r="G832" i="5" s="1"/>
  <c r="G758" i="5" l="1"/>
  <c r="P57" i="2"/>
  <c r="G833" i="5" s="1"/>
  <c r="G831" i="5"/>
  <c r="I13" i="3"/>
  <c r="K13" i="3" l="1"/>
  <c r="G992" i="5"/>
  <c r="G759" i="5"/>
  <c r="P58" i="2"/>
  <c r="G834" i="5" s="1"/>
  <c r="N59" i="2"/>
  <c r="G760" i="5" l="1"/>
  <c r="P59" i="2"/>
  <c r="G761" i="5"/>
  <c r="P60" i="2"/>
  <c r="G836" i="5" s="1"/>
  <c r="G1016" i="5"/>
  <c r="G762" i="5" l="1"/>
  <c r="P61" i="2"/>
  <c r="G837" i="5" s="1"/>
  <c r="I14" i="3"/>
  <c r="G835" i="5"/>
  <c r="N63" i="2" l="1"/>
  <c r="G764" i="5" s="1"/>
  <c r="K14" i="3"/>
  <c r="G993" i="5"/>
  <c r="G763" i="5"/>
  <c r="P62" i="2"/>
  <c r="G838" i="5" s="1"/>
  <c r="P63" i="2" l="1"/>
  <c r="I15" i="3" s="1"/>
  <c r="N66" i="2"/>
  <c r="G765" i="5"/>
  <c r="P64" i="2"/>
  <c r="G840" i="5" s="1"/>
  <c r="G839" i="5"/>
  <c r="G1017" i="5"/>
  <c r="G767" i="5" l="1"/>
  <c r="P66" i="2"/>
  <c r="K15" i="3"/>
  <c r="G1018" i="5" s="1"/>
  <c r="G994" i="5"/>
  <c r="G766" i="5"/>
  <c r="P65" i="2"/>
  <c r="G841" i="5" s="1"/>
  <c r="G768" i="5" l="1"/>
  <c r="P67" i="2"/>
  <c r="G843" i="5" s="1"/>
  <c r="I16" i="3"/>
  <c r="G842" i="5"/>
  <c r="K16" i="3" l="1"/>
  <c r="G1019" i="5" s="1"/>
  <c r="G995" i="5"/>
  <c r="G769" i="5"/>
  <c r="P68" i="2"/>
  <c r="G844" i="5" s="1"/>
  <c r="G770" i="5" l="1"/>
  <c r="P69" i="2"/>
  <c r="G845" i="5" s="1"/>
  <c r="G771" i="5" l="1"/>
  <c r="P70" i="2"/>
  <c r="G846" i="5" s="1"/>
  <c r="G772" i="5" l="1"/>
  <c r="P71" i="2"/>
  <c r="G847" i="5" s="1"/>
  <c r="G773" i="5" l="1"/>
  <c r="P72" i="2"/>
  <c r="G848" i="5" s="1"/>
  <c r="G774" i="5" l="1"/>
  <c r="P73" i="2"/>
  <c r="G849" i="5" s="1"/>
  <c r="G775" i="5" l="1"/>
  <c r="P74" i="2"/>
  <c r="G850" i="5" s="1"/>
  <c r="G776" i="5" l="1"/>
  <c r="P75" i="2"/>
  <c r="G851" i="5" s="1"/>
  <c r="G777" i="5" l="1"/>
  <c r="P76" i="2"/>
  <c r="G852" i="5" s="1"/>
  <c r="G778" i="5" l="1"/>
  <c r="P77" i="2"/>
  <c r="G853" i="5" s="1"/>
  <c r="G779" i="5" l="1"/>
  <c r="P78" i="2"/>
  <c r="G854" i="5" s="1"/>
  <c r="G780" i="5" l="1"/>
  <c r="P79" i="2"/>
  <c r="G855" i="5" s="1"/>
  <c r="G781" i="5" l="1"/>
  <c r="P80" i="2"/>
  <c r="G856" i="5" s="1"/>
  <c r="G782" i="5" l="1"/>
  <c r="P81" i="2"/>
  <c r="G857" i="5" s="1"/>
  <c r="G783" i="5" l="1"/>
  <c r="P82" i="2"/>
  <c r="G858" i="5" s="1"/>
  <c r="G784" i="5" l="1"/>
  <c r="P83" i="2"/>
  <c r="G859" i="5" s="1"/>
  <c r="N84" i="2"/>
  <c r="G785" i="5" l="1"/>
  <c r="P84" i="2"/>
  <c r="G786" i="5"/>
  <c r="P85" i="2"/>
  <c r="N88" i="2" l="1"/>
  <c r="G787" i="5"/>
  <c r="P86" i="2"/>
  <c r="I17" i="3"/>
  <c r="G860" i="5"/>
  <c r="I18" i="3"/>
  <c r="G861" i="5"/>
  <c r="K18" i="3" l="1"/>
  <c r="G1021" i="5" s="1"/>
  <c r="G997" i="5"/>
  <c r="G789" i="5"/>
  <c r="P88" i="2"/>
  <c r="G864" i="5" s="1"/>
  <c r="N89" i="2"/>
  <c r="K17" i="3"/>
  <c r="G1020" i="5" s="1"/>
  <c r="G996" i="5"/>
  <c r="I19" i="3"/>
  <c r="G862" i="5"/>
  <c r="G788" i="5"/>
  <c r="P87" i="2"/>
  <c r="G863" i="5" l="1"/>
  <c r="I20" i="3"/>
  <c r="G998" i="5"/>
  <c r="K19" i="3"/>
  <c r="G1022" i="5" s="1"/>
  <c r="G866" i="5"/>
  <c r="G790" i="5"/>
  <c r="K788" i="5" s="1"/>
  <c r="P89" i="2"/>
  <c r="K789" i="5"/>
  <c r="G56" i="4" l="1"/>
  <c r="G865" i="5"/>
  <c r="K863" i="5" s="1"/>
  <c r="K864" i="5"/>
  <c r="G999" i="5"/>
  <c r="K20" i="3"/>
  <c r="I21" i="3"/>
  <c r="G1000" i="5" s="1"/>
  <c r="K790" i="5"/>
  <c r="G867" i="5"/>
  <c r="G1023" i="5" l="1"/>
  <c r="K21" i="3"/>
  <c r="G1024" i="5" s="1"/>
  <c r="O56" i="4"/>
  <c r="G1027" i="5"/>
  <c r="G57" i="4"/>
  <c r="K865" i="5"/>
  <c r="G868" i="5"/>
  <c r="AI118" i="5"/>
  <c r="P56" i="4" l="1"/>
  <c r="G870" i="5"/>
  <c r="G1028" i="5"/>
  <c r="O57" i="4"/>
  <c r="AI119" i="5"/>
  <c r="P57" i="4" l="1"/>
  <c r="Q18" i="2"/>
  <c r="G871" i="5"/>
  <c r="Q56" i="4"/>
  <c r="S56" i="4" s="1"/>
  <c r="AK118" i="5"/>
  <c r="W56" i="4" l="1"/>
  <c r="R56" i="4"/>
  <c r="G873" i="5"/>
  <c r="U56" i="4"/>
  <c r="G872" i="5"/>
  <c r="T56" i="4"/>
  <c r="Q57" i="4"/>
  <c r="S57" i="4" s="1"/>
  <c r="AO118" i="5"/>
  <c r="AL118" i="5"/>
  <c r="AK119" i="5"/>
  <c r="AM118" i="5"/>
  <c r="AJ118" i="5"/>
  <c r="U57" i="4" l="1"/>
  <c r="G874" i="5"/>
  <c r="T57" i="4"/>
  <c r="W57" i="4"/>
  <c r="R57" i="4"/>
  <c r="AL119" i="5"/>
  <c r="AM119" i="5"/>
  <c r="AJ119" i="5"/>
  <c r="AO119" i="5"/>
  <c r="G875" i="5" l="1"/>
  <c r="G876" i="5" l="1"/>
  <c r="G877" i="5" l="1"/>
  <c r="G878" i="5" l="1"/>
  <c r="G879" i="5" l="1"/>
  <c r="G880" i="5" l="1"/>
  <c r="G881" i="5" l="1"/>
  <c r="Q27" i="2"/>
  <c r="G882" i="5" l="1"/>
  <c r="G883" i="5"/>
  <c r="G884" i="5" l="1"/>
  <c r="G885" i="5" l="1"/>
  <c r="G886" i="5" l="1"/>
  <c r="Q34" i="2" l="1"/>
  <c r="G887" i="5"/>
  <c r="G889" i="5" l="1"/>
  <c r="G888" i="5"/>
  <c r="G890" i="5" l="1"/>
  <c r="G891" i="5" l="1"/>
  <c r="G892" i="5" l="1"/>
  <c r="G893" i="5" l="1"/>
  <c r="G894" i="5" l="1"/>
  <c r="G895" i="5" l="1"/>
  <c r="G896" i="5" l="1"/>
  <c r="Q44" i="2"/>
  <c r="G897" i="5" l="1"/>
  <c r="G898" i="5"/>
  <c r="G899" i="5" l="1"/>
  <c r="Q51" i="2" l="1"/>
  <c r="G900" i="5"/>
  <c r="G902" i="5" l="1"/>
  <c r="Q55" i="2"/>
  <c r="G901" i="5"/>
  <c r="G904" i="5" l="1"/>
  <c r="G903" i="5"/>
  <c r="G905" i="5" l="1"/>
  <c r="G906" i="5" l="1"/>
  <c r="Q59" i="2"/>
  <c r="G907" i="5" l="1"/>
  <c r="G908" i="5"/>
  <c r="Q63" i="2" l="1"/>
  <c r="G909" i="5"/>
  <c r="G911" i="5" l="1"/>
  <c r="G910" i="5"/>
  <c r="Q66" i="2" l="1"/>
  <c r="G912" i="5"/>
  <c r="G914" i="5" l="1"/>
  <c r="G913" i="5"/>
  <c r="G915" i="5" l="1"/>
  <c r="G916" i="5" l="1"/>
  <c r="G917" i="5" l="1"/>
  <c r="G918" i="5" l="1"/>
  <c r="G919" i="5" l="1"/>
  <c r="G920" i="5" l="1"/>
  <c r="G921" i="5" l="1"/>
  <c r="G922" i="5" l="1"/>
  <c r="G923" i="5" l="1"/>
  <c r="G924" i="5" l="1"/>
  <c r="G925" i="5" l="1"/>
  <c r="G926" i="5" l="1"/>
  <c r="G927" i="5" l="1"/>
  <c r="G928" i="5" l="1"/>
  <c r="G929" i="5" l="1"/>
  <c r="G930" i="5" l="1"/>
  <c r="G931" i="5" l="1"/>
  <c r="Q84" i="2"/>
  <c r="G932" i="5" l="1"/>
  <c r="G933" i="5"/>
  <c r="G935" i="5" l="1"/>
  <c r="G934" i="5"/>
  <c r="Q88" i="2" l="1"/>
  <c r="G936" i="5" s="1"/>
  <c r="Q89" i="2" l="1"/>
  <c r="G937" i="5" s="1"/>
  <c r="K935" i="5" s="1"/>
  <c r="G25" i="5"/>
  <c r="K936" i="5" l="1"/>
  <c r="K937" i="5" s="1"/>
  <c r="G23" i="5"/>
  <c r="H30" i="2"/>
  <c r="H32" i="2"/>
  <c r="G314" i="5" l="1"/>
  <c r="L30" i="2"/>
  <c r="G316" i="5"/>
  <c r="L32" i="2"/>
  <c r="G596" i="5" l="1"/>
  <c r="X32" i="2"/>
  <c r="G594" i="5"/>
  <c r="X30" i="2"/>
  <c r="AI22" i="5"/>
  <c r="AI24" i="5"/>
  <c r="Y30" i="2" l="1"/>
  <c r="Y32" i="2"/>
  <c r="Z32" i="2" l="1"/>
  <c r="AA32" i="2" s="1"/>
  <c r="Z30" i="2"/>
  <c r="AB30" i="2" s="1"/>
  <c r="AK22" i="5"/>
  <c r="AJ24" i="5"/>
  <c r="AF30" i="2" l="1"/>
  <c r="AA30" i="2"/>
  <c r="AB32" i="2"/>
  <c r="AF32" i="2"/>
  <c r="AD32" i="2"/>
  <c r="AD30" i="2"/>
  <c r="AC30" i="2"/>
  <c r="AK24" i="5"/>
  <c r="AL22" i="5"/>
  <c r="AO22" i="5"/>
  <c r="AO24" i="5"/>
  <c r="AM24" i="5"/>
  <c r="AM22" i="5"/>
  <c r="AJ22" i="5"/>
  <c r="AC32" i="2" l="1"/>
  <c r="G21" i="5"/>
  <c r="D34" i="2"/>
  <c r="H28" i="2"/>
  <c r="AL24" i="5"/>
  <c r="G312" i="5" l="1"/>
  <c r="H34" i="2"/>
  <c r="L34" i="2" s="1"/>
  <c r="D12" i="3" s="1"/>
  <c r="D21" i="3" s="1"/>
  <c r="G949" i="5" s="1"/>
  <c r="D89" i="2"/>
  <c r="H89" i="2" s="1"/>
  <c r="L28" i="2"/>
  <c r="G592" i="5" s="1"/>
  <c r="G27" i="5"/>
  <c r="G318" i="5" l="1"/>
  <c r="X28" i="2"/>
  <c r="Y28" i="2" s="1"/>
  <c r="X34" i="2"/>
  <c r="Y34" i="2" s="1"/>
  <c r="F12" i="3"/>
  <c r="G964" i="5" s="1"/>
  <c r="G940" i="5"/>
  <c r="G598" i="5"/>
  <c r="K74" i="5"/>
  <c r="G75" i="5"/>
  <c r="K73" i="5" s="1"/>
  <c r="AI20" i="5"/>
  <c r="AI26" i="5"/>
  <c r="F21" i="3" l="1"/>
  <c r="G973" i="5" s="1"/>
  <c r="K75" i="5"/>
  <c r="Z28" i="2"/>
  <c r="AA28" i="2" s="1"/>
  <c r="G367" i="5"/>
  <c r="K365" i="5" s="1"/>
  <c r="L89" i="2"/>
  <c r="K366" i="5"/>
  <c r="Z34" i="2"/>
  <c r="AA34" i="2" s="1"/>
  <c r="AJ20" i="5"/>
  <c r="AJ26" i="5"/>
  <c r="T7" i="5" l="1"/>
  <c r="Q7" i="5"/>
  <c r="F25" i="3"/>
  <c r="K1023" i="5" s="1"/>
  <c r="K367" i="5"/>
  <c r="AD28" i="2"/>
  <c r="AB28" i="2"/>
  <c r="AC28" i="2" s="1"/>
  <c r="AB34" i="2"/>
  <c r="AF28" i="2"/>
  <c r="AD34" i="2"/>
  <c r="AF34" i="2"/>
  <c r="G651" i="5"/>
  <c r="X89" i="2"/>
  <c r="K650" i="5"/>
  <c r="M937" i="5"/>
  <c r="AK26" i="5"/>
  <c r="AL20" i="5"/>
  <c r="AM20" i="5"/>
  <c r="AO20" i="5"/>
  <c r="AO26" i="5"/>
  <c r="AK20" i="5"/>
  <c r="AI82" i="5"/>
  <c r="AM26" i="5"/>
  <c r="K649" i="5" l="1"/>
  <c r="L937" i="5"/>
  <c r="N937" i="5" s="1"/>
  <c r="T8" i="5"/>
  <c r="G976" i="5"/>
  <c r="G9" i="4"/>
  <c r="Q9" i="5" s="1"/>
  <c r="M1024" i="5"/>
  <c r="Q8" i="5"/>
  <c r="K651" i="5"/>
  <c r="P7" i="5"/>
  <c r="R7" i="5" s="1"/>
  <c r="AC34" i="2"/>
  <c r="S7" i="5"/>
  <c r="U7" i="5" s="1"/>
  <c r="Y89" i="2"/>
  <c r="AL26" i="5"/>
  <c r="S8" i="5" l="1"/>
  <c r="K1022" i="5"/>
  <c r="K1024" i="5" s="1"/>
  <c r="G1025" i="5"/>
  <c r="P9" i="5" s="1"/>
  <c r="G29" i="4"/>
  <c r="M1083" i="5" s="1"/>
  <c r="M3" i="5" s="1"/>
  <c r="U8" i="5"/>
  <c r="O9" i="4"/>
  <c r="P9" i="4" s="1"/>
  <c r="L1024" i="5"/>
  <c r="N1024" i="5" s="1"/>
  <c r="P8" i="5"/>
  <c r="R8" i="5" s="1"/>
  <c r="Z89" i="2"/>
  <c r="AD89" i="2" s="1"/>
  <c r="AI83" i="5"/>
  <c r="AM82" i="5"/>
  <c r="K1064" i="5" l="1"/>
  <c r="L1083" i="5"/>
  <c r="N1083" i="5" s="1"/>
  <c r="S9" i="5"/>
  <c r="K1065" i="5"/>
  <c r="K1066" i="5" s="1"/>
  <c r="T9" i="5"/>
  <c r="AF89" i="2"/>
  <c r="AB89" i="2"/>
  <c r="AC89" i="2" s="1"/>
  <c r="AA89" i="2"/>
  <c r="Q9" i="4"/>
  <c r="W9" i="4" s="1"/>
  <c r="AO82" i="5"/>
  <c r="AK82" i="5"/>
  <c r="AO83" i="5"/>
  <c r="AL82" i="5"/>
  <c r="AJ82" i="5"/>
  <c r="U9" i="5" l="1"/>
  <c r="R9" i="5"/>
  <c r="L3" i="5"/>
  <c r="N3" i="5" s="1"/>
  <c r="AB8" i="2"/>
  <c r="S9" i="4"/>
  <c r="S5" i="4" s="1"/>
  <c r="R9" i="4"/>
  <c r="U9" i="4"/>
  <c r="AC8" i="2"/>
  <c r="AA8" i="2"/>
  <c r="AK83" i="5"/>
  <c r="AJ83" i="5"/>
  <c r="AM83" i="5"/>
  <c r="T9" i="4" l="1"/>
  <c r="T5" i="4" s="1"/>
  <c r="R5" i="4"/>
  <c r="AL8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Frank (KAS)</author>
  </authors>
  <commentList>
    <comment ref="I3" authorId="0" shapeId="0" xr:uid="{00000000-0006-0000-0800-000001000000}">
      <text>
        <r>
          <rPr>
            <sz val="10"/>
            <color indexed="81"/>
            <rFont val="Arial"/>
            <family val="2"/>
          </rPr>
          <t>number of columns, starts again for each new one, see I75 and I76.</t>
        </r>
      </text>
    </comment>
    <comment ref="J3" authorId="0" shapeId="0" xr:uid="{00000000-0006-0000-0800-000002000000}">
      <text>
        <r>
          <rPr>
            <sz val="10"/>
            <color indexed="81"/>
            <rFont val="Arial"/>
            <family val="2"/>
          </rPr>
          <t>cumulative from 1 to 1,073.</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LocalGovernmentFinance" type="1" refreshedVersion="8" background="1" saveData="1">
    <dbPr connection="DRIVER=SQL Server;SERVER=HCA124;UID=andersonb1;Trusted_Connection=Yes;APP=Microsoft Office 2010;WSID=HRL049;DATABASE=SD_LocalGovernmentFinance;LANGUAGE=British" command="SELECT MainUnionCOR.AuthCode, ColRefs.FormRef, MainUnionCOR.RowRef, MainUnionCOR.ColumnRef, MainUnionCOR.YearCode, MainUnionCOR.Data_x000d__x000a_FROM SD_LocalGovernmentFinance.dbo.AuthCodes AuthCodes, SD_LocalGovernmentFinance.dbo.ColRefs ColRefs, SD_LocalGovernmentFinance.dbo.MainUnionCOR MainUnionCOR, SD_LocalGovernmentFinance.dbo.RowRefs RowRefs_x000d__x000a_WHERE ColRefs.ColumnRef = MainUnionCOR.ColumnRef AND ColRefs.FormRef = MainUnionCOR.FormRef AND ColRefs.YearCode = MainUnionCOR.YearCode AND RowRefs.FormRef = MainUnionCOR.FormRef AND RowRefs.RowRef = MainUnionCOR.RowRef AND RowRefs.YearCode = MainUnionCOR.YearCode AND AuthCodes.AuthCode = MainUnionCOR.AuthCode AND ((MainUnionCOR.YearCode&gt;=?-202) AND (ColRefs.ColumnRef=$9) AND (MainUnionCOR.AuthCode&lt;587))"/>
    <parameters count="1">
      <parameter name="P1" sqlType="4" parameterType="cell" refreshOnChange="1" cell="Details!$E$40"/>
    </parameters>
  </connection>
  <connection id="2" xr16:uid="{00000000-0015-0000-FFFF-FFFF01000000}" name="Query from MS Access Database1" type="1" refreshedVersion="4" background="1" saveData="1">
    <dbPr connection="DSN=MS Access Database;DBQ=P:\stats\sd3\Work in progress\ValCentral.accdb;DefaultDir=P:\stats\sd3\Work in progress;DriverId=25;FIL=MS Access;MaxBufferSize=2048;PageTimeout=5;" command="SELECT qryCORValYOY.FormRef, qryCORValYOY.AuthCode, qryCORValYOY.Row, qryCORValYOY.ColRef, qryCORValYOY.Mark, qryCORValYOY.Status, qryCORValYOY.OurComments_x000d__x000a_FROM `P:\stats\sd3\Work in progress\ValCentral.accdb`.qryCORValYOY qryCORValYOY_x000d__x000a_WHERE (qryCORValYOY.AuthCode=?)"/>
    <parameters count="1">
      <parameter name="P1" sqlType="8" parameterType="cell" cell="Details!$B$40"/>
    </parameters>
  </connection>
  <connection id="3" xr16:uid="{00000000-0015-0000-FFFF-FFFF02000000}" name="Query from MS Access Database2" type="1" refreshedVersion="4" saveData="1">
    <dbPr connection="DSN=MS Access Database;DBQ=P:\stats\sd3\Work in progress\ValCentral.accdb;DefaultDir=P:\stats\sd3\Work in progress;DriverId=25;FIL=MS Access;MaxBufferSize=2048;PageTimeout=5;" command="SELECT qryCOR4ValYOY.FormRef, qryCOR4ValYOY.AuthCode, qryCOR4ValYOY.Row, qryCOR4ValYOY.ColRef, qryCOR4ValYOY.Mark, qryCOR4ValYOY.Status, qryCOR4ValYOY.OurComments_x000d__x000a_FROM `P:\stats\sd3\Work in progress\ValCentral.accdb`.qryCOR4ValYOY qryCOR4ValYOY_x000d__x000a_WHERE (qryCOR4ValYOY.AuthCode=?)"/>
    <parameters count="1">
      <parameter name="P1" sqlType="8" parameterType="cell" cell="Details!$B$40"/>
    </parameters>
  </connection>
</connections>
</file>

<file path=xl/sharedStrings.xml><?xml version="1.0" encoding="utf-8"?>
<sst xmlns="http://schemas.openxmlformats.org/spreadsheetml/2006/main" count="13016" uniqueCount="3014">
  <si>
    <t>Please enter the time it has taken you (and any colleagues) to prepare and send the return.</t>
  </si>
  <si>
    <t>Please only include time spent on activities to prepare and send this return, such as:</t>
  </si>
  <si>
    <t>Hours taken</t>
  </si>
  <si>
    <t>Please feel free to add any comments</t>
  </si>
  <si>
    <t>Community safety (CCTV)</t>
  </si>
  <si>
    <t>Regulatory services (Environmental health)</t>
  </si>
  <si>
    <t>Regulatory services (Trading Standards)</t>
  </si>
  <si>
    <t>Trade Waste</t>
  </si>
  <si>
    <t>Recycling</t>
  </si>
  <si>
    <t>Waste Minimisation</t>
  </si>
  <si>
    <t>Climate Change Costs</t>
  </si>
  <si>
    <t>Notes for guidance hyperlink</t>
  </si>
  <si>
    <t>Form Design</t>
  </si>
  <si>
    <t>Validation</t>
  </si>
  <si>
    <t>Documentation</t>
  </si>
  <si>
    <t>General Comments</t>
  </si>
  <si>
    <t>Borrowing and credit arrangements that attract central government support (non-HRA)</t>
  </si>
  <si>
    <t>Borrowing and credit arrangements that attract central government support (HRA)</t>
  </si>
  <si>
    <t>Other borrowing and credit arrangements (non-HRA)</t>
  </si>
  <si>
    <t>Other borrowing and credit arrangements (HRA)</t>
  </si>
  <si>
    <t>Additional liabilities of Local Authority companies:</t>
  </si>
  <si>
    <t>Total receipts:</t>
  </si>
  <si>
    <t>The information on this form must be submitted to the Welsh Government under section 14 of the Local Government Act 2003.</t>
  </si>
  <si>
    <t>It is a Welsh Government audit requirement that all cells are completed.  Please ensure that all blank cells are populated with zeros, those that are not will be assumed to be zero.</t>
  </si>
  <si>
    <t>Welsh Government,</t>
  </si>
  <si>
    <t>Capital grants from the Welsh Government and other UK Government Departments</t>
  </si>
  <si>
    <t>Grants and contributions from Welsh Government sponsored public bodies / non-departmental public bodies</t>
  </si>
  <si>
    <t xml:space="preserve">The Welsh Government are monitoring the burden of completing this data collection form. </t>
  </si>
  <si>
    <t>Line 30.1 and 30.2 greater than 0</t>
  </si>
  <si>
    <t>Line 30.1 + line 30.2</t>
  </si>
  <si>
    <t>30.1</t>
  </si>
  <si>
    <t>Capital grants and contributions from other sources (lines 50 to 52)</t>
  </si>
  <si>
    <t>Other borrowing and credit arrangements (Lines 31.1 and 31.2)</t>
  </si>
  <si>
    <t xml:space="preserve">Lines 32 and 19 should be equal.  Any difference is shown here:          </t>
  </si>
  <si>
    <t>Capital expenditure resourced by means of credit (line 30 plus line 31)</t>
  </si>
  <si>
    <t>Structural maintenance - principal roads</t>
  </si>
  <si>
    <t>Structural maintenance - other LA roads</t>
  </si>
  <si>
    <t>Road safety</t>
  </si>
  <si>
    <t>Other</t>
  </si>
  <si>
    <t>New construction/improvement of roads</t>
  </si>
  <si>
    <t>Expenditure on bridges</t>
  </si>
  <si>
    <t>Street lighting</t>
  </si>
  <si>
    <t>Expenditure</t>
  </si>
  <si>
    <t>Receipts</t>
  </si>
  <si>
    <t>Memo</t>
  </si>
  <si>
    <t>Acquisition of land and existing buildings</t>
  </si>
  <si>
    <t>New construction, conversion and renovation</t>
  </si>
  <si>
    <t>Vehicles</t>
  </si>
  <si>
    <t>Plant machinery and equipment</t>
  </si>
  <si>
    <t>Total expenditure on fixed assets</t>
  </si>
  <si>
    <t>Capital grants</t>
  </si>
  <si>
    <t>Capital advances</t>
  </si>
  <si>
    <t>Sale of fixed assets</t>
  </si>
  <si>
    <t>Repayments of capital advances and grants</t>
  </si>
  <si>
    <t>Total receipts</t>
  </si>
  <si>
    <t>Assets not funded by LA capital expenditure</t>
  </si>
  <si>
    <t>(1)</t>
  </si>
  <si>
    <t>(2)</t>
  </si>
  <si>
    <t>(3)</t>
  </si>
  <si>
    <t>(4)</t>
  </si>
  <si>
    <t>(6)</t>
  </si>
  <si>
    <t>(7)</t>
  </si>
  <si>
    <t>(8)</t>
  </si>
  <si>
    <t>(11)</t>
  </si>
  <si>
    <t>Secondary education</t>
  </si>
  <si>
    <t>Special education</t>
  </si>
  <si>
    <t>Youth service</t>
  </si>
  <si>
    <t>Other education services and continuing education</t>
  </si>
  <si>
    <t>Parking of vehicles (including car parks)</t>
  </si>
  <si>
    <t>Public passenger transport - bus</t>
  </si>
  <si>
    <t>Public passenger transport - rail, underground and other</t>
  </si>
  <si>
    <t>Tolled road bridges, tunnels and ferries and public transport companies</t>
  </si>
  <si>
    <t>Local authority ports and piers</t>
  </si>
  <si>
    <t>Airports</t>
  </si>
  <si>
    <t>Acquisition / sale of land for housing revenue account (HRA)</t>
  </si>
  <si>
    <t>New building of HRA dwellings</t>
  </si>
  <si>
    <t>Purchase / sale of HRA dwellings</t>
  </si>
  <si>
    <t>Premature full repayment of principal on mortgages / loans provided for council house purchase</t>
  </si>
  <si>
    <t>Mortgages / loans provided for council house purchase</t>
  </si>
  <si>
    <t>Improvements and repairs to HRA PRCs</t>
  </si>
  <si>
    <t>Improvements and repairs to other HRA dwellings</t>
  </si>
  <si>
    <t>Low cost home ownership (HRA)</t>
  </si>
  <si>
    <t>Other HRA</t>
  </si>
  <si>
    <t>Environmental work in renewal areas</t>
  </si>
  <si>
    <t>Group repair</t>
  </si>
  <si>
    <t>Slum clearance</t>
  </si>
  <si>
    <t>Low cost home ownership (non-HRA)</t>
  </si>
  <si>
    <t>Other council fund housing</t>
  </si>
  <si>
    <t>Renovation grants</t>
  </si>
  <si>
    <t>Other grants</t>
  </si>
  <si>
    <t>Lending to registered social landlords</t>
  </si>
  <si>
    <t>Lending to other borrowers</t>
  </si>
  <si>
    <t>Library services</t>
  </si>
  <si>
    <t>Museums and galleries</t>
  </si>
  <si>
    <t>Arts activities and facilities (including theatres)</t>
  </si>
  <si>
    <t>Land drainage and flood prevention</t>
  </si>
  <si>
    <t>Coast protection</t>
  </si>
  <si>
    <t>Other agriculture and fisheries</t>
  </si>
  <si>
    <t>Sports facilities</t>
  </si>
  <si>
    <t>Sports development and children's play</t>
  </si>
  <si>
    <t>Derelict land reclamation (grant aided)</t>
  </si>
  <si>
    <t>Parks and open spaces</t>
  </si>
  <si>
    <t>Waste collection</t>
  </si>
  <si>
    <t>Waste disposal</t>
  </si>
  <si>
    <t>General administration</t>
  </si>
  <si>
    <t>Community safety</t>
  </si>
  <si>
    <t>Miscellaneous</t>
  </si>
  <si>
    <t>Industrial and commercial</t>
  </si>
  <si>
    <t>Other trading services</t>
  </si>
  <si>
    <t>Coroners' courts</t>
  </si>
  <si>
    <t>Total capital expenditure</t>
  </si>
  <si>
    <t>Total capital receipts</t>
  </si>
  <si>
    <t>(3) = (1) + (2)</t>
  </si>
  <si>
    <t>(5)</t>
  </si>
  <si>
    <t>(8) = (6) + (7)</t>
  </si>
  <si>
    <t>Grants from European Community Structural Funds (including ERDF)</t>
  </si>
  <si>
    <t>Funding from National Lottery</t>
  </si>
  <si>
    <t>UACode</t>
  </si>
  <si>
    <t>UAName</t>
  </si>
  <si>
    <t>Index</t>
  </si>
  <si>
    <t>Cyngor Sir Ynys Môn</t>
  </si>
  <si>
    <t>Llangefni</t>
  </si>
  <si>
    <t>LL77 7TW</t>
  </si>
  <si>
    <t>Cyngor Gwynedd</t>
  </si>
  <si>
    <t>Gwynedd</t>
  </si>
  <si>
    <t>Swyddfa'r Cyngor</t>
  </si>
  <si>
    <t>Caernarfon</t>
  </si>
  <si>
    <t>LL55 1SH</t>
  </si>
  <si>
    <t>Conwy County Borough Council</t>
  </si>
  <si>
    <t>Conwy</t>
  </si>
  <si>
    <t>Bodlondeb</t>
  </si>
  <si>
    <t>Bangor Road</t>
  </si>
  <si>
    <t>LL32 8DU</t>
  </si>
  <si>
    <t>Denbighshire County Council</t>
  </si>
  <si>
    <t>Denbighshire</t>
  </si>
  <si>
    <t>Wynnstay Road</t>
  </si>
  <si>
    <t>Ruthin</t>
  </si>
  <si>
    <t>Flintshire County Council</t>
  </si>
  <si>
    <t>Flintshire</t>
  </si>
  <si>
    <t>County Hall</t>
  </si>
  <si>
    <t>Mold</t>
  </si>
  <si>
    <t>CH7 6NB</t>
  </si>
  <si>
    <t>Wrexham County Borough Council</t>
  </si>
  <si>
    <t>Wrexham</t>
  </si>
  <si>
    <t>Lambpit Street</t>
  </si>
  <si>
    <t>Powys County Council</t>
  </si>
  <si>
    <t>Powys</t>
  </si>
  <si>
    <t>Llandrindod Wells</t>
  </si>
  <si>
    <t>LD1 5LG</t>
  </si>
  <si>
    <t>Ceredigion County Council</t>
  </si>
  <si>
    <t>Ceredigion</t>
  </si>
  <si>
    <t>Aberystwyth</t>
  </si>
  <si>
    <t>Pembrokeshire County Council</t>
  </si>
  <si>
    <t>Pembrokeshire</t>
  </si>
  <si>
    <t>Haverfordwest</t>
  </si>
  <si>
    <t>SA61 1TP</t>
  </si>
  <si>
    <t>Carmarthenshire County Council</t>
  </si>
  <si>
    <t>Carmarthenshire</t>
  </si>
  <si>
    <t>Carmarthen</t>
  </si>
  <si>
    <t>SA31 1JP</t>
  </si>
  <si>
    <t>City and County of Swansea</t>
  </si>
  <si>
    <t>Local Government Financial Statistics,</t>
  </si>
  <si>
    <t>Knowledge and Analytical Services,</t>
  </si>
  <si>
    <t>E-mail: lgfs.transfer@wales.gsi.gov.uk</t>
  </si>
  <si>
    <t>Swansea</t>
  </si>
  <si>
    <t>Oystermouth Road</t>
  </si>
  <si>
    <t>SA1 3SN</t>
  </si>
  <si>
    <t>Gaynor Winsor</t>
  </si>
  <si>
    <t>gaynor.winsor@swansea.gov.uk</t>
  </si>
  <si>
    <t>Neath Port Talbot County Borough Council</t>
  </si>
  <si>
    <t>Civic Centre</t>
  </si>
  <si>
    <t>Port Talbot</t>
  </si>
  <si>
    <t>SA13 1PJ</t>
  </si>
  <si>
    <t>Bridgend County Borough Council</t>
  </si>
  <si>
    <t>Bridgend</t>
  </si>
  <si>
    <t>PO Box 4</t>
  </si>
  <si>
    <t>Civic Offices</t>
  </si>
  <si>
    <t>Angel Street</t>
  </si>
  <si>
    <t>The Vale of Glamorgan Council</t>
  </si>
  <si>
    <t>Holton Road</t>
  </si>
  <si>
    <t>Barry</t>
  </si>
  <si>
    <t>CF63 4RU</t>
  </si>
  <si>
    <t>Rhondda, Cynon, Taff C.B.C.</t>
  </si>
  <si>
    <t>Bronwydd</t>
  </si>
  <si>
    <t>Porth</t>
  </si>
  <si>
    <t>Rhondda</t>
  </si>
  <si>
    <t>CF39 9DL</t>
  </si>
  <si>
    <t>Merthyr Tydfil County Borough Council</t>
  </si>
  <si>
    <t>Merthyr Tydfil</t>
  </si>
  <si>
    <t>Castle Street</t>
  </si>
  <si>
    <t>CF47 8AN</t>
  </si>
  <si>
    <t>Caerphilly County Borough Council</t>
  </si>
  <si>
    <t>Ystrad Mynach</t>
  </si>
  <si>
    <t>Blaenau Gwent County Borough Council</t>
  </si>
  <si>
    <t>Municipal Offices</t>
  </si>
  <si>
    <t>Ebbw Vale</t>
  </si>
  <si>
    <t>NP3 6XB</t>
  </si>
  <si>
    <t>Torfaen County Borough Council</t>
  </si>
  <si>
    <t>Torfaen</t>
  </si>
  <si>
    <t>Pontypool</t>
  </si>
  <si>
    <t>NP4 6YB</t>
  </si>
  <si>
    <t>Monmouthshire County Council</t>
  </si>
  <si>
    <t>Cwmbran</t>
  </si>
  <si>
    <t>Newport</t>
  </si>
  <si>
    <t>Newport City Council</t>
  </si>
  <si>
    <t>NP20 4UR</t>
  </si>
  <si>
    <t>Cardiff</t>
  </si>
  <si>
    <t>Atlantic Wharf</t>
  </si>
  <si>
    <t>CF1 5UW</t>
  </si>
  <si>
    <t>Karen Maddocks</t>
  </si>
  <si>
    <t>K.Maddocks@cardiff.gov.uk</t>
  </si>
  <si>
    <t>2087 2243</t>
  </si>
  <si>
    <t>Cardiff County Council</t>
  </si>
  <si>
    <t>PO Box 99</t>
  </si>
  <si>
    <t>Llangunnor</t>
  </si>
  <si>
    <t>SA31 2PF</t>
  </si>
  <si>
    <t>NP44 2XJ</t>
  </si>
  <si>
    <t>Glan-y-Don</t>
  </si>
  <si>
    <t>Colwyn Bay</t>
  </si>
  <si>
    <t>LL29 8AW</t>
  </si>
  <si>
    <t>Police Headquarters</t>
  </si>
  <si>
    <t>Cowbridge Road</t>
  </si>
  <si>
    <t>CF31 3SU</t>
  </si>
  <si>
    <t>Mid and West Wales Fire Authority</t>
  </si>
  <si>
    <t>Lime Grove Avenue</t>
  </si>
  <si>
    <t>North Wales Fire Authority</t>
  </si>
  <si>
    <t>South Wales Fire Authority</t>
  </si>
  <si>
    <t>Data</t>
  </si>
  <si>
    <t>FormRef</t>
  </si>
  <si>
    <t>RowRef</t>
  </si>
  <si>
    <t>ColumnRef</t>
  </si>
  <si>
    <t>COR4</t>
  </si>
  <si>
    <t xml:space="preserve">Total roads new construction and maintenance, street lighting and road safety (total lines 8.1 to 8.7) </t>
  </si>
  <si>
    <t>Brecon Beacons National Park Authority</t>
  </si>
  <si>
    <t>Pembrokeshire Coast  National Park Authority</t>
  </si>
  <si>
    <t>Snowdonia National Park Authority</t>
  </si>
  <si>
    <t>Plas y Ffynnon</t>
  </si>
  <si>
    <t>Cambrian Way</t>
  </si>
  <si>
    <t>Brecon</t>
  </si>
  <si>
    <t>LD3 7HP</t>
  </si>
  <si>
    <t>Pembrokeshire Coast National Park Authority</t>
  </si>
  <si>
    <t>Penrhyndeudraeth</t>
  </si>
  <si>
    <t>LL48 6LF</t>
  </si>
  <si>
    <t>NumByCol</t>
  </si>
  <si>
    <t>Llanion Park</t>
  </si>
  <si>
    <t>Pembroke Dock</t>
  </si>
  <si>
    <t>SA72 6DY</t>
  </si>
  <si>
    <t>Total in-year capital receipts (lines 20 and 21)</t>
  </si>
  <si>
    <t>Resources to be used to finance capital expenditure:</t>
  </si>
  <si>
    <t>Use of capital receipts</t>
  </si>
  <si>
    <t>Major Repairs Allowance (MRA)</t>
  </si>
  <si>
    <t>Capital expenditure charged to a revenue account (non-HRA)</t>
  </si>
  <si>
    <t>Capital expenditure charged to a revenue account (HRA)</t>
  </si>
  <si>
    <t>Minimum Revenue Provision &amp; voluntary contributions</t>
  </si>
  <si>
    <t>Change in Capital Financing Requirement (line 34 less line 35)</t>
  </si>
  <si>
    <t>Capital Financing Requirement as at 31 March (line 33 plus line 36)</t>
  </si>
  <si>
    <t>Capital financing requirement:</t>
  </si>
  <si>
    <t>Capital Financing Requirement as at 1 April</t>
  </si>
  <si>
    <t>Borrowing, credit and investments at start of year:</t>
  </si>
  <si>
    <t>Gross borrowing as at start of year</t>
  </si>
  <si>
    <t>Other long-term liabilities as at start of year</t>
  </si>
  <si>
    <t>Investments as at start of year</t>
  </si>
  <si>
    <t>Borrowing, credit and investments at end of year:</t>
  </si>
  <si>
    <t>Gross borrowing as at year end</t>
  </si>
  <si>
    <t>Other long-term liabilities as at year end</t>
  </si>
  <si>
    <t>Investments as at year end</t>
  </si>
  <si>
    <t>Operational boundary and authorised limit:</t>
  </si>
  <si>
    <t>Memorandum:</t>
  </si>
  <si>
    <t>Other grants and contributions including those from private developers</t>
  </si>
  <si>
    <t>Gross borrowing and other long-term liabilities as at start of year</t>
  </si>
  <si>
    <t>Gross borrowing and other long-term liabilities as at end of year</t>
  </si>
  <si>
    <t>Operational boundary for external debt as at start of year</t>
  </si>
  <si>
    <t>Authorised limit for external debt as at start of year</t>
  </si>
  <si>
    <t>Operational boundary for external debt as at year end</t>
  </si>
  <si>
    <t>Authorised limit for external debt as at year end</t>
  </si>
  <si>
    <t>Intangible fixed assets</t>
  </si>
  <si>
    <t>Bill Moore</t>
  </si>
  <si>
    <t>Mr Nigel Aurelius</t>
  </si>
  <si>
    <t>Sara Dickinson</t>
  </si>
  <si>
    <t>sara.dickinson@torfaen.gov.uk</t>
  </si>
  <si>
    <t>Ffordd Salesbury</t>
  </si>
  <si>
    <t>St Asaph Business Park</t>
  </si>
  <si>
    <t>St Asaph</t>
  </si>
  <si>
    <t>LL17 0JJ</t>
  </si>
  <si>
    <t>YearCode</t>
  </si>
  <si>
    <t>AuthCode</t>
  </si>
  <si>
    <t>Authority Details</t>
  </si>
  <si>
    <t>COR</t>
  </si>
  <si>
    <t>Total capital expenditure (COR4, line 15, column 3)</t>
  </si>
  <si>
    <t>Total capital expenditure and receipts:</t>
  </si>
  <si>
    <t>Please select your authority</t>
  </si>
  <si>
    <t>(9) = (5 to 8)</t>
  </si>
  <si>
    <t>(10)</t>
  </si>
  <si>
    <t>(14)</t>
  </si>
  <si>
    <t>(13) = (10 + 11)</t>
  </si>
  <si>
    <t>Total expenditure treated as capital expenditure by virtue of a section 16(2)(b) direction (total column 4, lines 1 to 11)</t>
  </si>
  <si>
    <t>Acquisition of share or loan capital</t>
  </si>
  <si>
    <t>Total expenditure
COR 1-2,
column 9</t>
  </si>
  <si>
    <t>Total receipts
COR 1-2,
column 13</t>
  </si>
  <si>
    <t>Expenditure by section 16(2) direction</t>
  </si>
  <si>
    <t>Disposal of share or loan capital</t>
  </si>
  <si>
    <t>Total in-year capital receipts - HRA (COR1-2, line 24, column 13)</t>
  </si>
  <si>
    <t>Total in-year capital receipts non HRA (COR1-2, line 66 minus line 24, column 13)</t>
  </si>
  <si>
    <t>LL11 1AR</t>
  </si>
  <si>
    <t>Fire Service Headquarters</t>
  </si>
  <si>
    <t>SA31 1SP</t>
  </si>
  <si>
    <t>Sarah Mansbridge</t>
  </si>
  <si>
    <t>Pre-primary education</t>
  </si>
  <si>
    <t>Primary education</t>
  </si>
  <si>
    <t>Social services</t>
  </si>
  <si>
    <t>Planning and development (including Gypsy sites)</t>
  </si>
  <si>
    <t>Fire and rescue service</t>
  </si>
  <si>
    <t>Police service</t>
  </si>
  <si>
    <t>All</t>
  </si>
  <si>
    <t>Large Scale Voluntary Transfer (LSVT) levy</t>
  </si>
  <si>
    <t>Emyr Roberts</t>
  </si>
  <si>
    <t>Cathays Park,</t>
  </si>
  <si>
    <t>CARDIFF,</t>
  </si>
  <si>
    <t>CF10 3NQ.</t>
  </si>
  <si>
    <t>AuthorityName</t>
  </si>
  <si>
    <t>CFOName</t>
  </si>
  <si>
    <t>Address1</t>
  </si>
  <si>
    <t>Address2</t>
  </si>
  <si>
    <t>Address3</t>
  </si>
  <si>
    <t>Address4</t>
  </si>
  <si>
    <t>Postcode</t>
  </si>
  <si>
    <t>CORName</t>
  </si>
  <si>
    <t>CORSTDCode</t>
  </si>
  <si>
    <t>CORNumber</t>
  </si>
  <si>
    <t>COREMail</t>
  </si>
  <si>
    <t>Swyddfeydd y Cyngor</t>
  </si>
  <si>
    <t>Stryd y Jêl</t>
  </si>
  <si>
    <t>LL15 1YN</t>
  </si>
  <si>
    <t>Monmouthshire</t>
  </si>
  <si>
    <t>Awdurdod Parc Cenedlaethol Eryri</t>
  </si>
  <si>
    <t>Vale of Glamorgan Council</t>
  </si>
  <si>
    <t>Penallta House</t>
  </si>
  <si>
    <t>Tredomen Park</t>
  </si>
  <si>
    <t>CF82 7PG</t>
  </si>
  <si>
    <t>Richard Griffiths</t>
  </si>
  <si>
    <t>richardg@pembrokeshirecoast.org.uk</t>
  </si>
  <si>
    <t>Lisa Mullan</t>
  </si>
  <si>
    <t>l-mullan@southwales-fire.gov.uk</t>
  </si>
  <si>
    <t>Please use the box below to give a brief supporting narrative of any major change in circumstances that might have an influence on</t>
  </si>
  <si>
    <t>forecast figures around this time.</t>
  </si>
  <si>
    <t>For example, significant changes or shifts in forecasts could be caused by: delays to projects, changing priorities for capital investment</t>
  </si>
  <si>
    <t>or to tentatively identify any capital expenditure which may need to be covered by a capitalisation direction.</t>
  </si>
  <si>
    <t>On Balance Sheet PFI Financing</t>
  </si>
  <si>
    <t>PLEASE COMPLETE THE LINES BELOW ON A PFI ON-BALANCE SHEET BASIS</t>
  </si>
  <si>
    <t>Year:</t>
  </si>
  <si>
    <t>Code:</t>
  </si>
  <si>
    <t>Validation checks</t>
  </si>
  <si>
    <t>Tolerance</t>
  </si>
  <si>
    <t>Form</t>
  </si>
  <si>
    <t>Row</t>
  </si>
  <si>
    <t>Col.</t>
  </si>
  <si>
    <t>CAPITAL FINANCING</t>
  </si>
  <si>
    <t>9</t>
  </si>
  <si>
    <t>&gt;0</t>
  </si>
  <si>
    <t>35</t>
  </si>
  <si>
    <t>&gt;= 4%</t>
  </si>
  <si>
    <t>33</t>
  </si>
  <si>
    <t>Difference</t>
  </si>
  <si>
    <t>Percentage</t>
  </si>
  <si>
    <t>%</t>
  </si>
  <si>
    <t>Line 35</t>
  </si>
  <si>
    <t>Line 33</t>
  </si>
  <si>
    <t>Key</t>
  </si>
  <si>
    <t>Line 35 as a percentage of line 33</t>
  </si>
  <si>
    <t>Line 38</t>
  </si>
  <si>
    <t>Line 39</t>
  </si>
  <si>
    <t>38</t>
  </si>
  <si>
    <t>39</t>
  </si>
  <si>
    <t>Total</t>
  </si>
  <si>
    <t>Line 38 + line 39</t>
  </si>
  <si>
    <t>90%</t>
  </si>
  <si>
    <t>Line 38 + line 39 as a percentage of line 33</t>
  </si>
  <si>
    <t>Line 40</t>
  </si>
  <si>
    <t>Line 43</t>
  </si>
  <si>
    <t>40</t>
  </si>
  <si>
    <t>43</t>
  </si>
  <si>
    <t>&gt;1</t>
  </si>
  <si>
    <t>41</t>
  </si>
  <si>
    <t>42</t>
  </si>
  <si>
    <t>Line 41</t>
  </si>
  <si>
    <t>Line 42</t>
  </si>
  <si>
    <t>44</t>
  </si>
  <si>
    <t>Line 44</t>
  </si>
  <si>
    <t>&gt;=0</t>
  </si>
  <si>
    <t>Line 45</t>
  </si>
  <si>
    <t>45</t>
  </si>
  <si>
    <t>Line 46</t>
  </si>
  <si>
    <t>Line 47</t>
  </si>
  <si>
    <t>46</t>
  </si>
  <si>
    <t>47</t>
  </si>
  <si>
    <t>Line 41 + line 42</t>
  </si>
  <si>
    <t>Line 37</t>
  </si>
  <si>
    <t>37</t>
  </si>
  <si>
    <t>Line 41 + line 42 greater than 0</t>
  </si>
  <si>
    <t>Line 44 greater than or equal to line 38 + line 39</t>
  </si>
  <si>
    <t>Line 45 greater than or equal to line 44</t>
  </si>
  <si>
    <t>Line 47 greater than or equal to line 46</t>
  </si>
  <si>
    <t>Line 46 greater than or equal to line 41 + line 42</t>
  </si>
  <si>
    <t>Line 45 greater than or equal to line 37</t>
  </si>
  <si>
    <t>Line 47 greater than or equal to line 37</t>
  </si>
  <si>
    <t>Line 48</t>
  </si>
  <si>
    <t>48</t>
  </si>
  <si>
    <t>49</t>
  </si>
  <si>
    <t>Line 49</t>
  </si>
  <si>
    <t>Line 38 + line 39 greater than 0</t>
  </si>
  <si>
    <t>Line 40 or 43 greater than 1</t>
  </si>
  <si>
    <t>Line 43 greater than 0</t>
  </si>
  <si>
    <t>Line 44 greater than 0</t>
  </si>
  <si>
    <t>Line 45 greater than 0</t>
  </si>
  <si>
    <t>Line 46 greater than 0</t>
  </si>
  <si>
    <t>Line 47 greater than 0</t>
  </si>
  <si>
    <t>Please comment below if necessary</t>
  </si>
  <si>
    <t>Line 48 less than half of line 38 + line 39</t>
  </si>
  <si>
    <t>Line 49 + less than half of line 41 + line 42</t>
  </si>
  <si>
    <t xml:space="preserve"> </t>
  </si>
  <si>
    <t>If necessary, please amend the name and telephone number of our contact in case of queries:-</t>
  </si>
  <si>
    <t xml:space="preserve">Contact name:        </t>
  </si>
  <si>
    <t xml:space="preserve">Contact E-mail:        </t>
  </si>
  <si>
    <t xml:space="preserve">Telephone:        </t>
  </si>
  <si>
    <t>Please email the spreadsheet to the address below, please note that we no longer require a signed hard-copy of this return.</t>
  </si>
  <si>
    <t>Survey Response Burden</t>
  </si>
  <si>
    <t>Gross HRA unsupported borrowing:</t>
  </si>
  <si>
    <t>At start of year</t>
  </si>
  <si>
    <t>At end of year</t>
  </si>
  <si>
    <t>protect and hide this sheet before issue</t>
  </si>
  <si>
    <t>Please use white cells for input only</t>
  </si>
  <si>
    <t>Blue cells are calculated</t>
  </si>
  <si>
    <t>Gold cells are not used</t>
  </si>
  <si>
    <t>Amount included in line 31.1 above relating to the LGBI for highways’ improvements</t>
  </si>
  <si>
    <t>The Authority’s figures for the LGBI for highways’ improvements</t>
  </si>
  <si>
    <t>Telephone: 029 2082 5673</t>
  </si>
  <si>
    <t>Any queries on completion of the form or spreadsheet should be directed to Frank Kelly or Anthony Newby, via telephone or e-mail, as directed below.</t>
  </si>
  <si>
    <t>COR1-2:       Capital outturn 1 and 2</t>
  </si>
  <si>
    <t>COR 4:         Capital outturn 4</t>
  </si>
  <si>
    <t>COR 4: Capital outturn 4</t>
  </si>
  <si>
    <t>£ thousand</t>
  </si>
  <si>
    <t>Ynys Môn</t>
  </si>
  <si>
    <t>Elfed Roberts</t>
  </si>
  <si>
    <t>ELFEDROBERTS@ANGLESEY.GOV.UK</t>
  </si>
  <si>
    <t>Gary Ferguson</t>
  </si>
  <si>
    <t>1st Floor</t>
  </si>
  <si>
    <t>Canolfan Rheidol, Rhodfa Padarn</t>
  </si>
  <si>
    <t>Llanbadarn Fawr,</t>
  </si>
  <si>
    <t>SY23 3UE</t>
  </si>
  <si>
    <t>Bill.Moore@ceredigion.gov.uk</t>
  </si>
  <si>
    <t>Jonathan Haswell</t>
  </si>
  <si>
    <t>Mr Chris Moore</t>
  </si>
  <si>
    <t>Mr Steve Jones</t>
  </si>
  <si>
    <t>Rhadyr</t>
  </si>
  <si>
    <t>Usk</t>
  </si>
  <si>
    <t>NP15 1GA</t>
  </si>
  <si>
    <t>Meirion Rushworth</t>
  </si>
  <si>
    <t>Office of the Police and Crime Commissioner for Dyfed Powys</t>
  </si>
  <si>
    <t>Edwin Harries</t>
  </si>
  <si>
    <t>Office of the Police and Crime Commissioner for Gwent</t>
  </si>
  <si>
    <t>Darren Garwood-Pask</t>
  </si>
  <si>
    <t>Office of the Police and Crime Commissioner for North Wales</t>
  </si>
  <si>
    <t>Kate Jackson</t>
  </si>
  <si>
    <t>Office of the Police and Crime Commissioner for South Wales</t>
  </si>
  <si>
    <t>Ty Morgannwg</t>
  </si>
  <si>
    <t>South Wales Fire Authority HQ</t>
  </si>
  <si>
    <t>Fforest View Business Park</t>
  </si>
  <si>
    <t>Llantrisant</t>
  </si>
  <si>
    <t>CF72 8LX</t>
  </si>
  <si>
    <t>"=" rows</t>
  </si>
  <si>
    <t>"include" rows</t>
  </si>
  <si>
    <t>Original Line Description</t>
  </si>
  <si>
    <t>Line Numbers</t>
  </si>
  <si>
    <t>English Description</t>
  </si>
  <si>
    <t>Welsh Description</t>
  </si>
  <si>
    <t>English</t>
  </si>
  <si>
    <t>Welsh</t>
  </si>
  <si>
    <t>Fpage</t>
  </si>
  <si>
    <t>Remove leading Spaces Section</t>
  </si>
  <si>
    <t>Llyfrgelloedd, diwylliant, threftadaeth, chwaraeon ac hamdden:</t>
  </si>
  <si>
    <t>Y gwasanaeth llyfrgelloedd</t>
  </si>
  <si>
    <t>Amgueddfeydd ac orielau</t>
  </si>
  <si>
    <t>Archifau</t>
  </si>
  <si>
    <t>Addasiadau i gyfraniadau i/o gronfeydd wrth gefn ysgolion</t>
  </si>
  <si>
    <t>Datblygu a chynorthwyo'r celfyddydau</t>
  </si>
  <si>
    <t>Addysg arbennig</t>
  </si>
  <si>
    <t>Addysg barhaus arall</t>
  </si>
  <si>
    <t>Addysg cyn-gynradd</t>
  </si>
  <si>
    <t>Casglu gwastraff</t>
  </si>
  <si>
    <t>Addysg gymunedol</t>
  </si>
  <si>
    <t>Addysg gynradd</t>
  </si>
  <si>
    <t>Gwastraff masnach</t>
  </si>
  <si>
    <t>Addysg i oedolion</t>
  </si>
  <si>
    <t>Ailgylchu</t>
  </si>
  <si>
    <t>Addysg uwchradd</t>
  </si>
  <si>
    <t>Diogelwch cymunedol</t>
  </si>
  <si>
    <t>Cofrestru etholwyr a cario allan etholiadau</t>
  </si>
  <si>
    <t>Amddiffyn yr arfordir</t>
  </si>
  <si>
    <t>Gwasanaethau canolog i'r cyhoedd</t>
  </si>
  <si>
    <t>Holl gwasanaethau amgylcheddol lleol</t>
  </si>
  <si>
    <t>Gwaith cynllunio a datblygu diwydiannol:</t>
  </si>
  <si>
    <t>Rheoliadau adeiladu</t>
  </si>
  <si>
    <t>Amrywiol</t>
  </si>
  <si>
    <t>Rheoliadau datblygu</t>
  </si>
  <si>
    <t>Polisi cynllunio</t>
  </si>
  <si>
    <t>Mentrau amgylcheddol</t>
  </si>
  <si>
    <t>Anghenion dysgu ychwanegol - Ysgolion arbennig</t>
  </si>
  <si>
    <t>Cymorth busnes</t>
  </si>
  <si>
    <t>Anghenion dysgu ychwanegol - Ysgolion canolradd</t>
  </si>
  <si>
    <t>Ymchwil economeg</t>
  </si>
  <si>
    <t>Anghenion dysgu ychwanegol - Ysgolion cynradd</t>
  </si>
  <si>
    <t>Datblygiad economaidd</t>
  </si>
  <si>
    <t>Anghenion dysgu ychwanegol - Ysgolion meithrin</t>
  </si>
  <si>
    <t>Datblygu cymunedol</t>
  </si>
  <si>
    <t>Cyfanswm gwasanaethau i blant a theuluoedd</t>
  </si>
  <si>
    <t>Anghenion dysgu ychwanegol - Ysgolion uwchradd</t>
  </si>
  <si>
    <t>Holl gwaith cynllunio a datblygu diwydiannol</t>
  </si>
  <si>
    <t>Arall</t>
  </si>
  <si>
    <t>Gweinyddiaeth canolog:</t>
  </si>
  <si>
    <t>Costau heb eu dosbarthu</t>
  </si>
  <si>
    <t>Strategaeth gwasanaeth - gwasanaethau oedolion</t>
  </si>
  <si>
    <t>Ardollau</t>
  </si>
  <si>
    <t>Rheolaeth gorfforaethol</t>
  </si>
  <si>
    <t>Cynrychiolaeth a rheolaeth ddemocrataidd</t>
  </si>
  <si>
    <t>Staff</t>
  </si>
  <si>
    <t>Gwasanaethau canolog eraill</t>
  </si>
  <si>
    <t>Holl gweinyddiaeth canolog</t>
  </si>
  <si>
    <t>Gwariant refeniw arall:</t>
  </si>
  <si>
    <t>Gwasanaethau amaethyddiaeth</t>
  </si>
  <si>
    <t>Gwariant cyfalaf wedi'i godi ar y cyfrif refeniw (CERA)</t>
  </si>
  <si>
    <t>Darpariaeth ar gyfer dyled goll</t>
  </si>
  <si>
    <t>Preseptiau cyngor cymunedol</t>
  </si>
  <si>
    <t>Ariannu dyled</t>
  </si>
  <si>
    <t>Llog allanol</t>
  </si>
  <si>
    <t>Arlwyo yn yr ysgol</t>
  </si>
  <si>
    <t>Elfen arianau cyfalaf o fewn cynlluniau PFI</t>
  </si>
  <si>
    <t>Cyfanswm pobl hŷn (65 oed a hŷn)</t>
  </si>
  <si>
    <t>Arlwyo yn yr ysgol - Ysgolion arbennig</t>
  </si>
  <si>
    <t>Taliadau prydlesu</t>
  </si>
  <si>
    <t>Arlwyo yn yr ysgol - Ysgolion canolradd</t>
  </si>
  <si>
    <t>Cymhwysiadau eraill</t>
  </si>
  <si>
    <t>Arlwyo yn yr ysgol - Ysgolion cynradd</t>
  </si>
  <si>
    <t>Holl gwariant refeniw arall</t>
  </si>
  <si>
    <t>Arlwyo yn yr ysgol - Ysgolion meithrin</t>
  </si>
  <si>
    <t>Arlwyo yn yr ysgol - Ysgolion uwchradd</t>
  </si>
  <si>
    <t>diwylliant ac threftadaeth</t>
  </si>
  <si>
    <t xml:space="preserve">Atgyweirio a chynnal a chadw </t>
  </si>
  <si>
    <t>Ysgolion meithrin</t>
  </si>
  <si>
    <t>Ysgolion cynradd</t>
  </si>
  <si>
    <t>Ysgolion uwchradd</t>
  </si>
  <si>
    <t>Cyfanswm oedolion o dan 65 oed ag anabledd corfforol</t>
  </si>
  <si>
    <t>Ysgolion arbennig</t>
  </si>
  <si>
    <t>Ysgolion canolradd</t>
  </si>
  <si>
    <t>Digollediad rhwng awdurdodau</t>
  </si>
  <si>
    <t xml:space="preserve">Cyllideb arall ysgolion </t>
  </si>
  <si>
    <t>Gwariant cyfalaf a godwyd o'r cyfrif refeniw</t>
  </si>
  <si>
    <t>Cyllideb ysgolion</t>
  </si>
  <si>
    <t>Gwella ysgolion</t>
  </si>
  <si>
    <t>Mynediad i addysg</t>
  </si>
  <si>
    <t>Cyfanswm oedolion o dan 65 oed ag anableddau dysgu</t>
  </si>
  <si>
    <t>Cludiant o'r cartref i'r ysgol</t>
  </si>
  <si>
    <t>Rheoli strategol</t>
  </si>
  <si>
    <t>Cyllid ALl ar ysgolion arall</t>
  </si>
  <si>
    <t>Cludiant o'r cartref i'r coleg</t>
  </si>
  <si>
    <t>Cyllid ALI</t>
  </si>
  <si>
    <t>Cyfaswm gwariant ysgol</t>
  </si>
  <si>
    <t>Cludiant o'r cartref i'r ysgol - Ysgolion arbennig</t>
  </si>
  <si>
    <t>Cludiant o'r cartref i'r ysgol - Ysgolion canolradd</t>
  </si>
  <si>
    <t>Cludiant o'r cartref i'r ysgol - Ysgolion cynradd</t>
  </si>
  <si>
    <t>Cludiant o'r cartref i'r ysgol - Ysgolion meithrin</t>
  </si>
  <si>
    <t>Cludiant o'r cartref i'r ysgol - Ysgolion uwchradd</t>
  </si>
  <si>
    <t>Cyfanswm oedolion o dan 65 oed ag anghenion iechyd meddwl</t>
  </si>
  <si>
    <t>Staff addysgu</t>
  </si>
  <si>
    <t>Staff cymorth</t>
  </si>
  <si>
    <t>Treuliau anuniongyrchol gweithwyr cyflogedig</t>
  </si>
  <si>
    <t>Costau gwasanaethau cymorth canolog ac adrannol</t>
  </si>
  <si>
    <t>Gwariant arall ar safleoedd</t>
  </si>
  <si>
    <t>Costau newid hinsawdd</t>
  </si>
  <si>
    <t>Cyfarpar addysg</t>
  </si>
  <si>
    <t>Gwariant arall</t>
  </si>
  <si>
    <t>Incwm ysgolion mewn cyfrifon ALl</t>
  </si>
  <si>
    <t>Cyfanswm gwariant wedi'i ddirprwyo i ysgolion meithrin</t>
  </si>
  <si>
    <t>Cyfanswm gwasanaethau cymdeithasol i oedolion o dan 65 oed</t>
  </si>
  <si>
    <t>Cyfanswm gwariant wedi'i ddirprwyo i ysgolion cynradd</t>
  </si>
  <si>
    <t>Cyfanswm gwasanaethau cymdeithasol</t>
  </si>
  <si>
    <t>Cyfanswm anghenion dysgu ychwanegol</t>
  </si>
  <si>
    <t>Cyfanswm gwariant wedi'i ddirprwyo i ysgolion uwchradd</t>
  </si>
  <si>
    <t>Cyfanswm gwariant wedi'i ddirprwyo i ysgolion arbennig</t>
  </si>
  <si>
    <t>Cyfanswm arlwyo yn yr ysgol</t>
  </si>
  <si>
    <t xml:space="preserve">Cyfanswm gwariant a ddirpwywyd i ysgolion canol </t>
  </si>
  <si>
    <t>Darpariaeth eu hunain (gan gynnwys trefniadau ar y cyd)</t>
  </si>
  <si>
    <t>Cyfanswm gwariant wedi'i ddirprwyo i ysgolion</t>
  </si>
  <si>
    <t>Darpariaeth gan eraill (gan gynnwys trefniadau ar y cyd)</t>
  </si>
  <si>
    <t>Cyfanswm cludiant o'r cartref i'r ysgol</t>
  </si>
  <si>
    <t>Incwm o drefniadau ar y cyd ag awdurdodau lleol eraill</t>
  </si>
  <si>
    <t>Cyfanswm cyllid ALl ar ysgolion arall - ysgolion meithrin</t>
  </si>
  <si>
    <t>Cyfanswm cyllid ysgol</t>
  </si>
  <si>
    <t>Incwm o werthiannau, ffioedd a thaliadau</t>
  </si>
  <si>
    <t>Cyfanswm cyllid ysgol arall</t>
  </si>
  <si>
    <t>Incwm arall (ac eithrio trefniadau ar y cyd)</t>
  </si>
  <si>
    <t>Incwm o drefniadau ar y cyd â chyrff heblaw awdurdodau lleol</t>
  </si>
  <si>
    <t>Cyfanswm digollediad rhwng awdurdodau</t>
  </si>
  <si>
    <t>Digollediad rhwng awdurdodau - Ysgolion meithrin</t>
  </si>
  <si>
    <t>Digollediad rhwng awdurdodau - Ysgolion cynradd</t>
  </si>
  <si>
    <t>Cyfanswm gwariant addysg nad sydd ar gyfer ysgolion</t>
  </si>
  <si>
    <t>Digollediad rhwng awdurdodau - Ysgolion uwchradd</t>
  </si>
  <si>
    <t>Grantiau penodol ac arbennig gan y llywodraeth</t>
  </si>
  <si>
    <t>Digollediad rhwng awdurdodau - Ysgolion arbennig</t>
  </si>
  <si>
    <t>Cyfanswm gwariant cyfalaf a godwyd o'r cyfrif refeniw</t>
  </si>
  <si>
    <t>Digollediad rhwng awdurdodau - Ysgolion canolradd</t>
  </si>
  <si>
    <t>Cyfanswm gwariant refeniw ar addysg</t>
  </si>
  <si>
    <t>Cyfanswm gwariant ysgol</t>
  </si>
  <si>
    <t>Cyllid ysgol arall - meithrin</t>
  </si>
  <si>
    <t>Cyllid ysgol arall - - Ysgolion cynradd</t>
  </si>
  <si>
    <t>Cyllid ysgol arall - - Ysgolion uwchradd</t>
  </si>
  <si>
    <t>Cyllid ysgol arall - - Ysgolion arbennig</t>
  </si>
  <si>
    <t>Cyllid ysgol arall - - Ysgolion canolradd</t>
  </si>
  <si>
    <t>Staff - Ysgolion meithrin</t>
  </si>
  <si>
    <t>Staff - Ysgolion cynradd</t>
  </si>
  <si>
    <t>Staff - Ysgolion uwchradd</t>
  </si>
  <si>
    <t>Cyfanswm hwyluso gwelliant ysgolion</t>
  </si>
  <si>
    <t>Staff - Ysgolion arbennig</t>
  </si>
  <si>
    <t>Staff - Ysgolion canolradd</t>
  </si>
  <si>
    <t>Cyfanswm mynediad i addysg</t>
  </si>
  <si>
    <t>Cyfanswm staff</t>
  </si>
  <si>
    <t>Gwariant cyfalaf a godwyd o'r cyfrif refeniw - Ysgolion meithrin</t>
  </si>
  <si>
    <t>Gwariant cyfalaf a godwyd o'r cyfrif refeniw - Ysgolion cynradd</t>
  </si>
  <si>
    <t>Gwariant cyfalaf a godwyd o'r cyfrif refeniw - Ysgolion uwchradd</t>
  </si>
  <si>
    <t>Gwariant cyfalaf a godwyd o'r cyfrif refeniw - Ysgolion arbennig</t>
  </si>
  <si>
    <t>Gwariant cyfalaf a godwyd o'r cyfrif refeniw - Ysgolion canolradd</t>
  </si>
  <si>
    <t>Cyfanswm rheoli strategol</t>
  </si>
  <si>
    <t>Cyllideb ysgol - ysgolion meithrin</t>
  </si>
  <si>
    <t>Cyllideb ysgol - Ysgolion cynradd</t>
  </si>
  <si>
    <t>Cyllideb ysgol - Ysgolion uwchradd</t>
  </si>
  <si>
    <t>Cyllideb ysgol - Ysgolion arbennig</t>
  </si>
  <si>
    <t>Cyllideb ysgol - Ysgolion canolradd</t>
  </si>
  <si>
    <t>Cyfaswm cyllid ALl</t>
  </si>
  <si>
    <t>Gwella ysgolion - Ysgolion meithrin</t>
  </si>
  <si>
    <t>Cyfleusterau chwaraeon</t>
  </si>
  <si>
    <t>Gwella ysgolion - Ysgolion cynradd</t>
  </si>
  <si>
    <t>Gwella ysgolion - Ysgolion uwchradd</t>
  </si>
  <si>
    <t>Gwella ysgolion - Ysgolion arbennig</t>
  </si>
  <si>
    <t>Gwella ysgolion - Ysgolion canolradd</t>
  </si>
  <si>
    <t>Mynediad i addysg (heb gynnwys cludiant o'r cartef i'r ysgol) - ysgolion meithrin</t>
  </si>
  <si>
    <t>Cyllid ALl - Ysgolion arbennig</t>
  </si>
  <si>
    <t>Mynediad i addysg (heb gynnwys cludiant o'r cartef i'r ysgol) - Ysgolion cynradd</t>
  </si>
  <si>
    <t>Cyllid ALl - Ysgolion canolradd</t>
  </si>
  <si>
    <t>Mynediad i addysg (heb gynnwys cludiant o'r cartef i'r ysgol) - Ysgolion uwchradd</t>
  </si>
  <si>
    <t>Cyllid ALl - Ysgolion cynradd</t>
  </si>
  <si>
    <t>Mynediad i addysg (heb gynnwys cludiant o'r cartef i'r ysgol) - Ysgolion arbennig</t>
  </si>
  <si>
    <t>Cyllid ALl - ysgolion meithrin</t>
  </si>
  <si>
    <t>Mynediad i addysg (heb gynnwys cludiant o'r cartef i'r ysgol) - Ysgolion canolradd</t>
  </si>
  <si>
    <t>Cyllid ALl - Ysgolion uwchradd</t>
  </si>
  <si>
    <t>Cyllid ALl ar ysgolion arall - Ysgolion arbennig</t>
  </si>
  <si>
    <t>Cyllid ALl ar ysgolion arall - Ysgolion canolradd</t>
  </si>
  <si>
    <t>Cyllid ALl ar ysgolion arall - Ysgolion cynradd</t>
  </si>
  <si>
    <t>Cyllid ALl ar ysgolion arall - ysgolion meithrin</t>
  </si>
  <si>
    <t>Cyllid ALl ar ysgolion arall - Ysgolion uwchradd</t>
  </si>
  <si>
    <t>Rheoli strategol - Ysgolion meithrin</t>
  </si>
  <si>
    <t>Rheoli strategol - Ysgolion cynradd</t>
  </si>
  <si>
    <t>Rheoli strategol - Ysgolion uwchradd</t>
  </si>
  <si>
    <t>Rheoli strategol - Ysgolion arbennig</t>
  </si>
  <si>
    <t>Rheoli strategol - Ysgolion canolradd</t>
  </si>
  <si>
    <t>Cyllideb ALl arall (nad sydd ar gyfer ysgolion)</t>
  </si>
  <si>
    <t>Cymorth i fyfyrwyr: dyfarniadau dewisol</t>
  </si>
  <si>
    <t>Cymorth i fyfyrwyr: dyfarniadau gorfodol</t>
  </si>
  <si>
    <t>Gwariant ysgol - ysgolion meithrin</t>
  </si>
  <si>
    <t>Cymorth i fyfyrwyr: Grant dysgu'r Cynulliad</t>
  </si>
  <si>
    <t>Gwariant ysgol - Ysgolion cynradd</t>
  </si>
  <si>
    <t>Gwariant ysgol - Ysgolion uwchradd</t>
  </si>
  <si>
    <t>Gwariant ysgol - Ysgolion arbennig</t>
  </si>
  <si>
    <t>Gwariant ysgol - Ysgolion canolradd</t>
  </si>
  <si>
    <t>Rheoli strategol - heblaw ysgolion</t>
  </si>
  <si>
    <t>Mynediad i addysg (heb gynnwys cludiant) - heblaw ysgol</t>
  </si>
  <si>
    <t>Darpariaeth dan 5 oed heb fod mewn ysgol feithrin, ysgol gynradd nac ysgol arbennig</t>
  </si>
  <si>
    <t>Gwasanaeth ieuenctod</t>
  </si>
  <si>
    <t>Rhwymedigaethau pensiwn gweddilliol: addysg bellach</t>
  </si>
  <si>
    <t>Rhwymedigaethau pensiwn gweddilliol: gwasanaethau eraill heb fod mewn ysgolion</t>
  </si>
  <si>
    <t>Diogelwch cymunedol (teledu cylch cyfyng)</t>
  </si>
  <si>
    <t>Diwydiannol a masnachol</t>
  </si>
  <si>
    <t>Goleuadau stryd</t>
  </si>
  <si>
    <t>Gwasanaeth addysg eraill ac addysg barhaus</t>
  </si>
  <si>
    <t>Gwasanaethau cymdeithasol</t>
  </si>
  <si>
    <t>Gwasanaethau masnachu eraill</t>
  </si>
  <si>
    <t>Gwasanaethau rheoleiddio (Iechyd yr amgylchedd)</t>
  </si>
  <si>
    <t>Gweinyddu cyffredinol</t>
  </si>
  <si>
    <t>Tai cronfa'r cyngor arall</t>
  </si>
  <si>
    <t>Llysoedd y crwneriaid</t>
  </si>
  <si>
    <t>Meysydd awyr</t>
  </si>
  <si>
    <t>Parciau a mannau agored</t>
  </si>
  <si>
    <t>Porthladdoedd a phierau yr awdurdodau lleol</t>
  </si>
  <si>
    <t>collection, analysis and aggregation of records and data required;</t>
  </si>
  <si>
    <t>completing, checking, amending and approving the form.</t>
  </si>
  <si>
    <t>Comments</t>
  </si>
  <si>
    <t>Click the link below for notes for guidance for individual forms (Web access required)</t>
  </si>
  <si>
    <t>We are continually striving to improve the form to make it easier to complete, whilst still ensuring data integrity and consistency across all authorities. If you have any comments or suggestions that may be useful,  please note them below:</t>
  </si>
  <si>
    <t>Capital outturn</t>
  </si>
  <si>
    <t>This form must be returned by 31 July 2015</t>
  </si>
  <si>
    <t>COR 1-2</t>
  </si>
  <si>
    <t>Please select your authority on FrontPage</t>
  </si>
  <si>
    <t>Total education (lines 1.1 to 5)</t>
  </si>
  <si>
    <t>Total transport (lines 8 to 14)</t>
  </si>
  <si>
    <t>Total Housing Revenue Account (lines 16 to 23)</t>
  </si>
  <si>
    <t>Total council fund housing (lines 25 to 31)</t>
  </si>
  <si>
    <t>Total housing / SDA Act advances (lines 33 and 34)</t>
  </si>
  <si>
    <t>Total housing (lines 24+32+35)</t>
  </si>
  <si>
    <t>Total libraries, culture and heritage (lines 37 to 39)</t>
  </si>
  <si>
    <t>Total agriculture and fisheries (lines 41 to 43)</t>
  </si>
  <si>
    <t>Total sport and recreation (lines 46 and 47)</t>
  </si>
  <si>
    <t>Total other environmental services (lines 49 to 59)</t>
  </si>
  <si>
    <t>Total law, order and protective services (lines 61 to 63)</t>
  </si>
  <si>
    <t>Total all services (lines 6+7+15+36+40+44+48+60+65)</t>
  </si>
  <si>
    <t>Figures in blue are calculated, the cells are protected.</t>
  </si>
  <si>
    <t>Capital expenditure and receipts</t>
  </si>
  <si>
    <t>Financing of capital expenditure and capital account summary, 2014-15</t>
  </si>
  <si>
    <t>Service block (COR 1-2 corresponding references)</t>
  </si>
  <si>
    <t>Education (line 6)</t>
  </si>
  <si>
    <t>Social services (line 7)</t>
  </si>
  <si>
    <t>Transport (line 15)</t>
  </si>
  <si>
    <t>Housing (line 36)</t>
  </si>
  <si>
    <t>Libraries, culture and heritage (line 40)</t>
  </si>
  <si>
    <t>Agriculture and fisheries (line 44)</t>
  </si>
  <si>
    <t>Sport and recreation (line 48)</t>
  </si>
  <si>
    <t>Other environmental services (line 60)</t>
  </si>
  <si>
    <t>Fire and rescue service (line 61)</t>
  </si>
  <si>
    <t>Police service (line 62)</t>
  </si>
  <si>
    <t>Courts (line 63)</t>
  </si>
  <si>
    <t>Total expenditure / receipts (accruals) (lines 1 to 11)</t>
  </si>
  <si>
    <t>Total expenditure and other transactions (total lines 12 to 14, column 3)</t>
  </si>
  <si>
    <t>COR4FIN</t>
  </si>
  <si>
    <t>Borrowing and credit arrangements that attract central government support (Lines 30.1 and 30.2)</t>
  </si>
  <si>
    <t>Total resources used to finance capital expenditure (the sum of the figures in the white cells above)</t>
  </si>
  <si>
    <t>VALIDATIONS</t>
  </si>
  <si>
    <t>comment</t>
  </si>
  <si>
    <t>Please comment</t>
  </si>
  <si>
    <t>Clear</t>
  </si>
  <si>
    <t>NARRATIVE</t>
  </si>
  <si>
    <t>General comments</t>
  </si>
  <si>
    <t>DO NOT DELETE - List for Language Drop-Down</t>
  </si>
  <si>
    <t>Cyngor Bwrdeistref Sirol Conwy</t>
  </si>
  <si>
    <t>Cyngor Sir Ddinbych</t>
  </si>
  <si>
    <t>Cyngor Sir y Fflint</t>
  </si>
  <si>
    <t>Cyngor Bwrdeistref Sirol Wrecsam</t>
  </si>
  <si>
    <t>Cyngor Sir Powys</t>
  </si>
  <si>
    <t>Cyngor Sir Ceredigion</t>
  </si>
  <si>
    <t>Cyngor Sir Penfro</t>
  </si>
  <si>
    <t>Cyngor Sir Gaerfyrddin</t>
  </si>
  <si>
    <t>Cyngor Dinas a Sir Abertawe</t>
  </si>
  <si>
    <t>Cyngor Bwrdeistref Sirol Castell-Nedd Port Talbot</t>
  </si>
  <si>
    <t>Cyngor Bwrdeistref Sirol Pen-y-Bont ar Ogwr</t>
  </si>
  <si>
    <t>Cyngor Bro Morgannwg</t>
  </si>
  <si>
    <t>Cyngor Bwrdeistref Sirol Rhondda Cynon Taf</t>
  </si>
  <si>
    <t>Cyngor Bwrdeistref Sirol Merthyr Tudful</t>
  </si>
  <si>
    <t>Cyngor Bwrdeistref Sirol Caerffili</t>
  </si>
  <si>
    <t>Cyngor Bwrdeistref Sirol Blaenau Gwent</t>
  </si>
  <si>
    <t>Cyngor Bwrdeistref Sirol Torfaen</t>
  </si>
  <si>
    <t>Cyngor Sir Fynwy</t>
  </si>
  <si>
    <t>Cyngor Dinas Casnewydd</t>
  </si>
  <si>
    <t>Cyngor Dinas Caerdydd</t>
  </si>
  <si>
    <t>Line Info E</t>
  </si>
  <si>
    <t>Welsh Text</t>
  </si>
  <si>
    <t>Line Info W</t>
  </si>
  <si>
    <t>Display Text</t>
  </si>
  <si>
    <t>Row Ref</t>
  </si>
  <si>
    <t>English Text</t>
  </si>
  <si>
    <t>FrontPage</t>
  </si>
  <si>
    <t>Total education</t>
  </si>
  <si>
    <t xml:space="preserve"> (lines 1.1 to 5)</t>
  </si>
  <si>
    <t xml:space="preserve">Total roads new construction and maintenance, street lighting and road safety </t>
  </si>
  <si>
    <t xml:space="preserve"> (lines 8.1 to 8.7)</t>
  </si>
  <si>
    <t>Total transport</t>
  </si>
  <si>
    <t xml:space="preserve"> (lines 8 to 14)</t>
  </si>
  <si>
    <t>Total Housing Revenue Account</t>
  </si>
  <si>
    <t xml:space="preserve"> (lines 16 to 23)</t>
  </si>
  <si>
    <t>Total council fund housing</t>
  </si>
  <si>
    <t xml:space="preserve"> (lines 25 to 31)</t>
  </si>
  <si>
    <t>Total housing / SDA Act advances</t>
  </si>
  <si>
    <t xml:space="preserve"> (lines 33 and 34)</t>
  </si>
  <si>
    <t>Total housing</t>
  </si>
  <si>
    <t xml:space="preserve"> (lines 24+32+35)</t>
  </si>
  <si>
    <t>Total libraries, culture and heritage</t>
  </si>
  <si>
    <t xml:space="preserve"> (lines 37 to 39)</t>
  </si>
  <si>
    <t>Total agriculture and fisheries</t>
  </si>
  <si>
    <t xml:space="preserve"> (lines 41 to 43)</t>
  </si>
  <si>
    <t>Total sport and recreation</t>
  </si>
  <si>
    <t xml:space="preserve"> (lines 46 and 47)</t>
  </si>
  <si>
    <t>Total law, order and protective services</t>
  </si>
  <si>
    <t xml:space="preserve"> (lines 61 to 63)</t>
  </si>
  <si>
    <t>Total all services</t>
  </si>
  <si>
    <t xml:space="preserve"> (lines 6+7+15+36+40+44+48+60+65)</t>
  </si>
  <si>
    <t>Total other environmental services</t>
  </si>
  <si>
    <t xml:space="preserve"> (lines 49 to 59)</t>
  </si>
  <si>
    <t>Education</t>
  </si>
  <si>
    <t xml:space="preserve"> (line 6)</t>
  </si>
  <si>
    <t xml:space="preserve"> (line 7)</t>
  </si>
  <si>
    <t>Transport</t>
  </si>
  <si>
    <t xml:space="preserve"> (line 15)</t>
  </si>
  <si>
    <t>Housing</t>
  </si>
  <si>
    <t xml:space="preserve"> (line 36)</t>
  </si>
  <si>
    <t>Libraries, culture and heritage</t>
  </si>
  <si>
    <t xml:space="preserve"> (line 40)</t>
  </si>
  <si>
    <t>Agriculture and fisheries</t>
  </si>
  <si>
    <t xml:space="preserve"> (line 44)</t>
  </si>
  <si>
    <t>Sport and recreation</t>
  </si>
  <si>
    <t xml:space="preserve"> (line 48)</t>
  </si>
  <si>
    <t>Other environmental services</t>
  </si>
  <si>
    <t xml:space="preserve"> (line 60)</t>
  </si>
  <si>
    <t xml:space="preserve"> (line 61)</t>
  </si>
  <si>
    <t xml:space="preserve"> (line 62)</t>
  </si>
  <si>
    <t>Courts</t>
  </si>
  <si>
    <t xml:space="preserve"> (line 63)</t>
  </si>
  <si>
    <t>Total expenditure / receipts (accruals)</t>
  </si>
  <si>
    <t xml:space="preserve"> (lines 1 to 11)</t>
  </si>
  <si>
    <t>Total expenditure treated as capital expenditure by virtue of a section 16(2)(b) direction</t>
  </si>
  <si>
    <t xml:space="preserve"> (total column 4, lines 1 to 11)</t>
  </si>
  <si>
    <t>Total expenditure and other transactions</t>
  </si>
  <si>
    <t xml:space="preserve"> (total lines 12 to 14, column 3)</t>
  </si>
  <si>
    <t xml:space="preserve"> (1) + (2)</t>
  </si>
  <si>
    <t>Capital grants and contributions from other sources</t>
  </si>
  <si>
    <t xml:space="preserve"> (lines 50 to 52)</t>
  </si>
  <si>
    <t>Borrowing and credit arrangements that attract central government support</t>
  </si>
  <si>
    <t xml:space="preserve"> (Lines 30.1 and 30.2)</t>
  </si>
  <si>
    <t>Other borrowing and credit arrangements</t>
  </si>
  <si>
    <t xml:space="preserve"> (Lines 31.1 and 31.2)</t>
  </si>
  <si>
    <t>Capital expenditure resourced by means of credit</t>
  </si>
  <si>
    <t xml:space="preserve"> (line 30 plus line 31)</t>
  </si>
  <si>
    <t>Change in Capital Financing Requirement</t>
  </si>
  <si>
    <t xml:space="preserve"> (line 34 less line 35)</t>
  </si>
  <si>
    <t>Capital Financing Requirement as at 31 March</t>
  </si>
  <si>
    <t xml:space="preserve"> (line 33 plus line 36)</t>
  </si>
  <si>
    <t>Total in-year capital receipts</t>
  </si>
  <si>
    <t xml:space="preserve"> (lines 20 and 21)</t>
  </si>
  <si>
    <t>Authority</t>
  </si>
  <si>
    <t xml:space="preserve"> (10 + 11)</t>
  </si>
  <si>
    <t xml:space="preserve">   (5 to 8)</t>
  </si>
  <si>
    <t>(9)</t>
  </si>
  <si>
    <t>(13)</t>
  </si>
  <si>
    <t xml:space="preserve">             (6) + (7)</t>
  </si>
  <si>
    <t>tblTranslate</t>
  </si>
  <si>
    <t>Adjustments</t>
  </si>
  <si>
    <t>Addasiadau</t>
  </si>
  <si>
    <t>Adult Community Learning (formerly Community learning)</t>
  </si>
  <si>
    <t>Dysgu Cymunedol i Oedolion (Dysgu Cymunedol yn flaenorol)</t>
  </si>
  <si>
    <t>Agriculture and fisheries services</t>
  </si>
  <si>
    <t>Gwasanaethau amaethyddiaeth a physgodfeydd</t>
  </si>
  <si>
    <t>Any queries on completion of the form or spreadsheet should be directed to Frank Kelly or Anthony Newby via telephone or e-mail, as detailed below.</t>
  </si>
  <si>
    <t>Dylid cyfeirio pob ymholiad ynghylch llenwi'r ffurflen neu'r daenlen at Frank Kelly neu Anthony Newby, dros y ffôn neu drwy e-bost, yn unol â'r manylion isod.</t>
  </si>
  <si>
    <t>Appropriations to(+) / from(-) Accumulated Absences Account</t>
  </si>
  <si>
    <t>Dyraniadau i(+) / o(-) Gyfrif Absenoldebau Cronnus</t>
  </si>
  <si>
    <t>Appropriations to(+) / from(-) earmarked financial reserves (excluding schools' financial reserves)</t>
  </si>
  <si>
    <t>Dyraniadau i(+) / o(-) gronfeydd wrth gefn wedi'u clustnodi (ac eithrio cronfeydd wrth gefn ysgolion)</t>
  </si>
  <si>
    <t>Appropriations to(+) / from(-) financial instruments adjustment account</t>
  </si>
  <si>
    <t>Dyraniadau i(+) / o(-) gyfrif addasu offerynnau ariannol</t>
  </si>
  <si>
    <t>Appropriations to(+) / from(-) unallocated financial reserves</t>
  </si>
  <si>
    <t>Dyraniadau i(+) / o(-) gronfeydd wrth gefn heb eu clustnodi</t>
  </si>
  <si>
    <t>Appropriations to(+) / from(-) unequal pay back pay account</t>
  </si>
  <si>
    <t>Dyraniadau i(+) / o(-) gyfrif ôl-dalu tâl anghyfartal</t>
  </si>
  <si>
    <t>Appropriations to(+)/ from(-) financial instruments adjustment account</t>
  </si>
  <si>
    <t>Asylum seekers grant</t>
  </si>
  <si>
    <t>Grant ceiswyr lloches</t>
  </si>
  <si>
    <t>At 1 April</t>
  </si>
  <si>
    <t>Ar 1 Ebrill</t>
  </si>
  <si>
    <t>At 31 March</t>
  </si>
  <si>
    <t>Ar 31 Mawrth</t>
  </si>
  <si>
    <t>Autistic spectrum disorder (education)</t>
  </si>
  <si>
    <t>Anhwylder ar y sbectrwm awtistig (addysg)</t>
  </si>
  <si>
    <t>Autistic spectrum disorder (social services)</t>
  </si>
  <si>
    <t>Anhwylder ar y sbectrwm awtistig (gwasanaethau cymdeithasol)</t>
  </si>
  <si>
    <t>Autistic spectrum disorder grant (other)</t>
  </si>
  <si>
    <t>Anhwylder ar y sbectrwm awtistig (arall)</t>
  </si>
  <si>
    <t>Big lottery fund</t>
  </si>
  <si>
    <t>Y Gronfa Loteri Fawr</t>
  </si>
  <si>
    <t>Big lottery fund (education)</t>
  </si>
  <si>
    <t>Y Gronfa Loteri Fawr (addysg)</t>
  </si>
  <si>
    <t>Big lottery fund (social services)</t>
  </si>
  <si>
    <t>Y Gronfa Loteroi Fawr (gwasanaethau cymdeithasol)</t>
  </si>
  <si>
    <t>Budget requirement plus net discretionary NDR relief</t>
  </si>
  <si>
    <t>Gofyniad cyllidebol plws rhyddhad ardreth annomestig dewisol net</t>
  </si>
  <si>
    <t>Budgeted net discretionary non-domestic rate (NDR) relief paid for by council fund</t>
  </si>
  <si>
    <t>Rhyddhad ardreth annomestig net wedi'i gyllidebu, a dalwyd o gronfa'r cyngor</t>
  </si>
  <si>
    <t>Bus Revenue Support</t>
  </si>
  <si>
    <t>Cymorth Refeniw Bysiau</t>
  </si>
  <si>
    <t>Bus Services Support Grant</t>
  </si>
  <si>
    <t>Grant Cymorth Gwasanaethau Bws</t>
  </si>
  <si>
    <t>Capital charges relating to construction projects</t>
  </si>
  <si>
    <t>Taliadau cyfalaf yn ymwneud â phrosiectau adeiladu</t>
  </si>
  <si>
    <t>Capital financing element within Private Finance Initiative (PFI) schemes</t>
  </si>
  <si>
    <t>Elfen cyllido cyfalaf cynlluniau Menter Cyllid Preifat (PFI)</t>
  </si>
  <si>
    <t>Central services</t>
  </si>
  <si>
    <t>Gwasanaethau canolog</t>
  </si>
  <si>
    <t>Change excluding transfers in</t>
  </si>
  <si>
    <t>Newid, ac eithrio trosglwyddiadau i mewn</t>
  </si>
  <si>
    <t>Change in</t>
  </si>
  <si>
    <t>Newid, i mewn</t>
  </si>
  <si>
    <t>Check net expenditure balances to zero</t>
  </si>
  <si>
    <t>Gwirio bod y gwariant net yn mantoli i sero</t>
  </si>
  <si>
    <t>Communities First (education)</t>
  </si>
  <si>
    <t>Cymunedau yn Gyntaf (addysg)</t>
  </si>
  <si>
    <t>Communities First (social services)</t>
  </si>
  <si>
    <t>Cymunedau yn Gyntaf (gwasanaethau cymdeithasol)</t>
  </si>
  <si>
    <t xml:space="preserve">Community cohesion fund </t>
  </si>
  <si>
    <t>Cronfa cydlyniant cymunedol</t>
  </si>
  <si>
    <t>Community development (county and county borough councils)</t>
  </si>
  <si>
    <t>Datblygu cymunedol (cynghorau sir a chynghorau bwrdeistref sirol)</t>
  </si>
  <si>
    <t>Community fire safety (fire authorities only)</t>
  </si>
  <si>
    <t>Diogelwch tân cymunedol</t>
  </si>
  <si>
    <t>Community focused schools</t>
  </si>
  <si>
    <t>Ysgolion bro</t>
  </si>
  <si>
    <t>Community learning</t>
  </si>
  <si>
    <t>Dysgu cymunedol</t>
  </si>
  <si>
    <t>Community purposes (housing)</t>
  </si>
  <si>
    <t>Dibenion cymunedol (tai)</t>
  </si>
  <si>
    <t>Community purposes (other)</t>
  </si>
  <si>
    <t>Dibenion cymunedol (arall)</t>
  </si>
  <si>
    <t>Community purposes (social services)</t>
  </si>
  <si>
    <t>Dibenion cymunedol (gwasanaethau cymdeithasol)</t>
  </si>
  <si>
    <t>Community safety - crime reduction (excluding CCTV)</t>
  </si>
  <si>
    <t>Diogelwch cymunedol - gostwng troseddu (ac eithrio teledu cylch cyfyng)</t>
  </si>
  <si>
    <t>Community safety - safety services</t>
  </si>
  <si>
    <t>Diogelwch cymunedol - gwasanaethau diogelwch</t>
  </si>
  <si>
    <t>CONSERVATION</t>
  </si>
  <si>
    <t>CADWRAETH</t>
  </si>
  <si>
    <t>Contribution from(+) / to(-) HRA to(+) / from(-) council fund</t>
  </si>
  <si>
    <t>Cyfraniad o(+) / i(-) y Cyfrif Refeniw Tai (HRA) i(+) / o(-) gronfa'r cyngor</t>
  </si>
  <si>
    <t>Contribution to(+) / from(-) the HRA (re items shared by the whole community)</t>
  </si>
  <si>
    <t xml:space="preserve">Cyfraniad i(+) / o(-) yr HRA (ar gyfer eitemau a rennir gan y gymuned gyfan) </t>
  </si>
  <si>
    <t>Coroners' courts services</t>
  </si>
  <si>
    <t>Gwasanaethau llysoedd y crwneriaid</t>
  </si>
  <si>
    <t>CORPORATE AND DEMOCRATIC CORE COSTS</t>
  </si>
  <si>
    <t>COSTAU CRAIDD DEMOCRATAIDD A CHORFFORAETHOL</t>
  </si>
  <si>
    <t>Council tax collection</t>
  </si>
  <si>
    <t>Casglu'r dreth gyngor</t>
  </si>
  <si>
    <t>Council tax reduction scheme (excluding that amount financed by RSG)</t>
  </si>
  <si>
    <t>Cynllun gostyngiadau'r dreth gyngor (ac eithrio'r swm a gaiff ei gyllido gan y Grant Cynnal Refeniw)</t>
  </si>
  <si>
    <t>Council tax reduction scheme (including RSG element)</t>
  </si>
  <si>
    <t>Cynllun gostyngiadau'r dreth gyngor (gan gynnwys yr elfen Grant Cynnal Refeniw)</t>
  </si>
  <si>
    <t>Council tax reduction scheme administration</t>
  </si>
  <si>
    <t>Gweinyddu cynllun gostyngiadau'r dreth gyngor</t>
  </si>
  <si>
    <t>Council tax reduction scheme administration grant</t>
  </si>
  <si>
    <t>Grant gweinyddu cynllun gostyngiadau'r dreth gyngor</t>
  </si>
  <si>
    <t>Countryside council for Wales</t>
  </si>
  <si>
    <t>Cyngor Cefn Gwlad Cymru</t>
  </si>
  <si>
    <t>Crime reduction &amp; anti social behaviour fund</t>
  </si>
  <si>
    <t>Cronfa gostwng troseddu ac ymddygiad gwrthgymdeithasol</t>
  </si>
  <si>
    <t>Culture and Heritage (including CyMAL Innovation and Development Grants)</t>
  </si>
  <si>
    <t>Diwyllliant a Threftadaeth (gan gynnwys Grantiau Arleosi a Datblygu CyMAL</t>
  </si>
  <si>
    <t>Debt financing grants</t>
  </si>
  <si>
    <t>Grantiau cyllido dyledion</t>
  </si>
  <si>
    <t>Dedicated security posts (police authorities only)</t>
  </si>
  <si>
    <t>Swyddi diogelwch dynodedig (awdurdodau'r heddlu yn unig)</t>
  </si>
  <si>
    <t>Dedicated security posts (police only)</t>
  </si>
  <si>
    <t>Swyddi diogelwch dynodedig (yr heddlu yn unig)</t>
  </si>
  <si>
    <t>Delegated Expenditure</t>
  </si>
  <si>
    <t>Gwariant wedi'i Ddirprwyo</t>
  </si>
  <si>
    <t>Delivering Transformation</t>
  </si>
  <si>
    <t>Cyflawni Trawsnewid</t>
  </si>
  <si>
    <t>Domestic abuse</t>
  </si>
  <si>
    <t>Cam-drin Domestig</t>
  </si>
  <si>
    <t>Domestic Abuse Service Grant - DAC &amp; IDVA</t>
  </si>
  <si>
    <t>Grant Gwasanaeth Cam-drin Domestig - Cydgysylltwyr Cam-drin Domestig a Chynghorwyr Annibynnol ar Drais Domestig</t>
  </si>
  <si>
    <t>Addysg</t>
  </si>
  <si>
    <t>Education expenditure</t>
  </si>
  <si>
    <t>Gwariant addysg</t>
  </si>
  <si>
    <t>Education Improvement Grant for Schools</t>
  </si>
  <si>
    <t>Grant Gwella Addysg ar gyfer ysgolion</t>
  </si>
  <si>
    <t>Education of gypsy children and traveller children</t>
  </si>
  <si>
    <t>Addysg plant sipsiwn a phlant teithwyr</t>
  </si>
  <si>
    <t>EEC milk grant</t>
  </si>
  <si>
    <t>Grant llefrith y Gymuned Economaidd Ewropeaidd</t>
  </si>
  <si>
    <t>Elections</t>
  </si>
  <si>
    <t>Etholiadau</t>
  </si>
  <si>
    <t>E-mail (please enter N/A if unavailable):</t>
  </si>
  <si>
    <t>E-bost (rhowch Amh os nad yw ar gael):</t>
  </si>
  <si>
    <t>Emergency planning</t>
  </si>
  <si>
    <t>Cynllunio at argyfwng</t>
  </si>
  <si>
    <t>Employee costs</t>
  </si>
  <si>
    <t>Costau cyflogeion</t>
  </si>
  <si>
    <t>Enter data in £ thousands</t>
  </si>
  <si>
    <t>Cofnodwch y data mewn £ miloedd</t>
  </si>
  <si>
    <t>Environmental health - food safety</t>
  </si>
  <si>
    <t>Iechyd yr amgylchedd - diogelwch bwyd</t>
  </si>
  <si>
    <t>Equal pay costs</t>
  </si>
  <si>
    <t>Costau cyflog cyfartal</t>
  </si>
  <si>
    <t>Ethnic minority achievement</t>
  </si>
  <si>
    <t>Cyflawniad lleiafrifoedd ethnig</t>
  </si>
  <si>
    <t>EU milk grant</t>
  </si>
  <si>
    <t>Grant llefrith yr UE</t>
  </si>
  <si>
    <t>European community grants for education</t>
  </si>
  <si>
    <t xml:space="preserve">Grantiau'r Gymuned Ewropeaidd ar gyfer addysg </t>
  </si>
  <si>
    <t>European community grants for other local services (Objective 1 etc.)</t>
  </si>
  <si>
    <t xml:space="preserve">Grantiau'r Gymuned Ewropeaidd ar gyfer gwasanaethau lleol eraill (Amcan 1 etc) </t>
  </si>
  <si>
    <t>European Social Fund - COASTAL</t>
  </si>
  <si>
    <t>Cronfa Gymdeithasol Ewrop - ARFORDIROL</t>
  </si>
  <si>
    <t>European Union grants for education</t>
  </si>
  <si>
    <t>Grantiau'r Undeb Ewropeaidd ar gyfer addysg</t>
  </si>
  <si>
    <t>Expenditure Check</t>
  </si>
  <si>
    <t>Gwririo Gwariant</t>
  </si>
  <si>
    <t>Expenditure supported by the Environment Development Fund</t>
  </si>
  <si>
    <t>Gwariant a gefnogwyd gan Gronfa Datblygu'r Amgylchedd</t>
  </si>
  <si>
    <t>Explanation</t>
  </si>
  <si>
    <t>Esboniad</t>
  </si>
  <si>
    <t>External interest payments excluding any premia and discounts on debt rescheduling</t>
  </si>
  <si>
    <t>Taliadau llog allanol ac eithrio unrhyw bremiymau a disgowntiau ar aildrefnu dyled</t>
  </si>
  <si>
    <t>External interest receipts on non-HRA balances</t>
  </si>
  <si>
    <t>Derbyniadau llog allanol ar falansau heblaw rhai HRA</t>
  </si>
  <si>
    <t xml:space="preserve">Families First: other local services </t>
  </si>
  <si>
    <t>Teuluoedd yn Gyntaf: gwasanaethau lleol eraill</t>
  </si>
  <si>
    <t>Families First: spent on education</t>
  </si>
  <si>
    <t>Teuluoedd yn Gyntaf: wedi'i wario ar addysg</t>
  </si>
  <si>
    <t>Families First: spent on social services</t>
  </si>
  <si>
    <t>Teuluoedd yn Gyntaf: wedi'i wario ar wasanaethau cymdeithasol</t>
  </si>
  <si>
    <t>Family learning</t>
  </si>
  <si>
    <t>Dysgu i'r teulu</t>
  </si>
  <si>
    <t>FIRE AND RESCUE SERVICES</t>
  </si>
  <si>
    <t>GWASANAETHAU TÂN AC ACHUB</t>
  </si>
  <si>
    <t>Flood and Coastal Erosion Risk Management</t>
  </si>
  <si>
    <t>Rheoli Perygl Llifogydd ac Erydu Arfordirol</t>
  </si>
  <si>
    <t>Flood defence and land drainage</t>
  </si>
  <si>
    <t>Amddiffyn rhag llifogydd a draenio'r tir</t>
  </si>
  <si>
    <t>Flying start (education)</t>
  </si>
  <si>
    <t>Dechrau'n Deg (addysg)</t>
  </si>
  <si>
    <t>Flying Start (social services)</t>
  </si>
  <si>
    <t>Dechrau'n Deg (gwasanaethau cymdeithasol)</t>
  </si>
  <si>
    <t>For return by 31 July 2015</t>
  </si>
  <si>
    <t>I'w ddychwelyd erbyn 31 Gorffennaf</t>
  </si>
  <si>
    <t>Foundation phase</t>
  </si>
  <si>
    <t>Y Cyfnod Sylfaen</t>
  </si>
  <si>
    <t>General grants, bequests and donations</t>
  </si>
  <si>
    <t>Grantiau, cymynroddion a rhoddion cyffredinol</t>
  </si>
  <si>
    <t>Grant is more than expenditure</t>
  </si>
  <si>
    <t>Grant yn fwy na'r gwariant</t>
  </si>
  <si>
    <t>Highways, Roads and Transport</t>
  </si>
  <si>
    <t>Priffyrdd, ffyrdd a thrafnidiaeth</t>
  </si>
  <si>
    <t>Tai</t>
  </si>
  <si>
    <t>Housing benefit administration grant</t>
  </si>
  <si>
    <t>Grant gweinyddu budd-dal tai</t>
  </si>
  <si>
    <t>HOUSING COUNCIL FUND</t>
  </si>
  <si>
    <t>TAI CRONFA'R CYNGOR</t>
  </si>
  <si>
    <t>Housing revenue account reconciliation</t>
  </si>
  <si>
    <t>Cysoni'r cyfrif refeniw tai (HRA)</t>
  </si>
  <si>
    <t>HRA corporate and democratic core costs</t>
  </si>
  <si>
    <t>Costau craidd corfforaethol a democrataidd  HRA</t>
  </si>
  <si>
    <t>HRA expenditure and income (excluding interactions with the council fund)</t>
  </si>
  <si>
    <t>Gwariant ac incwm HRA (ac eithrio rhyngweithio gyda chronfa'r cyngor)</t>
  </si>
  <si>
    <t xml:space="preserve">HRA 'item 8' interest payments/receipts </t>
  </si>
  <si>
    <t>Taliadau/derbyniadau llog 'eitem 8' HRA</t>
  </si>
  <si>
    <t>HRA unapportionable central overheads costs</t>
  </si>
  <si>
    <t>Costau gorbenion canolog HRA na ellir eu dosrannu</t>
  </si>
  <si>
    <t>Icelandic bank impairment</t>
  </si>
  <si>
    <t>Amhariad banciau Gwlad yr Iâ</t>
  </si>
  <si>
    <t>In year council tax collection – difference from budget</t>
  </si>
  <si>
    <t>Casglu'r dreth gyngor yn ystod y flwyddyn - gwahaniaeth o'r gyllideb</t>
  </si>
  <si>
    <t>Induction</t>
  </si>
  <si>
    <t>Ymsefydlu</t>
  </si>
  <si>
    <t>Information specified on these returns must be submitted under section 168 of the 1972 Local Government Act.</t>
  </si>
  <si>
    <t>Rhaid cyflwyno'r wybodaeth y gofynnir amdani yn y ffurflenni hyn o dan adran 168 o Ddeddf Llywodraeth Leol 1972.</t>
  </si>
  <si>
    <t>Integrated family support team</t>
  </si>
  <si>
    <t>Tîm integredig cymorth i deuluoedd</t>
  </si>
  <si>
    <t>Investigation</t>
  </si>
  <si>
    <t>Ymchwilio</t>
  </si>
  <si>
    <t>Is a negative expenditure figure correct?</t>
  </si>
  <si>
    <t>A yw ffigur gwariant negyddol yn gywir?</t>
  </si>
  <si>
    <t>LA animal health and welfare framework funding</t>
  </si>
  <si>
    <t xml:space="preserve">Cyllid fframwaith iechyd a lles anifeiliaid yr ALl </t>
  </si>
  <si>
    <t>Land Reclaimation S16</t>
  </si>
  <si>
    <t>Adfer Tir A16</t>
  </si>
  <si>
    <t>Language and play</t>
  </si>
  <si>
    <t>Iaith a chwarae</t>
  </si>
  <si>
    <t>Lead Local Flood Authorities (LLFA) Grant</t>
  </si>
  <si>
    <t>Grant Awdurdodau Llifogydd Lleol Arweiniol (LLFA)</t>
  </si>
  <si>
    <t>Learning pathways</t>
  </si>
  <si>
    <t>Llwybrau dysgu</t>
  </si>
  <si>
    <t>Leasing payments (excluding any capital financing element within PFI schemes)</t>
  </si>
  <si>
    <t>Taliadau prydlesu (ac eithrio unrhyw elfennau cyllido cyfalaf o fewn cylluniau PFI)</t>
  </si>
  <si>
    <t>less council tax reduction scheme (including RSG element)</t>
  </si>
  <si>
    <t>wedi tynnu cynllun gostyngiadau'r dreth gyngor (gan gynnwys yr elfen Grant Cynnal Refeniw)</t>
  </si>
  <si>
    <t>less council tax reduction scheme grant</t>
  </si>
  <si>
    <t>wedi tynnu grant cynllun gostyngiadau'r dreth gyngor</t>
  </si>
  <si>
    <t>less specific and special grants (excluding council tax reduction scheme grant)</t>
  </si>
  <si>
    <t>wedi tynnu grantiau penodol ac arbennig (ac eithrio grant cynllun gostyngiadau'r dreth gyngor)</t>
  </si>
  <si>
    <t>Levies (Police)</t>
  </si>
  <si>
    <t>Ardollau (yr Heddlu)</t>
  </si>
  <si>
    <t>LEVIES INCOME FROM CONTRIBUTING COUNTY AND COUNTY BOROUGH COUNCILS</t>
  </si>
  <si>
    <t>INCWM ARDOLLAU GAN GYNGHORAU SIR A CHYNGHORAU BWRDEISTREF SIROL SY'N CYFRANNU</t>
  </si>
  <si>
    <t>Levies paid to the Environment Agency acting as an Internal Drainage Board</t>
  </si>
  <si>
    <t>Ardollau a dalwyd i Asiantaeth yr Amgylchedd yn gweithredu fel Bwrdd Draenio Mewnol</t>
  </si>
  <si>
    <t>Levies paid to the Environment Agency in respect of Local Flood Defence Committees</t>
  </si>
  <si>
    <t>Ardollau a dalwyd i Asiantaeth yr Amgylchedd mewn perthynas â Phwyllgorau Lleol Amddiffyn rhag Llifogydd</t>
  </si>
  <si>
    <t>Local Government Financial Statistics Unit,</t>
  </si>
  <si>
    <t>Uned Ystadegau Ariannol Llywodraeth Leol,</t>
  </si>
  <si>
    <t>Local land charges</t>
  </si>
  <si>
    <t>Pridiannau tir lleol</t>
  </si>
  <si>
    <t>Local Transport Fund (formerly Local Transport Grant)</t>
  </si>
  <si>
    <t>Cronfa Trafnidiaeth Leol (Grant Trafnidiaeth Leol yn flaenorol)</t>
  </si>
  <si>
    <t>Local Welfare Assistance Schemes</t>
  </si>
  <si>
    <t>Cynlluniau Cymorth Lles Lleol</t>
  </si>
  <si>
    <t>Mandatory rent allowances</t>
  </si>
  <si>
    <t>Lwfansau rhent gorfodol</t>
  </si>
  <si>
    <t>Mandatory rent rebates (HRA)</t>
  </si>
  <si>
    <t>Ad-daliadau rhent gorfodol (HRA)</t>
  </si>
  <si>
    <t>Name:</t>
  </si>
  <si>
    <t>Enw:</t>
  </si>
  <si>
    <t>National Parks' grant (national park authorities only)</t>
  </si>
  <si>
    <t>Grant Parciau Cenedlaethol (awdurdodau parciau cenedlaethol yn unig)</t>
  </si>
  <si>
    <t>National Parks' revenue grant (national park authorities only)</t>
  </si>
  <si>
    <t>Grant refeniw Parciau Cenedlaethol (awdurdodau parciau cenedlaethol yn unig)</t>
  </si>
  <si>
    <t>National police coordination centre (police authorities only)</t>
  </si>
  <si>
    <t>Canolfan gydgysylltu genedlaethol yr heddlu (awdurdodau'r heddlu yn unig)</t>
  </si>
  <si>
    <t>National police coordination centre (police only)</t>
  </si>
  <si>
    <t>Canolfan gydgysylltu genedlaethol yr heddlu (yr heddlu yn unig)</t>
  </si>
  <si>
    <t>Natural Resources Wales (formerly Countryside Council for Wales)</t>
  </si>
  <si>
    <t>Cyfoeth Naturiol Cymru (Cyngor Cefn Gwlad Cymru yn flaenorol)</t>
  </si>
  <si>
    <t>NDC costs attributable to Carbon Reduction Commitment (CRC) transactions</t>
  </si>
  <si>
    <t>Costau heb eu dosbarthu yn ymwneud â thrafodiadau Ymrwymiad Lleihau Carbon</t>
  </si>
  <si>
    <t>NDC costs attributable to council fund housing services</t>
  </si>
  <si>
    <t>Costau heb eu dosbarthuyn ymwneud â gwasanaethau tai cronfa'r cyngor</t>
  </si>
  <si>
    <t>NDC costs attributable to courts' services</t>
  </si>
  <si>
    <t xml:space="preserve">Costau heb eu dosbarthu yn ymwneud â gwasanaethau llyosedd </t>
  </si>
  <si>
    <t>NDC costs attributable to cultural and related services</t>
  </si>
  <si>
    <t>Costau heb eu dosbarthu yn ymwneud â gwasanaethau diwylliannol a chysylltiedig</t>
  </si>
  <si>
    <t>NDC costs attributable to education services</t>
  </si>
  <si>
    <t xml:space="preserve">Costau heb eu dosbarthu yn ymwneud â gwasanaethau addysg </t>
  </si>
  <si>
    <t>NDC costs attributable to environmental services</t>
  </si>
  <si>
    <t xml:space="preserve">Costau heb eu dosbarthu yn ymwneud â gwasanaethau amgylcheddol </t>
  </si>
  <si>
    <t>NDC costs attributable to highways, roads and transport services</t>
  </si>
  <si>
    <t xml:space="preserve">Costau heb eu dosbarthu yn ymwneud â gwasanaethau priffyrdd, ffyrdd a thrafnidiaeth </t>
  </si>
  <si>
    <t>NDC costs attributable to personal social services</t>
  </si>
  <si>
    <t xml:space="preserve">Costau heb eu dosbarthu yn ymwneud â gwasanaethau cymdeithasol personol </t>
  </si>
  <si>
    <t>NDC costs attributable to planning and development services</t>
  </si>
  <si>
    <t xml:space="preserve">Costau heb eu dosbarthu yn ymwneud â gwasanaethau datblygu </t>
  </si>
  <si>
    <t>Non-domestic rates collection</t>
  </si>
  <si>
    <t>Casglu ardrethi annomestig</t>
  </si>
  <si>
    <t>not used</t>
  </si>
  <si>
    <t>heb ei ddefnyddio</t>
  </si>
  <si>
    <t>NOTE: Only include components relating to Icelandic bank impairment on lines 140 to 142.</t>
  </si>
  <si>
    <t xml:space="preserve">SYLWCH: Defnyddiwch elfennau sy'n ymwneud ag amhariad banciau Gwlad yr Iâ ar linellau 140 i 142 yn unig, </t>
  </si>
  <si>
    <t>NOVUS</t>
  </si>
  <si>
    <t>NOVUS grant</t>
  </si>
  <si>
    <t>Grant NOVUS</t>
  </si>
  <si>
    <t>Number and extension:</t>
  </si>
  <si>
    <t>Rhif ac estyniad:</t>
  </si>
  <si>
    <t>Of which: transfers (#)</t>
  </si>
  <si>
    <t>Ac o hynny: trosglwyddiadau (#)</t>
  </si>
  <si>
    <t>One off equal pay costs  - falling on the schools budget</t>
  </si>
  <si>
    <t>Costau untro cyflog cyfartal - o gyllideb yr ysgolion</t>
  </si>
  <si>
    <t>One off equal pay costs - chargeable to any other revenue account</t>
  </si>
  <si>
    <t>Costau untro cyflog cyfartal - o unrhyw gyfrif refeniw arall</t>
  </si>
  <si>
    <t>Other (including emergency financial assistance) (specify in list below line 999)</t>
  </si>
  <si>
    <t>Arall (gan gynnwys cymorth ariannol brys) (rhowch fanylion yn y rhestr o dan llinell 999)</t>
  </si>
  <si>
    <t>Other (please specify)</t>
  </si>
  <si>
    <t>Arall (rhowch fanylion)</t>
  </si>
  <si>
    <t>OTHER COUNCIL FUND HOUSING SERVICES</t>
  </si>
  <si>
    <t>GWASANAETHAU ERAILL TAI CRONFA'R CYNGOR</t>
  </si>
  <si>
    <t>Other courts services</t>
  </si>
  <si>
    <t>Arall - gwasanaethau llysoedd</t>
  </si>
  <si>
    <t>Other education (including emergency financial assistance) (specify in list below line 999)</t>
  </si>
  <si>
    <t>Arall - addysg (gan gynnwys cymorth ariannol brys) (rhowch fanylion yn y rhestr o dan llinell 999)</t>
  </si>
  <si>
    <t>Other education (please specify)</t>
  </si>
  <si>
    <t>Arall - addysg (rhowch fanylion)</t>
  </si>
  <si>
    <t xml:space="preserve">Other employee costs (included in line 109, column 1.20) </t>
  </si>
  <si>
    <t>Arall - costau cyflogeion (wedi'i gynnwys yn llinell 109, colofn 1.20)</t>
  </si>
  <si>
    <t>Other highways, roads and transport (please specify)</t>
  </si>
  <si>
    <t>Arall - priffyrdd, ffyrdd a thranfnidiaeth (rhowch fanylion)</t>
  </si>
  <si>
    <t>Other home office and Lord Chancellor's Department (please specify)</t>
  </si>
  <si>
    <t>Arall - y Swyddfa Gartref ac Adran yr Arglwydd Ganghellor (rhowch fanylion)</t>
  </si>
  <si>
    <t>Other Home Office, Department for Constitutional Affairs and Unified Courts Administration (specify on last page)</t>
  </si>
  <si>
    <t>Arall - y Swyddfa Gartref, yr Adran Materion Cyfansoddiadol a Gweinyddiaeth y Llysoedd Unedig (rhowch fanylion ar y dudalen olaf)</t>
  </si>
  <si>
    <t>Other housing (including Bellwin scheme grants covering housing expenditure) (please specify)</t>
  </si>
  <si>
    <t xml:space="preserve">Arall - tai (gan gynnwys grantiau Cynllun Bellwin ar gyfer gwariant tai) (rhowch fanylion) </t>
  </si>
  <si>
    <t>Other housing (including Emergency Financial Assistance) (specify in list below line 999)</t>
  </si>
  <si>
    <t>Arall - tai (gan gynnwys Cymorth Ariannol Brys) (rhowch fanylion yn y rhestr o dan llinell 999)</t>
  </si>
  <si>
    <t>Other NDC costs</t>
  </si>
  <si>
    <t>Arall - Costau heb eu dosbarthu</t>
  </si>
  <si>
    <t>Other road and transport (specify on last page)</t>
  </si>
  <si>
    <t>Arall - ffyrdd a thrafnidiaeth (rhowch fanylion ar y dudalen olaf)</t>
  </si>
  <si>
    <t>Other Services</t>
  </si>
  <si>
    <t>Gwasanaethau Eraill</t>
  </si>
  <si>
    <t>Other social service (including Bellwin scheme covering social service expenditure) (please specify)</t>
  </si>
  <si>
    <t>Arall - gwasanaethau cymdeithasol (gan gynnwys Cynllun Bellwin ar gyfer gwariant gwasanaethau cymdeithasol) (rhowch fanylion)</t>
  </si>
  <si>
    <t>Other social services (including emergency financial assistance) (specify in list below line 999)</t>
  </si>
  <si>
    <t>Arall - gwasanaethau cymdeithasol (gan gynnwys cymorth ariannol brys) (rhowch fanylion yn y rhestr o dan llinell 999)</t>
  </si>
  <si>
    <t>Other welfare services</t>
  </si>
  <si>
    <t>Arall - gwasanaethau lles</t>
  </si>
  <si>
    <t>Out of school child care</t>
  </si>
  <si>
    <t xml:space="preserve">Gofal plant y tu allan i oriau ysgol </t>
  </si>
  <si>
    <t>Out of School Childcare</t>
  </si>
  <si>
    <t xml:space="preserve">Gofal Plant y Tu Allan i Oriau Ysgol </t>
  </si>
  <si>
    <t>Outcome agreement grant (formally IAG)</t>
  </si>
  <si>
    <t>Grant cytundeb canlyniadau (Grant Cytundeb Gwella yn flaenorol)</t>
  </si>
  <si>
    <t>PE &amp; school sports (PESS)</t>
  </si>
  <si>
    <t>Addysg gorfforol a chwaraeon mewn ysgolion</t>
  </si>
  <si>
    <t>Planning improvement fund for local planning authorities</t>
  </si>
  <si>
    <t>Y gronfa gwella cynllunio ar gyfer awdurdodau cynllunio lleol</t>
  </si>
  <si>
    <t>Please ensure that all blank cells are populated with zeros.  It is a Welsh Government audit requirement that all cells are completed.</t>
  </si>
  <si>
    <t xml:space="preserve">Gwnewch yn siŵr fod sero ym mhob cell wag. Mae'n un o ofynion archwiliadau Llywodraeth Cymru fod pob cell yn cael ei llenwi. </t>
  </si>
  <si>
    <t>Please give the name and telephone number of the person who we may contact in case of queries:-</t>
  </si>
  <si>
    <t>Rhowch enw a rhif ffôn y person y gallwn gysylltu â hwy ar gyfer ymholiadau:-</t>
  </si>
  <si>
    <t>Please select your authority from the dropdown box on the FrontPage</t>
  </si>
  <si>
    <t>Dewiswch eich awdurdod o'r gwymplen ar y dudalen flaen</t>
  </si>
  <si>
    <t>Police and Home Office</t>
  </si>
  <si>
    <t>Yr Heddlu a'r Swyddfa Gartref</t>
  </si>
  <si>
    <t>Police community support officers grant from the Welsh Government (police only)</t>
  </si>
  <si>
    <t>Grant swyddogion cymorth cymunedol yr heddlu gan Lywodraeth Cymru (yr heddlu yn unig)</t>
  </si>
  <si>
    <t>Police innovation fund (police only)</t>
  </si>
  <si>
    <t>Cronfa arloesi yr heddlu (yr heddlu yn unig)</t>
  </si>
  <si>
    <t>Post-16 provision in schools</t>
  </si>
  <si>
    <t>Darpariaeth ôl-16 mewn ysgolion</t>
  </si>
  <si>
    <t>Public transport</t>
  </si>
  <si>
    <t>Trafnidiaeth gyhoeddus</t>
  </si>
  <si>
    <t>Pupil deprivation grant</t>
  </si>
  <si>
    <t>Grant amddifadedd disgyblion</t>
  </si>
  <si>
    <t>Recreation and sport (including sports council)</t>
  </si>
  <si>
    <t>Hamdden a chwaraeon (gan gynnwys cyngor chwaraeon)</t>
  </si>
  <si>
    <t>Regional collaboration grant</t>
  </si>
  <si>
    <t xml:space="preserve">Grant cydweithredu rhanbarthol </t>
  </si>
  <si>
    <t>Regional Transport Services Grant</t>
  </si>
  <si>
    <t>Grant Gwasanaethau Trafnidiaeth Rhanbarthol</t>
  </si>
  <si>
    <t>Registration of births, marriages and deaths</t>
  </si>
  <si>
    <t>Cofrestru genedigaethau, priodasau a marwolaethau</t>
  </si>
  <si>
    <t>Rent rebates granted to HRA tenants</t>
  </si>
  <si>
    <t>Ad-daliadau rhent a ganiatawyd i denantiaid HRA</t>
  </si>
  <si>
    <t>Revenue Outturn</t>
  </si>
  <si>
    <t>Alldro Refeniw</t>
  </si>
  <si>
    <t>Revised general central support (after council tax was set)</t>
  </si>
  <si>
    <t>Cymorth canolog cyffredinol diwygiedig (ar ôl pennu'r dreth gyngor)</t>
  </si>
  <si>
    <t>Revised police grant allocation under principal formula (after council tax was set)</t>
  </si>
  <si>
    <t>Dyraniad diwygiedig grant yr heddlu o dan y prif fformiwla (ar ôl pennu'r dreth gyngor)</t>
  </si>
  <si>
    <t>Revised redistributed non-domestic rates income (after council tax was set)</t>
  </si>
  <si>
    <t>incwm diwygiedig ardrethi annomestig a ailddoabrthwyd (ar ôl pennu'r dreth gyngor)</t>
  </si>
  <si>
    <t>Revised revenue support grant (after council tax was set)</t>
  </si>
  <si>
    <t>Grant cynnal refeniw diwygiedig (ar ôl pennu'r dreth gyngor)</t>
  </si>
  <si>
    <t>Road Safety Grant</t>
  </si>
  <si>
    <t>Grant Diogelwch ar y Ffyrdd</t>
  </si>
  <si>
    <t>Running expenses</t>
  </si>
  <si>
    <t>Treuliau rhedeg</t>
  </si>
  <si>
    <t>Safer communities fund</t>
  </si>
  <si>
    <t>Cronfa cymunedau mwy diogel</t>
  </si>
  <si>
    <t>School effectiveness grant</t>
  </si>
  <si>
    <t>Grant effeithiolrwydd ysgolion</t>
  </si>
  <si>
    <t>School uniform grant</t>
  </si>
  <si>
    <t>Grant gwisg ysgol</t>
  </si>
  <si>
    <t>Service</t>
  </si>
  <si>
    <t>Gwasanaeth</t>
  </si>
  <si>
    <t>Service strategy adult services</t>
  </si>
  <si>
    <t>Strategaeth gwasanaethau oedolion</t>
  </si>
  <si>
    <t>Social care workforce development programme</t>
  </si>
  <si>
    <t>Rhaglen datblygu'r gweithlu gofal cymdeithasol</t>
  </si>
  <si>
    <t xml:space="preserve">Social services - adults aged under 65 </t>
  </si>
  <si>
    <t>Gwasanaethau cymdeithasol - oedolion o dan 65 oed</t>
  </si>
  <si>
    <t>Social services - children and families services</t>
  </si>
  <si>
    <t>Gwasanaethau cymdeithasol - gwasanaethau plant a theuluoedd</t>
  </si>
  <si>
    <t>Specialist ring fenced accounts</t>
  </si>
  <si>
    <t>Cyfrifon arbenigol wedi'u clustnodi</t>
  </si>
  <si>
    <t>Subjective breakdown of gross expenditure on central services, precepts and levies</t>
  </si>
  <si>
    <t>Dadansoddiad yn ôl pwnc o'r  gwariant gros ar wasanaethau canolog, praeseptau ac ardollau</t>
  </si>
  <si>
    <t>Subjective breakdown of gross expenditure on council fund housing services</t>
  </si>
  <si>
    <t>Dadansoddiad yn ôl pwnc o'r gwariant gros ar wasanaethau tai cronfa'r cyngor</t>
  </si>
  <si>
    <t>Subjective breakdown of gross expenditure on environmental services</t>
  </si>
  <si>
    <t>Dadansoddiad yn ôl pwnc o'r gwariant gros ar wasanaethau amgylcheddol</t>
  </si>
  <si>
    <t>Subjective breakdown of gross expenditure on fire services</t>
  </si>
  <si>
    <t>Dadansoddiad yn ôl pwnc o'r gwariant gros ar wasanaethau tân</t>
  </si>
  <si>
    <t>Subjective breakdown of gross expenditure on national parks' services</t>
  </si>
  <si>
    <t>Dadansoddiad yn ôl pwnc o'r gwariant gros ar wasanaethau parciau cenedlaethol</t>
  </si>
  <si>
    <t>Subjective breakdown of gross expenditure on planning and development and court services</t>
  </si>
  <si>
    <t>Dadansoddiad yn ôl pwnc o'r gwariant gros ar gynllunio a datblygu, a gwasanaethau llyosedd</t>
  </si>
  <si>
    <t>Subjective breakdown of gross expenditure on police services</t>
  </si>
  <si>
    <t>Dadansoddiad yn ôl pwnc o'r gwariant gros ar wasanaethau'r heddlu</t>
  </si>
  <si>
    <t>Substance Mis-use Action Fund</t>
  </si>
  <si>
    <t>Cronfa Weithredu ar Gamddefnyddio Sylweddau</t>
  </si>
  <si>
    <t>Substance misuse action fund (SMAF)</t>
  </si>
  <si>
    <t xml:space="preserve">Cronfa weithredu ar gamddefnyddio sylweddau </t>
  </si>
  <si>
    <t>Substance misuse action fund (SMAF) (other)</t>
  </si>
  <si>
    <t>Cronfa weithredu ar gamddefnyddio sylweddau (arall)</t>
  </si>
  <si>
    <t>Supporting people (housing)</t>
  </si>
  <si>
    <t>Cefnogi pobl (tai)</t>
  </si>
  <si>
    <t>Supporting people (social services)</t>
  </si>
  <si>
    <t>Cefnogi pobl (gwasanaethau cymdeithasol)</t>
  </si>
  <si>
    <t>Teacher costs (line 109, column 1.10)</t>
  </si>
  <si>
    <t>Costau athrawon (llinell 109, colofn 1.10)</t>
  </si>
  <si>
    <t>Telephone: 029 2082 - (5673 or 3963)</t>
  </si>
  <si>
    <t>Ffôn: 029 2082 - (5673 neu 3963)</t>
  </si>
  <si>
    <t>Telephone: STD code:</t>
  </si>
  <si>
    <t>Ffôn: Cod STD:</t>
  </si>
  <si>
    <t>This form should be completed on a non-FRS17 and PFI "Off Balance Sheet" basis.</t>
  </si>
  <si>
    <t>Dylid llenwi'r ffurflen hon heb fod ar sail FRS17 ac ar sail Menter Cyllid Preifat (PFI) "oddi ar y fantolen"</t>
  </si>
  <si>
    <t>Tidy towns grant</t>
  </si>
  <si>
    <t>Grant trefi taclus</t>
  </si>
  <si>
    <t>Total adults aged under 65 with learning disabilities</t>
  </si>
  <si>
    <t xml:space="preserve">Cyfanswm yr oedolion o dan 65 oed sydd ag anableddau dysgu </t>
  </si>
  <si>
    <t>Total adults aged under 65 with mental health needs</t>
  </si>
  <si>
    <t>Cyfanswm yr oedolion o dan 65 oed sydd ag anghenion iechyd meddwl</t>
  </si>
  <si>
    <t>Total central services</t>
  </si>
  <si>
    <t>Cyfanswm gwasanaethau canolog</t>
  </si>
  <si>
    <t>Total central services to the public</t>
  </si>
  <si>
    <t>Cyfanswm gwasanaethau canolog i'r cyhoedd</t>
  </si>
  <si>
    <t>Total community safety</t>
  </si>
  <si>
    <t>Cyfanswm diogelwch cymunedol</t>
  </si>
  <si>
    <t>Total conservation</t>
  </si>
  <si>
    <t>Cyfanswm cadwraeth</t>
  </si>
  <si>
    <t>Total contributing councils</t>
  </si>
  <si>
    <t>Cyfanswm cynghorau sy'n cyfrannu</t>
  </si>
  <si>
    <t>Total coroners' and other courts services</t>
  </si>
  <si>
    <t>Cyfanswm llysoedd y crwneriaid a llysoedd eraill</t>
  </si>
  <si>
    <t>Total corporate and democratic core</t>
  </si>
  <si>
    <t>Cyfanswm y craidd corfforaethol a democrataidd</t>
  </si>
  <si>
    <t>Total corporate and democratic core costs</t>
  </si>
  <si>
    <t>Cyfanswm costau'r craidd corfforaethol a democrataidd</t>
  </si>
  <si>
    <t>Cyfanswm tai cronfa'r cyngor</t>
  </si>
  <si>
    <t>Total Education</t>
  </si>
  <si>
    <t>Cyfanswm Addysg</t>
  </si>
  <si>
    <t>Total environmental and regulatory services</t>
  </si>
  <si>
    <t>Cyfanswm gwasanaethau amgylcheddol a rheoleiddiol</t>
  </si>
  <si>
    <t>Total environmental health</t>
  </si>
  <si>
    <t>Cyfanswm iechyd yr amgylchedd</t>
  </si>
  <si>
    <t>Total fire services</t>
  </si>
  <si>
    <t>Cyfanswm gwasanaethau tân</t>
  </si>
  <si>
    <t>Total fire services including central costs</t>
  </si>
  <si>
    <t>Cyfanswm gwasanaethau tân, gan gynnwys costau canolog</t>
  </si>
  <si>
    <t>TOTAL GRANTS</t>
  </si>
  <si>
    <t>CYFANSWM GRANTIAU</t>
  </si>
  <si>
    <t>Total Highways, Roads and Transport</t>
  </si>
  <si>
    <t>Cyfanswm Priffyrdd, Ffyrdd a Thrafnidiaeth</t>
  </si>
  <si>
    <t>Total Home Office, Department for Constitutional Affairs and Unified Courts Administration</t>
  </si>
  <si>
    <t>Cyfanswm y Swyddfa Gartref, yr Adran Materion Cyfansoddiadol a Gweinyddiaeth y Llysoedd Unedig</t>
  </si>
  <si>
    <t>Total Housing</t>
  </si>
  <si>
    <t>Cyfanswm Tai</t>
  </si>
  <si>
    <t>Total local tax collection</t>
  </si>
  <si>
    <t>Cyfanswm casglu trethi lleol</t>
  </si>
  <si>
    <t>Total national park services</t>
  </si>
  <si>
    <t>Cyfanswm gwasanaethau parciau cenedlaethol</t>
  </si>
  <si>
    <t>Total national park services including central costs</t>
  </si>
  <si>
    <t>Cyfanswm gwasanaethau parciau cenedlaethol gan gynnwys costau canolog</t>
  </si>
  <si>
    <t>Total non distributed costs</t>
  </si>
  <si>
    <t>Cyfanswm costau heb eu dosbarthu</t>
  </si>
  <si>
    <t>Total of all grants</t>
  </si>
  <si>
    <t>Cyfanswm yr holl grantiau</t>
  </si>
  <si>
    <t>Total other central costs</t>
  </si>
  <si>
    <t>Cyfanswm costau canolog eraill</t>
  </si>
  <si>
    <t>Total other council fund housing services</t>
  </si>
  <si>
    <t>Cyfanswm gwasanaethau eraill tai cronfa'r cyngor</t>
  </si>
  <si>
    <t>Total Other Local Services</t>
  </si>
  <si>
    <t>Cyfanswm Gwasanaethau Lleol Eraill</t>
  </si>
  <si>
    <t>Total Other Services</t>
  </si>
  <si>
    <t>Cyfanswm Gwasanaethau Eraill</t>
  </si>
  <si>
    <t>Total planning and development services</t>
  </si>
  <si>
    <t>Cyfanswm gwasanaethau cynllunio a datblygu</t>
  </si>
  <si>
    <t>Total police and Home Office</t>
  </si>
  <si>
    <t>Cyfanswm yr heddlu a'r Swyddfa Gartref</t>
  </si>
  <si>
    <t>Total police services</t>
  </si>
  <si>
    <t>Cyfanswm gwasanaethau'r heddlu</t>
  </si>
  <si>
    <t>Total Roads and Transport</t>
  </si>
  <si>
    <t>Cyfanswm Ffyrdd a Thrafnidiaeth</t>
  </si>
  <si>
    <t>Total waste</t>
  </si>
  <si>
    <t>Cyfanswm gwastraff</t>
  </si>
  <si>
    <t>Town Centre Partnerships (now includes tidy towns grant)</t>
  </si>
  <si>
    <t>Partneriaethau Canol Tref (nawr yn cynnwys grant trefi taclus)</t>
  </si>
  <si>
    <t>Tranquil greener, cleaner places</t>
  </si>
  <si>
    <t>Lleoedd tawelach, gwyrddach a glanach</t>
  </si>
  <si>
    <t>Transfer to HRA balance (column 1) or from (column 6b) HRA balance</t>
  </si>
  <si>
    <t>Trosglwyddo i falans HRA (colofn 1) neu o (colofn 6b) falans HRA</t>
  </si>
  <si>
    <t>Welsh in education (WEG) grant</t>
  </si>
  <si>
    <t>Grant y Gymraeg mewn Addysg</t>
  </si>
  <si>
    <t xml:space="preserve">Youth Concessionary Fares Scheme </t>
  </si>
  <si>
    <t>Cynllun Tocynnau Teithio Rhatach i Bobl Ifanc</t>
  </si>
  <si>
    <t>Youth Crime Prevention Fund</t>
  </si>
  <si>
    <t>Cronfa Atal Troseddau Ieuenctid</t>
  </si>
  <si>
    <t>Youth justice board</t>
  </si>
  <si>
    <t>Bwrdd cyfiawnder ieuenctid</t>
  </si>
  <si>
    <t>Youth justices board</t>
  </si>
  <si>
    <t>Youth Work Strategy Support Grant</t>
  </si>
  <si>
    <t>Grant Cymorth Strategaeth Gwaith Ieuenctid</t>
  </si>
  <si>
    <t>Validations</t>
  </si>
  <si>
    <t>Dilysu</t>
  </si>
  <si>
    <t>Sylwadau</t>
  </si>
  <si>
    <t>Asylum seekers children's services</t>
  </si>
  <si>
    <t>Gwasanaethau plant i geiswyr lloches</t>
  </si>
  <si>
    <t>Children looked after</t>
  </si>
  <si>
    <t>Plant sy'n derbyn gofal</t>
  </si>
  <si>
    <t>Family support services</t>
  </si>
  <si>
    <t>Gwasanaethau cymorth i deuluoedd</t>
  </si>
  <si>
    <t>Safeguarding children and young people's services</t>
  </si>
  <si>
    <t>Gwasanaethau diogelu plant a phobl ifanc</t>
  </si>
  <si>
    <t>Services for young people</t>
  </si>
  <si>
    <t>Gwasanaethau i bobl ifanc</t>
  </si>
  <si>
    <t>Additional learning needs within LA budget</t>
  </si>
  <si>
    <t xml:space="preserve">Anghenion dysgu ychwanegol o fewn cyllideb yr ALl </t>
  </si>
  <si>
    <t>Additional learning needs within school budget</t>
  </si>
  <si>
    <t>Anghenion dysgu ychwanegol o fewn cyllideb yr ysgol</t>
  </si>
  <si>
    <t>ADULT SOCIAL CARE</t>
  </si>
  <si>
    <t>GOFAL CYMDEITHASOL I OEDOLION</t>
  </si>
  <si>
    <t>Adults aged under 65 with a physical disability or sensory impairment</t>
  </si>
  <si>
    <t>Oedolion o dan 65 oed sydd ag anabledd corfforol neu nam ar y synhwyrau</t>
  </si>
  <si>
    <t>Adults aged under 65 with learning disabilities</t>
  </si>
  <si>
    <t>Oedolion o dan 65 oed sydd ag anableddau dysgu</t>
  </si>
  <si>
    <t>Adults aged under 65 with mental health needs</t>
  </si>
  <si>
    <t>Oedolion o dan 65 oed sydd ag anghenion iechyd meddwl</t>
  </si>
  <si>
    <t>Aggregates of schools' financial reserves</t>
  </si>
  <si>
    <t>Symiau cyfunol cronfeydd ariannol wrth gefn ysgolion</t>
  </si>
  <si>
    <t>Amounts transferred to the capital account in respect of education</t>
  </si>
  <si>
    <t>Symiau a dosglwyddwyd i'r cyfrif cyfalaf ar gyfer addysg</t>
  </si>
  <si>
    <t>CHILDREN'S SOCIAL CARE</t>
  </si>
  <si>
    <t>GOFAL CYMDEITHASOL I BLANT</t>
  </si>
  <si>
    <t>Cultural and related services</t>
  </si>
  <si>
    <t>Gwasanaethau diwylliannol a chysylltiedig</t>
  </si>
  <si>
    <t xml:space="preserve">Employee costs </t>
  </si>
  <si>
    <t>Highways and transport services</t>
  </si>
  <si>
    <t>Gwasanaethau priffyrdd a thrafnidiaeth</t>
  </si>
  <si>
    <t>MEMORANDUM ITEMS</t>
  </si>
  <si>
    <t>EITEMAU MEMORANDWM</t>
  </si>
  <si>
    <t>NON-DELEGATED SCHOOLS EXPENDITURE</t>
  </si>
  <si>
    <t>GWARIANT YSGOLION HEB EI DDIRPRWYO</t>
  </si>
  <si>
    <t>Of which payments to the voluntary sector</t>
  </si>
  <si>
    <t>Ac o hynny, taliadau i'r sector gwirfoddol</t>
  </si>
  <si>
    <t>OLDER PEOPLE (AGED 65 OR OVER) INCLUDING OLDER MENTALLY ILL</t>
  </si>
  <si>
    <t>POBL HŶN (65 OED A THROSODD) GAN GYNNWYS POBL HŶN SYDD Â SALWCH MEDDWL</t>
  </si>
  <si>
    <t>Other adult services (aged under 65)</t>
  </si>
  <si>
    <t>Gwasanaethau eraill i oedolion (sydd o dan 65 oed)</t>
  </si>
  <si>
    <t xml:space="preserve">Other employee costs </t>
  </si>
  <si>
    <t>Costau eraill cyflogeion</t>
  </si>
  <si>
    <t>pay account</t>
  </si>
  <si>
    <t>cyfrif tâl</t>
  </si>
  <si>
    <t>Revenue amounts transferred to the capital account</t>
  </si>
  <si>
    <t>Symiau refeniw wedi'u trosglwyddo i'r cyfrif cyfalaf</t>
  </si>
  <si>
    <t xml:space="preserve">Running expenses </t>
  </si>
  <si>
    <t>SEN expenditure outside of special schools</t>
  </si>
  <si>
    <t>Gwariant AAA y tu allan i ysgolion arbennig</t>
  </si>
  <si>
    <t>services</t>
  </si>
  <si>
    <t>gwasanaethau</t>
  </si>
  <si>
    <t>Social services expenditure</t>
  </si>
  <si>
    <t>Gwariant gwasanaethau cymdeithasol</t>
  </si>
  <si>
    <t>Subjective breakdown of gross expenditure on cultural and related services</t>
  </si>
  <si>
    <t>Dadansoddiad yn ôl pwnc o'r gwariant gros ar wasanaethau diwylliannol a chysylltiedig</t>
  </si>
  <si>
    <t>Subjective breakdown of gross expenditure on education services</t>
  </si>
  <si>
    <t>Dadansoddiad yn ôl pwnc o'r gwariant gros ar wasanaethau addysg</t>
  </si>
  <si>
    <t>Subjective breakdown of gross expenditure on highways, roads and transport services</t>
  </si>
  <si>
    <t>Dadansoddiad yn ôl pwnc o'r gwariant gros ar wasanaethau priffyrdd, ffyrdd a thrafnidiaeth</t>
  </si>
  <si>
    <t>Subjective breakdown of gross expenditure on social services</t>
  </si>
  <si>
    <t>Dadansoddiad yn ôl pwnc o'r gwariant gros ar wasanaethau cymdeithasol</t>
  </si>
  <si>
    <t xml:space="preserve">Teacher costs </t>
  </si>
  <si>
    <t>Costau athrawon</t>
  </si>
  <si>
    <t>To be transferred to revenue summary form</t>
  </si>
  <si>
    <t>I'w drosglwyddo i'r ffurflen crynodeb o refeniw</t>
  </si>
  <si>
    <t xml:space="preserve">Total cultural and related services </t>
  </si>
  <si>
    <t>Cyfanswm gwasanaethau diwylliannol a chysylltiedig</t>
  </si>
  <si>
    <t xml:space="preserve">Total culture and heritage </t>
  </si>
  <si>
    <t>Cyfanswm diwylliant a threftadaeth</t>
  </si>
  <si>
    <t>Total net expenditure on SEN provision: middle schools (statemented and non-statemented pupils)</t>
  </si>
  <si>
    <t>Cyfanswm gwariant net ar ddarpariaeth AAA: ysgolion canol (disgyblion â datganiad a disgyblion heb ddatganiad)</t>
  </si>
  <si>
    <t>Total net expenditure on SEN provision: nursery schools (statemented and non-statemented pupils)</t>
  </si>
  <si>
    <t>Cyfanswm gwariant net ar ddarpariaeth AAA: ysgolion meithrin (disgyblion â datganiad a disgyblion heb ddatganiad)</t>
  </si>
  <si>
    <t>Total net expenditure on SEN provision: primary schools (statemented and non-statemented pupils)</t>
  </si>
  <si>
    <t>Cyfanswm gwariant net ar ddarpariaeth AAA: ysgolion cynradd (disgyblion â datganiad a disgyblion heb ddatganiad)</t>
  </si>
  <si>
    <t>Total net expenditure on SEN provision: secondary schools (statemented and non-statemented pupils)</t>
  </si>
  <si>
    <t>Cyfanswm gwariant net ar ddarpariaeth AAA: ysgolion uwchradd (disgyblion â datganiad a disgyblion heb ddatganiad)</t>
  </si>
  <si>
    <t xml:space="preserve">Total structural maintenance, highways and roads </t>
  </si>
  <si>
    <t>Cyfanswm cynnal a chadw strwythurol, priffyrdd a ffyrdd</t>
  </si>
  <si>
    <t>Transfers from (-) / to (+) schools' financial reserves of another LA</t>
  </si>
  <si>
    <t>Trosglwyddiadau o (-) / i (+) gronfeydd ariannol wrth gefn ysgolion mewn ALl arall</t>
  </si>
  <si>
    <t>Validations - please ensure these have been cleared before issuing your returns.</t>
  </si>
  <si>
    <t>Dilysu - gwnewch yn siŵr fod y rhain wedi cael eu cymeradwyo cyn cyflwyno eich ffurflenni</t>
  </si>
  <si>
    <t>If you have a variance, please record the reasons for these under the notes section.</t>
  </si>
  <si>
    <t>Os oes gennych amrywiant, cofnodwch y rhesymau dros hyn yn yr adran nodiadau.</t>
  </si>
  <si>
    <t>RG Total Education = RS Lines 1 + 2</t>
  </si>
  <si>
    <t>Cyfanswm RG Addysg = Llinellau RS 1 + 2</t>
  </si>
  <si>
    <t>RG Total Social Services = RS Lines 6 to 8</t>
  </si>
  <si>
    <t>Cyfanswm RG Gwasanaethau Cymdeithasol = Llinellau RS 6 i 8</t>
  </si>
  <si>
    <t>RG Total Highways = RS Lines 3 to 5</t>
  </si>
  <si>
    <t>Cyfanswm RG Priffyrdd = Llinellau RS 3 i 5</t>
  </si>
  <si>
    <t>RG Total Housing (less CTRS Admin) = RO8 line 26</t>
  </si>
  <si>
    <t>Cyfanswm RG Tai (wedi tynnu CTRS Gweinyddol) = RO8 llinell 26</t>
  </si>
  <si>
    <t>Employee Cost &lt;&gt;0</t>
  </si>
  <si>
    <t>Cost cyflogeion &lt;&gt;0</t>
  </si>
  <si>
    <t>RS Line 70 Column 4 - Should be less than £500k</t>
  </si>
  <si>
    <t>RS Llinell 70 Colofn 4 - Dylai fod yn llai na £500k</t>
  </si>
  <si>
    <t>(Non-significant) surpluses/deficits on internal trading accounts not disaggregated to services</t>
  </si>
  <si>
    <t>Gwargedau/Diffygion (ansylweddol) ar gyfrifon masnachu mewnol heb eu dadgyfuno yn ôl gwasanaeth</t>
  </si>
  <si>
    <t>RG Total Police = ROP Lines 6 and 11</t>
  </si>
  <si>
    <t>Cyfanswm RG Heddlu = ROP Llinellau 6 ac 11</t>
  </si>
  <si>
    <t>RG Line 201 = RO2 Line 26</t>
  </si>
  <si>
    <t xml:space="preserve">RG Llinell 201  = RO2 Llinell 26 </t>
  </si>
  <si>
    <t>Concessionary fares re-imbursement grant</t>
  </si>
  <si>
    <t>Grant ad-dalu tocynnau teithio rhatach</t>
  </si>
  <si>
    <t>RO5 25.1 Column 11 = RG 624 Column 1</t>
  </si>
  <si>
    <t>RO5 25.1 Colofn 11 = RG 624 Colofn 1</t>
  </si>
  <si>
    <t>Waste Grant</t>
  </si>
  <si>
    <t>Grant Gwastraff</t>
  </si>
  <si>
    <t>Tolerance +/- 1K</t>
  </si>
  <si>
    <t>Goddefiant +/- 1K</t>
  </si>
  <si>
    <t>RO4 Line 6 Column 11 = RG 603 Column 1</t>
  </si>
  <si>
    <t>RO4 Llinell 6 Colofn 11 = RG 603 Colofn 1</t>
  </si>
  <si>
    <t>Cultural &amp; heritage</t>
  </si>
  <si>
    <t>Diwylliannol a threftadaeth</t>
  </si>
  <si>
    <t>Less than</t>
  </si>
  <si>
    <t>Yn llai na</t>
  </si>
  <si>
    <t>Should</t>
  </si>
  <si>
    <t>Dylai fod</t>
  </si>
  <si>
    <t>RS Line 58 (col 4) / 
RS Line 60 (col 4)</t>
  </si>
  <si>
    <t>RS Llinell 58 (col 4) / 
RS Llinell 60 (col 4)</t>
  </si>
  <si>
    <t>RS Line 59 (col 4) / 
RS Line 60 (col 4)</t>
  </si>
  <si>
    <t>RS Llinell 59 (col 4) / 
RS Llinell 60 (col 4)</t>
  </si>
  <si>
    <t>RS Line 90
(col 5)</t>
  </si>
  <si>
    <t>RS Llinell 90
(col 5)</t>
  </si>
  <si>
    <t>RO8 Line 32 column 10</t>
  </si>
  <si>
    <t>RO8 Llinell 32 colofn 10</t>
  </si>
  <si>
    <t>Notes</t>
  </si>
  <si>
    <t>Nodiadau</t>
  </si>
  <si>
    <t>Cliciwch ar y ddolen isod i gael canllawiau ar gyfer y ffurflenni unigol (mae angen mynediad at y we)</t>
  </si>
  <si>
    <t>Hyperddolen canllawiau</t>
  </si>
  <si>
    <t>Alldro cyfalaf</t>
  </si>
  <si>
    <t>Dewiswch eich awdurdod</t>
  </si>
  <si>
    <t xml:space="preserve">Os oes angen, newidiwch enw a rhif ffôn y person y gallwn gysylltu â hwy ar gyfer ymholiadau:- </t>
  </si>
  <si>
    <t>Rhaid cyflwyno'r wybodaeth ar y ffurflen hon i Lywodraeth Cymru yn unol ag adran 14 o Ddeddf Llywodraeth Leol 2003.</t>
  </si>
  <si>
    <t>Anfonwch y daenlen drwy e-bost i'r cyfeiriad isod. Sylwch nad oes rhaid inni gael copi caled wedi'i lofnodi o'r ffurflen hon bellach.</t>
  </si>
  <si>
    <t>Dylid cyfeirio pob ymholiad ynghylch llenwi'r ffurflen neu'r daenlen at Frank Kelly neu Anthony Newby, dros y ffôn neu drwy e-bost, yn unol â'r cyfarwyddiadau isod.</t>
  </si>
  <si>
    <t>Mae'n un o ofynion archwiliadau Llywodraeth Cymru fod pob cell yn cael ei llenwi. Gwnewch yn siŵr fod sero ym mhob cell wag. Cymerir yn ganiataol mai sero yw gwerth pob cell sydd heb ei llenwi.</t>
  </si>
  <si>
    <t>Ystadegau Ariannol Llywodraeth Leol,</t>
  </si>
  <si>
    <t>Gwasanaethau Gwybodaeth a Dadansoddi,</t>
  </si>
  <si>
    <t>Llywodraeth Cymru,</t>
  </si>
  <si>
    <t>Parc Cathays,</t>
  </si>
  <si>
    <t>CAERDYDD</t>
  </si>
  <si>
    <t>CF10 3NQ</t>
  </si>
  <si>
    <t>Dewiswch eich awdurdod ar y dudalen flaen</t>
  </si>
  <si>
    <t>COR1-2:       Alldro cyfalaf 1 a 2</t>
  </si>
  <si>
    <t>Adeiladu ffyrdd newydd / Gwella ffyrdd</t>
  </si>
  <si>
    <t>Cynnal a chadw adeileddol - prif ffyrdd</t>
  </si>
  <si>
    <t>Cynnal a chadw adeileddol - ffyrdd mewn ALlau eraill</t>
  </si>
  <si>
    <t>Gwariant ar bontydd</t>
  </si>
  <si>
    <t>Diogelwch ar y ffyrdd</t>
  </si>
  <si>
    <t>Parcio cerbydau (gan gynnwys meysydd parcio)</t>
  </si>
  <si>
    <t>Trafnidiaeth gyhoeddus i deithwyr - bws</t>
  </si>
  <si>
    <t>Trafnidiaeth gyhoeddus i deithwyr - rheilffyrdd, rheilffyrdd tanddaearol ac arall</t>
  </si>
  <si>
    <t>Pontydd ffyrdd â tholl, twnelau a fferïau a chwmnïau trafnidiaeth gyhoeddus</t>
  </si>
  <si>
    <t>Caffael/Gwerthu tir ar gyfer y Cyfrif Refeniw Tai (HRA)</t>
  </si>
  <si>
    <t>Adeiladu anheddau HRA newydd</t>
  </si>
  <si>
    <t>Prynu/Gwerthu anheddau HRA</t>
  </si>
  <si>
    <t>Prifsymiau ar forgeisi / benthyciadau a ddarparwyd i brynu tai cyngor wedi eu had-dalu'n llawn yn gynnar</t>
  </si>
  <si>
    <t>Morgeisi/Benthyciadau a ddarparwyd ar gyfer prynu tai cyngor</t>
  </si>
  <si>
    <t>Gwella ac atgyweirio - tai concrit cydnerth parod HRA</t>
  </si>
  <si>
    <t>Gwella ac atgyweirio anheddau HRA eraill</t>
  </si>
  <si>
    <t>Perchentyaeth cost isel (HRA)</t>
  </si>
  <si>
    <t>HRA arall</t>
  </si>
  <si>
    <t>Gwaith amgylcheddol mewn ardaloedd adnewyddu</t>
  </si>
  <si>
    <t>Atgyweitio grŵp</t>
  </si>
  <si>
    <t>Clirio slymiau</t>
  </si>
  <si>
    <t>Perchentyaeth cost isel (ddim HRA)</t>
  </si>
  <si>
    <t>Grantiau adnewyddu</t>
  </si>
  <si>
    <t>Grantiau eraill</t>
  </si>
  <si>
    <t>Benthyca i landlordiaid cymdeithasol cofrestredig</t>
  </si>
  <si>
    <t>Benthyca i fenthycwyr eraill</t>
  </si>
  <si>
    <t>Gweithgareddau a chyfleusterau y celfyddydau (gan gynnwys theatrau)</t>
  </si>
  <si>
    <t>Datblygu chwaraeon a chwarae plant</t>
  </si>
  <si>
    <t>Adfer tir diffaith (cymorth grant)</t>
  </si>
  <si>
    <t>Cynllunio a datblygu (gan gynnwys safleoedd Sipsiwn)</t>
  </si>
  <si>
    <t>Gwasanaeth tân ac achub</t>
  </si>
  <si>
    <t>Gwasanaeth yr heddlu</t>
  </si>
  <si>
    <r>
      <t xml:space="preserve">Mae'r ffigurau mewn </t>
    </r>
    <r>
      <rPr>
        <b/>
        <sz val="10"/>
        <color indexed="12"/>
        <rFont val="Arial"/>
        <family val="2"/>
      </rPr>
      <t>glas</t>
    </r>
    <r>
      <rPr>
        <sz val="10"/>
        <color indexed="26"/>
        <rFont val="Arial"/>
        <family val="2"/>
      </rPr>
      <t xml:space="preserve"> yn cael eu cyfrifo, mae'r celloedd wedi'u diogelu</t>
    </r>
  </si>
  <si>
    <t>Caffael tir ac adeiladau presennol</t>
  </si>
  <si>
    <t>Adeiladau newydd, addasu ac adnewyddu</t>
  </si>
  <si>
    <t>Cerbydau</t>
  </si>
  <si>
    <t>Peiriannau ac offer safle</t>
  </si>
  <si>
    <t>Cyfanswm gwariant ar asedau sefydlog</t>
  </si>
  <si>
    <t>Grantiau cyfalaf</t>
  </si>
  <si>
    <t>Blanesymiau cyfalaf</t>
  </si>
  <si>
    <t>Asedau sefylog annirweddol</t>
  </si>
  <si>
    <t>Cyfanswm gwariant cyfalaf</t>
  </si>
  <si>
    <t>Gwerthu asedau sefydlog</t>
  </si>
  <si>
    <t>Ad-dalu blaensymiau a grantiau cyfalaf</t>
  </si>
  <si>
    <t>Cyfanswm derbyniadau</t>
  </si>
  <si>
    <t xml:space="preserve">Asedau nad ydynt yn cael eu cyllido gan wariant cyfalaf ALl </t>
  </si>
  <si>
    <t>Gwariant a derbyniadau cyfalaf</t>
  </si>
  <si>
    <t>Gwariant</t>
  </si>
  <si>
    <t>Derbyniadau</t>
  </si>
  <si>
    <t>COR 4:         Alldro cyfalaf 4</t>
  </si>
  <si>
    <t>Bloc gwasanaethau (COR 1-2 cyfeiriadau cyfatebol)</t>
  </si>
  <si>
    <t>Tai (llinell 36)</t>
  </si>
  <si>
    <t>Ardoll Trosglwyddo Gwirfoddol ar Raddfa Fawr</t>
  </si>
  <si>
    <t>Caffael cyfalaf cyfranddaliadau neu gyfalaf benthyg</t>
  </si>
  <si>
    <t>Gwariant drwy gyfarwyddyd adran 16(2)</t>
  </si>
  <si>
    <t>Cael gwared ar gyfalaf cyfranddalaiadau neu gyfalaf benthyg</t>
  </si>
  <si>
    <t>Cyfanswm derbyniadau cyfalaf</t>
  </si>
  <si>
    <t>Cyfanswm gwariant a derbyniadau cyfalaf:</t>
  </si>
  <si>
    <t>Adnoddau i'w defnyddio i gyllido gwariant cyfalaf</t>
  </si>
  <si>
    <t>Grantiau cyfalaf gan Lywodraeth Cymru ac Adrannau eraill Llywodraeth y DU</t>
  </si>
  <si>
    <t>Grantiau o Gronfeydd Strwythurol Ewropeaidd (gan gynnwys ERDF)</t>
  </si>
  <si>
    <t xml:space="preserve">Grantiau a chyfraniadau gan gyrff cyhoeddus a noddir gan Lywodraeth Cymru / cyrff cyhoeddus anadrannol </t>
  </si>
  <si>
    <t>Cyllid gan y Loteri Genedlaethol</t>
  </si>
  <si>
    <t>Grantiau a chyfraniadau eraill, gan gynnwys rhai gan ddatblygwyr preifat</t>
  </si>
  <si>
    <t>Defnydd o dderbyniadau cyfalaf</t>
  </si>
  <si>
    <t>Lwfans Atgyweiriadau Mawr (MRA)</t>
  </si>
  <si>
    <t>Gwariant cyfalaf a roddwyd ar gyfrif refeniw (ddim HRA)</t>
  </si>
  <si>
    <t>Gwariant cyfalaf a roddwyd ar gyfrif cyfalaf (HRA)</t>
  </si>
  <si>
    <t xml:space="preserve">Trefniadau benthyca a chredyd sy'n denu cymorth y llywodraeth ganolog (ddim HRA)  </t>
  </si>
  <si>
    <t xml:space="preserve">Trefniadau benthyca a chredyd sy'n denu cymorth y llywodraeth ganolog  (HRA)  </t>
  </si>
  <si>
    <t>Trefniadau benthyca a chredyd eraill (ddim HRA)</t>
  </si>
  <si>
    <t>Trefniadau benthyca a chredyd eraill (HRA)</t>
  </si>
  <si>
    <t>Cyfanswm yr adnoddau a ddefnyddiwyd i gyllido gwariant cyfalaf (swm y ffigurau yn y celloedd gwyn uchod)</t>
  </si>
  <si>
    <t>CWBLHEWCH Y LLINELLAU ISOD AR SAIL MENTER CYLLID PREIFAT (PFI) 'AR Y FANTOLEN'</t>
  </si>
  <si>
    <t>Gofyniad cyllido cyfalaf:</t>
  </si>
  <si>
    <t>Gofyniad Cyllido Cyfalaf fel yr oedd ar 1 Ebrill</t>
  </si>
  <si>
    <t>Darpariaeth Isafswm Refeniw a chyfraniadau gwirfoddol</t>
  </si>
  <si>
    <t>Benthyca, credyd a buddsoddiadau ar ddechrau'r flwyddyn:</t>
  </si>
  <si>
    <t>Benthyca gros fel yr oedd ar ddechrau'r flwyddyn</t>
  </si>
  <si>
    <t>Rhwymedigaethau hirdymor eraill ar ddechrau'r flwyddyn</t>
  </si>
  <si>
    <t>Buddsoddiadau ar ddechrau'r flwyddyn</t>
  </si>
  <si>
    <t>Benthyca. credyd a buddsoddiadau ar ddiwedd y flwyddyn</t>
  </si>
  <si>
    <t>Benthyca gros ar ddiwedd y flwyddyn</t>
  </si>
  <si>
    <t>Rhwymedigaethau hirdymor eraill ar ddiwedd y flwyddyn</t>
  </si>
  <si>
    <t>Buddsoddiadau ar ddiwedd y flwyddyn</t>
  </si>
  <si>
    <t>Ffin weithredol a therfyn awdurdodedig</t>
  </si>
  <si>
    <t>Ffin weithredol ar gyfer dyled allanol ar ddechrau'r flwyddyn</t>
  </si>
  <si>
    <t>Terfyn awdurdodedig ar gyfer dyled allanol ar ddechrau'r flwyddyn</t>
  </si>
  <si>
    <t>Ffin weithredol ar gyfer dyled allanol ar ddiwedd y flwyddyn</t>
  </si>
  <si>
    <t>Terfyn awdurdodedig ar gyfer dyled allanol ar ddiwedd y flwyddyn</t>
  </si>
  <si>
    <t>Cyfanswm derbyniadau:</t>
  </si>
  <si>
    <t>Memorandwm:</t>
  </si>
  <si>
    <t>Rhwymedigaethau ychwanegol cwmnïau Awdurdodau Lleol:</t>
  </si>
  <si>
    <t>Benthyca gros a rhwymedigaethau hirdymor eraill ar ddechrau'r flwyddyn</t>
  </si>
  <si>
    <t>Benthyca gros a rhwymedigaethau hirdymor eraill ar ddiwedd y flwyddyn</t>
  </si>
  <si>
    <t>Benthyca HRA gros heb gymorth:</t>
  </si>
  <si>
    <t>Ar ddechrau'r flwyddyn</t>
  </si>
  <si>
    <t>Ar ddiwedd y flwyddyn</t>
  </si>
  <si>
    <t>Ffigurau'r Awdurdod ar gyfer y Fenter Benthyca Llywodraeth Leol (LGBI) ar gyfer gwella priffyrdd</t>
  </si>
  <si>
    <t>Swm sydd wedi'i gynnwys yn llinell 31.1 uchod sy'n gysylltiedig â'r LGBI ar gyfer gwella priffyrdd</t>
  </si>
  <si>
    <t>Defnyddiwch y celloedd gwyn yn unig i gofnodi</t>
  </si>
  <si>
    <t>Mae'r celloedd glas wedi'u cyfrifo</t>
  </si>
  <si>
    <t>Nid yw'r celloedd aur yn cael eu defnyddio</t>
  </si>
  <si>
    <t>Dylai bod llinellau 32 a 19 yn hafal. Caiff unrhyw wahaniaeth ei ddangos yma:</t>
  </si>
  <si>
    <t>Cyllido PFI 'ar y fantolen'</t>
  </si>
  <si>
    <t>CYLLIDO CYFALAF</t>
  </si>
  <si>
    <t>Llinell 30.1 a 30.2 yn fwy na 0</t>
  </si>
  <si>
    <t>Llinell 35 fel canran o linell 33</t>
  </si>
  <si>
    <t>Llinell 38 + llinell 39 yn fwy na 0</t>
  </si>
  <si>
    <t>Liinell 38 + llinell 39 fel canran o linell 33</t>
  </si>
  <si>
    <t>Llinell 40 neu 43 yn fwy nag 1</t>
  </si>
  <si>
    <t>Llinell 41 + llinell 42 yn fwy na 0</t>
  </si>
  <si>
    <t>Llinell 44 yn fwy na neu yn hafal i linell 38 + llinell 39</t>
  </si>
  <si>
    <t>Llinell 45 yn fwy na neu yn hafal i linell 44</t>
  </si>
  <si>
    <t>Llinell 47 yn fwy na neu yn hafal i linell 46</t>
  </si>
  <si>
    <t>Llinell 46 yn fwy na neu yn hafal i linell 41 + llinell 42</t>
  </si>
  <si>
    <t>Llinell 45 yn fwy na neu yn hafal i linell 37</t>
  </si>
  <si>
    <t>Llinell 47 yn fwy na neu yn hafal i linell 37</t>
  </si>
  <si>
    <t>Llinell 48 yn llai na hanner llinell 38 + llinell 39</t>
  </si>
  <si>
    <t>Llinell 49 + yn llai na hanner llinell 41 + llinell 42</t>
  </si>
  <si>
    <t>Llinell 43 yn fwy na 0</t>
  </si>
  <si>
    <t>Llinell 44 yn fwy na 0</t>
  </si>
  <si>
    <t>Llinell 45 yn fwy na 0</t>
  </si>
  <si>
    <t>Llinell 46 yn fwy na 0</t>
  </si>
  <si>
    <t>Llinell 47 yn fwy na 0</t>
  </si>
  <si>
    <t>Cyfanswm</t>
  </si>
  <si>
    <t>sylw</t>
  </si>
  <si>
    <t>Defnyddiwch y blwch isod i roi naratif ategol cryno ar unrhyw newid mewn amgylchiadau a allai effeithio ar</t>
  </si>
  <si>
    <t>y ffigurau rhagolygol o gwmpas yr amser hwn.</t>
  </si>
  <si>
    <t>Er enghraifft, gallai'r canlynol achosi newid neu addasiad i'r rhagolygon: oedi o ran prosiectau, newid blaenoriaethau ar gyfer budssoddi cyfalaf</t>
  </si>
  <si>
    <t xml:space="preserve">neu i bennu - dros dro - unrhyw wariant cyfalaf y gellid bod angen cyfarwyddyd cyfalafu ar ei gyfer. </t>
  </si>
  <si>
    <t>Written off as bad debts in-year</t>
  </si>
  <si>
    <t xml:space="preserve">   Y swm a gafodd ei ddileu fel dyled ddrwg yn ystod y flwyddyn</t>
  </si>
  <si>
    <t>Received in-year</t>
  </si>
  <si>
    <t xml:space="preserve">   Y swm a gafwyd yn ystod y flwyddyn</t>
  </si>
  <si>
    <t>Arrears outstanding at the end of the year (line 3 - line 4 - line 5)</t>
  </si>
  <si>
    <t xml:space="preserve">   Yr ôl-ddyledion heb eu talu ar ddiwedd y flwyddyn (llinell 3 - llinell 4 - 
   llinell 5)</t>
  </si>
  <si>
    <t>£ miloedd</t>
  </si>
  <si>
    <t>'+ Line 16 (£K)</t>
  </si>
  <si>
    <t>+ llinell 16 (£K)</t>
  </si>
  <si>
    <t>'+ row 10</t>
  </si>
  <si>
    <t>+ rhes 10</t>
  </si>
  <si>
    <t>1 April 1993 to 31 March 2015</t>
  </si>
  <si>
    <t>1 Ebrill 1993 i 31 Mawrth 2015</t>
  </si>
  <si>
    <t>transport companies</t>
  </si>
  <si>
    <t>cwmniau trafnidiaeth gyhoeddus</t>
  </si>
  <si>
    <t>of which:</t>
  </si>
  <si>
    <t>ac o hynny:</t>
  </si>
  <si>
    <t>Commutation adjustment</t>
  </si>
  <si>
    <t>Addasiad cymudiad</t>
  </si>
  <si>
    <t>Other adjustments</t>
  </si>
  <si>
    <t>Addasiadau eraill</t>
  </si>
  <si>
    <t>Other adjustments to net current expenditure</t>
  </si>
  <si>
    <t>Addasiadau eraill i wariant net cyfredol</t>
  </si>
  <si>
    <t>Adjustment for contributions to (1b) / from (6b) school reserves (see note)</t>
  </si>
  <si>
    <t>Addasiadau ar gyfer cyfraniadau i 1(b) / o (6b) gronfeydd wrth gefn ysgolion</t>
  </si>
  <si>
    <t>In year Council Tax adjustments</t>
  </si>
  <si>
    <t>Addasiadau'r Dreth Gyngor yn ystod y flwyddyn</t>
  </si>
  <si>
    <t>Other continuing education</t>
  </si>
  <si>
    <t xml:space="preserve">Addysg barhaus arall </t>
  </si>
  <si>
    <t>Special education:</t>
  </si>
  <si>
    <t>Addysg arbennig:</t>
  </si>
  <si>
    <t>Continuing education:</t>
  </si>
  <si>
    <t>Addysg barhaus:</t>
  </si>
  <si>
    <t>Road safety education and safe routes (including school crossing patrols)</t>
  </si>
  <si>
    <t>Addysg diogelwch ar y ffyrdd a llwybrau diogel (gan gynnwys hebryngwyr croesfannau ysgol)</t>
  </si>
  <si>
    <t>Community education</t>
  </si>
  <si>
    <t>Adult education</t>
  </si>
  <si>
    <t>Education of children looked after</t>
  </si>
  <si>
    <t>Addysg plant sy'n derbyn gofal</t>
  </si>
  <si>
    <t>Education:</t>
  </si>
  <si>
    <t>Addysg:</t>
  </si>
  <si>
    <t>Private sector housing renewal</t>
  </si>
  <si>
    <t>Adnewyddu tai'r sector preifat</t>
  </si>
  <si>
    <t>SECTION A - Council tax</t>
  </si>
  <si>
    <t>ADRAN A – y Dreth Gyngor</t>
  </si>
  <si>
    <t>SECTION B - Non-domestic rates</t>
  </si>
  <si>
    <t>ADRAN B – Ardrethi annomestig</t>
  </si>
  <si>
    <t>Waste minimisation</t>
  </si>
  <si>
    <t>Lleihau gwastraff</t>
  </si>
  <si>
    <t>Arall - Amaethyddiaeth a physgodfeydd</t>
  </si>
  <si>
    <t>Agriculture and fisheries:</t>
  </si>
  <si>
    <t>Amaethyddiaeth a physgodfeydd:</t>
  </si>
  <si>
    <t>Estimated in-year net collectable debit</t>
  </si>
  <si>
    <t>Amcangyfrif o ddebyd net sydd i'w gasglu yn ystod y flwyddyn</t>
  </si>
  <si>
    <t>Museums and art galleries</t>
  </si>
  <si>
    <t>Amgueddfeydd ac orielau celf</t>
  </si>
  <si>
    <t>Other services to adults aged under 65 with a physical disability or sensory impairment</t>
  </si>
  <si>
    <t>Gwasanaethau eraill i oedolion o dan 65 oed sydd ag anabledd corfforol neu nam ar eu synhwyrau</t>
  </si>
  <si>
    <t>Other services to adults aged under 65 with learning disabilities</t>
  </si>
  <si>
    <t>Gwasanaethau eraill i oedolion o dan 65 oed sydd ag anableddau dysgu</t>
  </si>
  <si>
    <t>Additional learning needs - special</t>
  </si>
  <si>
    <t>Additional learning needs - middle</t>
  </si>
  <si>
    <t>Anghenion dysgu ychwanegol - Ysgolion canol</t>
  </si>
  <si>
    <t>Additional learning needs - primary</t>
  </si>
  <si>
    <t>Additional learning needs - nursery</t>
  </si>
  <si>
    <t>Additional learning needs - secondary</t>
  </si>
  <si>
    <t>Archives</t>
  </si>
  <si>
    <t>Levies</t>
  </si>
  <si>
    <t>Other levies</t>
  </si>
  <si>
    <t>Ardollau eraill</t>
  </si>
  <si>
    <t>Levies to national police services</t>
  </si>
  <si>
    <t>Ardollau i wasanaethau heddlu cenedlaethol</t>
  </si>
  <si>
    <t>Levies to/from national parks</t>
  </si>
  <si>
    <t>Ardollau i/o parciau cenedlaethol</t>
  </si>
  <si>
    <t>Levies paid to the Internal Drainage Boards</t>
  </si>
  <si>
    <t>Ardollau a dalwyd i Fyrddau Draenio Mewnol</t>
  </si>
  <si>
    <t>Levies paid to the Environment Agency in respect of</t>
  </si>
  <si>
    <t>Ardollau a dalwyd i Asiantaeh yr Amgylchedd mewn perthynas â</t>
  </si>
  <si>
    <t>Levies paid to the Environment Agency acting as an</t>
  </si>
  <si>
    <t xml:space="preserve">Ardollau a dalwyd i Asiantaeth yr Amgylchedd yn gweithredu fel </t>
  </si>
  <si>
    <t>Non distributed costs</t>
  </si>
  <si>
    <t>adjustment account</t>
  </si>
  <si>
    <t>cyfrif addasiad</t>
  </si>
  <si>
    <t>Debt financing</t>
  </si>
  <si>
    <t>School catering</t>
  </si>
  <si>
    <t>Arlwyo mewn ysgolion</t>
  </si>
  <si>
    <t>School catering - special</t>
  </si>
  <si>
    <t>Arlwyo mewn ysgolion - Ysgolion arbennig</t>
  </si>
  <si>
    <t>School catering - middle</t>
  </si>
  <si>
    <t>Arlwyo mewn ysgolion - Ysgolion canol</t>
  </si>
  <si>
    <t>School catering - primary</t>
  </si>
  <si>
    <t>Arlwyo mewn ysgolion - Ysgolion cynradd</t>
  </si>
  <si>
    <t>School catering - nursery</t>
  </si>
  <si>
    <t>Arlwyo mewn ysgolion - Ysgolion meithrin</t>
  </si>
  <si>
    <t>School catering - secondary</t>
  </si>
  <si>
    <t>Arlwyo mewn ysgolion - Ysgolion uwchradd</t>
  </si>
  <si>
    <t>Assessment and care management</t>
  </si>
  <si>
    <t>Asesu a rheoli gofal</t>
  </si>
  <si>
    <t>Repairs and maintenance</t>
  </si>
  <si>
    <t>Teachers</t>
  </si>
  <si>
    <t>Athrawon</t>
  </si>
  <si>
    <t>Awdurdod</t>
  </si>
  <si>
    <t>Housing advances</t>
  </si>
  <si>
    <t>Blaensymiau tai</t>
  </si>
  <si>
    <t>Capital financing element within Private Finance</t>
  </si>
  <si>
    <t>Elfen cyllido cyfalaf o fewn Cyllid Preifat</t>
  </si>
  <si>
    <t>BR1, line 5 (£K)</t>
  </si>
  <si>
    <t>BR1, llinell 5 (£K)</t>
  </si>
  <si>
    <t>BR1, line 7</t>
  </si>
  <si>
    <t>BR1, llinell 7</t>
  </si>
  <si>
    <t>Council tax benefit and administration (e)</t>
  </si>
  <si>
    <t>Budd-dal y dreth gyngor a gweinyddiaeth (e)</t>
  </si>
  <si>
    <t>Council tax benefit, administration and local tax collection:</t>
  </si>
  <si>
    <t>Budd-dâl y dreth gyngor, gweinyddu a chasglu'r dreth leol:</t>
  </si>
  <si>
    <t>Local safeguarding children board</t>
  </si>
  <si>
    <t>Bwrdd Lleol Diogelu Plant</t>
  </si>
  <si>
    <t>Conservation of cultural heritage</t>
  </si>
  <si>
    <t>Cadwraeth treftadaeth ddiwylliannol</t>
  </si>
  <si>
    <t>Conservation of the natural environment</t>
  </si>
  <si>
    <t>Cadwraeth yr amgylchedd naturiol</t>
  </si>
  <si>
    <t>Substance abuse (addictions)</t>
  </si>
  <si>
    <t>Camddefnyddio sylweddau (dibyniaeth)</t>
  </si>
  <si>
    <t>Children's Centres/Flying Start and Early Years</t>
  </si>
  <si>
    <t>Canolfannau Plant / Dechrau’n Deg a'r Blynyddoedd Cynnar</t>
  </si>
  <si>
    <t>Canran</t>
  </si>
  <si>
    <t>Local tax collection</t>
  </si>
  <si>
    <t>Casglu'r dreth leol</t>
  </si>
  <si>
    <t>Gwaredu gwastraff</t>
  </si>
  <si>
    <t>casglu, dadansoddi a chyfuno'r cofnodion a'r data gofynnol</t>
  </si>
  <si>
    <t>CTC (row 8), 2014-15</t>
  </si>
  <si>
    <t>Casglu'r Dreth Gyngor (rhes 8), 2014-15</t>
  </si>
  <si>
    <t>CTC (row 8), 2015-16</t>
  </si>
  <si>
    <t>Casglu'r Dreth Gyngor (rhes 8), 2015-16</t>
  </si>
  <si>
    <t>Support to operators</t>
  </si>
  <si>
    <t>Cefnogi gweithredwyr</t>
  </si>
  <si>
    <t>Supporting people</t>
  </si>
  <si>
    <t>Cefnogi pobl</t>
  </si>
  <si>
    <t>Rangers, estates and volunteers</t>
  </si>
  <si>
    <t>Ceidwaid, ystadau a gwirfoddolwyr</t>
  </si>
  <si>
    <t>Asylum seekers - children and families:</t>
  </si>
  <si>
    <t>Ceiswyr lloches - plant a theuluoedd:</t>
  </si>
  <si>
    <t>Unaccompanied children (excluding children looked after)</t>
  </si>
  <si>
    <t>Plant ar eu pen eu hunain (ac eithrio plant sy'n derbyn gofal)</t>
  </si>
  <si>
    <t>Families</t>
  </si>
  <si>
    <t>Teuluoedd</t>
  </si>
  <si>
    <t>Asylum seekers - lone adults and NRPF</t>
  </si>
  <si>
    <t>Ceiswyr lloches - unig oedolion a dim cefnogaeth o gronfeydd cyhoeddus</t>
  </si>
  <si>
    <t>Sports and recreation:</t>
  </si>
  <si>
    <t>Chwaraeon a hamdden:</t>
  </si>
  <si>
    <t>Recreation and sport</t>
  </si>
  <si>
    <t>Hamdden a chwaraeon</t>
  </si>
  <si>
    <t>Clir</t>
  </si>
  <si>
    <t>Home to college transport</t>
  </si>
  <si>
    <t>Trafnidiaeth o'r cartref i'r coleg</t>
  </si>
  <si>
    <t>Home to school transport</t>
  </si>
  <si>
    <t>Trafnidiaeth o'r cartref i'r ysgol</t>
  </si>
  <si>
    <t>Home to school transport - special</t>
  </si>
  <si>
    <t>Trafnidiaeth o'r cartref i'r ysgol - Ysgolion arbennig</t>
  </si>
  <si>
    <t>Home to school transport - middle</t>
  </si>
  <si>
    <t>Trafnidiaeth o'r cartref i'r ysgol - Ysgolion canol</t>
  </si>
  <si>
    <t>Home to school transport - primary</t>
  </si>
  <si>
    <t>Trafnidiaeth o'r cartref i'r ysgol - Ysgolion cynradd</t>
  </si>
  <si>
    <t>Home to school transport - nursery</t>
  </si>
  <si>
    <t>Trafnidiaeth o'r cartref i'r ysgol - Ysgolion meithrin</t>
  </si>
  <si>
    <t>Home to school transport - secondary</t>
  </si>
  <si>
    <t>Trafnidiaeth o'r cartref i'r ysgol - Ysgolion uwchradd</t>
  </si>
  <si>
    <t>reserves (excluding schools)</t>
  </si>
  <si>
    <t>cronfeydd wrth gefn (ac eithrio ysgolion)</t>
  </si>
  <si>
    <t>Authority code</t>
  </si>
  <si>
    <t>Cod yr awdurdod</t>
  </si>
  <si>
    <t>Registration of electors and conducting elections</t>
  </si>
  <si>
    <t>Cofrestru etholwyr a chynnal etholiadau</t>
  </si>
  <si>
    <t>Commissioning and children's services strategy</t>
  </si>
  <si>
    <t>Comisiynu a strategaeth gwasanaethau plant</t>
  </si>
  <si>
    <t>Other central costs</t>
  </si>
  <si>
    <t>Costau canolog eraill</t>
  </si>
  <si>
    <t>Non-domestic rates collection costs</t>
  </si>
  <si>
    <t>Costau casglu ardrethi annomestig</t>
  </si>
  <si>
    <t>Council tax collection costs</t>
  </si>
  <si>
    <t>Costau casglu’r dreth gyngor</t>
  </si>
  <si>
    <t>Central and departmental support services costs</t>
  </si>
  <si>
    <t>Climate change costs</t>
  </si>
  <si>
    <t>Partnership costs</t>
  </si>
  <si>
    <t>Costau partneriaeth</t>
  </si>
  <si>
    <t>HRA related pension costs</t>
  </si>
  <si>
    <t>Costau pensiwn sy'n gysylltiedig â'r HRA</t>
  </si>
  <si>
    <t>Corporate and democratic core</t>
  </si>
  <si>
    <t>Craidd corfforaethol a democrataidd</t>
  </si>
  <si>
    <t>CTC, line 7 + 10 minus BR1 lines 5 + 16 (in thousands)</t>
  </si>
  <si>
    <t>Casglu'r Dreth Gyngor, llinell 7 + 10 minws llinellau 5 + 16 BR1 (mewn miloedd)</t>
  </si>
  <si>
    <t>CTC, row 7</t>
  </si>
  <si>
    <t>Casglu'r Dreth Gyngor, rhes 7</t>
  </si>
  <si>
    <t>CTC, row 8</t>
  </si>
  <si>
    <t>Casglu'r Dreth Gyngor, rhes 8</t>
  </si>
  <si>
    <t>Intelligence</t>
  </si>
  <si>
    <t>Cudd-wybodaeth</t>
  </si>
  <si>
    <t>cwblhau, gwirio, diwygio a chymeradwyo'r ffurflen.</t>
  </si>
  <si>
    <t>Public transport co-ordination</t>
  </si>
  <si>
    <t>Cydgysylltu trafnidiaeth gyhoeddus</t>
  </si>
  <si>
    <t>Totals</t>
  </si>
  <si>
    <t>Cyfansymiau</t>
  </si>
  <si>
    <t>Total Additional learning needs</t>
  </si>
  <si>
    <t>Aggregate of council tax precepts</t>
  </si>
  <si>
    <t>Swm cyfunol praeseptau'r dreth gyngor</t>
  </si>
  <si>
    <t>Total school catering</t>
  </si>
  <si>
    <t>Cyfanswm arlwyo mewn ysgolion</t>
  </si>
  <si>
    <t xml:space="preserve">Public transport </t>
  </si>
  <si>
    <t>Cyfanswm trafnidiaeth gyhoeddus</t>
  </si>
  <si>
    <t>Total Home to school transport</t>
  </si>
  <si>
    <t>Cyfanswm trafnidiaeth o'r cartref i'r ysgol</t>
  </si>
  <si>
    <t>Total housing council fund</t>
  </si>
  <si>
    <t>Total other LA budget on schools</t>
  </si>
  <si>
    <t>Cyfanswm cyllid ALl arall ar ysgolion</t>
  </si>
  <si>
    <t>Total School budget</t>
  </si>
  <si>
    <t>Cyfanswm cyllideb ysgol</t>
  </si>
  <si>
    <t>Total other school budget</t>
  </si>
  <si>
    <t>Cyfanswm cyllideb ysgol arall</t>
  </si>
  <si>
    <t xml:space="preserve">Total transport planning, highways, roads and transport </t>
  </si>
  <si>
    <t>Cyfanswm cynllunio trafnidiaeth, priffyrdd, ffyrdd a thrafnidiaeth</t>
  </si>
  <si>
    <t>Total Inter authority recoupment</t>
  </si>
  <si>
    <t xml:space="preserve">Total expenditure delegated to middle schools </t>
  </si>
  <si>
    <t xml:space="preserve">Cyfanswm gwariant wedi ei ddirprwyo i ysgolion canol </t>
  </si>
  <si>
    <t xml:space="preserve">Total non-school education expenditure </t>
  </si>
  <si>
    <t>Cyfanswm gwariant addysg heblaw ysgolion</t>
  </si>
  <si>
    <t>Total service expenditure</t>
  </si>
  <si>
    <t>Cyfanswm gwariant ar wasanaethau</t>
  </si>
  <si>
    <t>Total Capital expenditure charged to revenue account</t>
  </si>
  <si>
    <t>Cyfanswm gwariant cyfalaf a roddwyd ar y cyfrif refeniw</t>
  </si>
  <si>
    <t xml:space="preserve">Total education revenue expenditure </t>
  </si>
  <si>
    <t xml:space="preserve">Total delegated schools expenditure </t>
  </si>
  <si>
    <t xml:space="preserve">Total expenditure delegated to special schools </t>
  </si>
  <si>
    <t xml:space="preserve">Total expenditure delegated to primary schools </t>
  </si>
  <si>
    <t xml:space="preserve">Total expenditure delegated to nursery schools </t>
  </si>
  <si>
    <t xml:space="preserve">Total expenditure delegated to secondary schools </t>
  </si>
  <si>
    <t>Total school expenditure</t>
  </si>
  <si>
    <t xml:space="preserve">Total services for young people </t>
  </si>
  <si>
    <t>Cyfanswm gwasanaethau ar gyfer pobl ifanc</t>
  </si>
  <si>
    <t>Cyfanswm gwasanaeth ieuenctid</t>
  </si>
  <si>
    <t xml:space="preserve">Total social services </t>
  </si>
  <si>
    <t xml:space="preserve">Total social services for adults aged under 65 </t>
  </si>
  <si>
    <t xml:space="preserve">Total family support services </t>
  </si>
  <si>
    <t>Cyfanswm gwasanaethau cymorth i deuluoedd</t>
  </si>
  <si>
    <t>Other children's and families' services</t>
  </si>
  <si>
    <t>Cyfanswm gwasanaethau eraill i blant a theuluoedd</t>
  </si>
  <si>
    <t xml:space="preserve">Total children's and families' services </t>
  </si>
  <si>
    <t xml:space="preserve">Total children looked after services </t>
  </si>
  <si>
    <t>Cyfanswm gwasanaethau i blant sy'n derbyn gofal</t>
  </si>
  <si>
    <t xml:space="preserve">Total asylum seekers children's services </t>
  </si>
  <si>
    <t>Cyfanswm gwasanaethau i blant sy'n geiswyr lloches</t>
  </si>
  <si>
    <t>Total School improvement</t>
  </si>
  <si>
    <t>Cyfanswm gwellia ysgolion</t>
  </si>
  <si>
    <t>TOTAL INCOME</t>
  </si>
  <si>
    <t>CYFANSWM INCWM</t>
  </si>
  <si>
    <t>Total Access to education</t>
  </si>
  <si>
    <t>Cyfanswm mynediad at addysg</t>
  </si>
  <si>
    <t xml:space="preserve">Total other adult services (aged under 65) </t>
  </si>
  <si>
    <t>Cyfanswm gwasanaethau eraill i oedolion (o dan 65 oed)</t>
  </si>
  <si>
    <t xml:space="preserve">Total adults aged under 65 with a physical disability etc. </t>
  </si>
  <si>
    <t xml:space="preserve">Total adults aged under 65 with learning disabilities </t>
  </si>
  <si>
    <t xml:space="preserve">Total adults aged under 65 with mental health needs </t>
  </si>
  <si>
    <t xml:space="preserve">Total older people (aged 65 and over) </t>
  </si>
  <si>
    <t xml:space="preserve">Total highways and roads </t>
  </si>
  <si>
    <t>Cyfanswm priffyrdd a ffyrdd</t>
  </si>
  <si>
    <t>Total Strategic management</t>
  </si>
  <si>
    <t xml:space="preserve">Total traffic management and road safety </t>
  </si>
  <si>
    <t>Cyfanswm rheoli traffig a diogelwch ar y ffyrdd</t>
  </si>
  <si>
    <t>Total Staff</t>
  </si>
  <si>
    <t>In-year debit for the year</t>
  </si>
  <si>
    <t>Cyfanswm y debyd yn ystod y flwyddyn</t>
  </si>
  <si>
    <t>Total arrears brought forward at the start of the year</t>
  </si>
  <si>
    <t>Cyfanswm yr ôl-ddyledion a gafodd eu dwyn ymlaen ar ddechrau'r flwyddyn</t>
  </si>
  <si>
    <t>Equipment and adaptations</t>
  </si>
  <si>
    <t>Cyfarpar ac addasiadau</t>
  </si>
  <si>
    <t>Education equipment</t>
  </si>
  <si>
    <t>Total LA budget</t>
  </si>
  <si>
    <t>Cyfaswm cyllideb ALl</t>
  </si>
  <si>
    <t>Short breaks (respite) for disabled children</t>
  </si>
  <si>
    <t>Egwyliau byr (seibiant) i blant anabl</t>
  </si>
  <si>
    <t>Collection rates for 2015-16:</t>
  </si>
  <si>
    <t>Cyfraddau casglu ar gyfer 2015-16:</t>
  </si>
  <si>
    <t>Contribution to health care of individual children</t>
  </si>
  <si>
    <t>Cyfraniad i ofal iechyd plant unigol</t>
  </si>
  <si>
    <t>Contribution to the HRA (d)</t>
  </si>
  <si>
    <t>Cyfraniad i'r Cyfrif Refeniw Tai (d)</t>
  </si>
  <si>
    <t>Housing revenue account (HRA)</t>
  </si>
  <si>
    <t>Cyfrif refeniw tai (HRA)</t>
  </si>
  <si>
    <t>LA budget</t>
  </si>
  <si>
    <t>Cyllideb ALI</t>
  </si>
  <si>
    <t xml:space="preserve">LA budget - special                </t>
  </si>
  <si>
    <t>Cyllideb ALl - Ysgolion arbennig</t>
  </si>
  <si>
    <t xml:space="preserve">LA budget - middle                 </t>
  </si>
  <si>
    <t>Cyllideb ALl - Ysgolion canol</t>
  </si>
  <si>
    <t xml:space="preserve">LA budget - primary               </t>
  </si>
  <si>
    <t>Cyllideb ALl - Ysgolion cynradd</t>
  </si>
  <si>
    <t xml:space="preserve">LA budget - nursery               </t>
  </si>
  <si>
    <t>Cyllideb ALl - ysgolion meithrin</t>
  </si>
  <si>
    <t xml:space="preserve">LA budget - secondary           </t>
  </si>
  <si>
    <t>Cyllideb ALl - Ysgolion uwchradd</t>
  </si>
  <si>
    <t>Other LA budget on schools</t>
  </si>
  <si>
    <t xml:space="preserve">Cyllideb arall yr ALl ar ysgolion </t>
  </si>
  <si>
    <t>Other LA budget on schools - special</t>
  </si>
  <si>
    <t>Cyllideb arall yr ALl ar ysgolion - Ysgolion arbennig</t>
  </si>
  <si>
    <t>Other LA budget on schools - middle</t>
  </si>
  <si>
    <t>Cyllideb arall yr ALl ar ysgolion - Ysgolion canol</t>
  </si>
  <si>
    <t>Other LA budget on schools - primary</t>
  </si>
  <si>
    <t>Cyllideb arall yr ALl ar ysgolion  - Ysgolion cynradd</t>
  </si>
  <si>
    <t>Other LA budget on schools - nursery</t>
  </si>
  <si>
    <t>Cyllideb arall yr ALl ar ysgolion  - ysgolion meithrin</t>
  </si>
  <si>
    <t>Other LA budget on schools - secondary</t>
  </si>
  <si>
    <t>Cyllideb arall yr ALl ar ysgolion  - Ysgolion uwchradd</t>
  </si>
  <si>
    <t>Other school budget - special</t>
  </si>
  <si>
    <t>Cyllideb ysgol arall - - Ysgolion arbennig</t>
  </si>
  <si>
    <t>Other school budget - middle</t>
  </si>
  <si>
    <t>Cyllideb ysgol arall - - Ysgolion canol</t>
  </si>
  <si>
    <t>Other school budget - primary</t>
  </si>
  <si>
    <t>Cyllideb ysgol arall - - Ysgolion cynradd</t>
  </si>
  <si>
    <t>Other school budget - secondary</t>
  </si>
  <si>
    <t>Cyllideb ysgol arall - - Ysgolion uwchradd</t>
  </si>
  <si>
    <t>Other school budget - nursery</t>
  </si>
  <si>
    <t>Cyllideb ysgol arall - meithrin</t>
  </si>
  <si>
    <t>Other LA budget (non-school)</t>
  </si>
  <si>
    <t>Cyllideb ALl arall (heblaw ysgolion)</t>
  </si>
  <si>
    <t>Other schools budget</t>
  </si>
  <si>
    <t>Cyllideb  ysgolion arall</t>
  </si>
  <si>
    <t xml:space="preserve">School budget - special                                 </t>
  </si>
  <si>
    <t xml:space="preserve">School budget - middle                                  </t>
  </si>
  <si>
    <t>Cyllideb ysgol - Ysgolion canol</t>
  </si>
  <si>
    <t xml:space="preserve">School budget - primary                                 </t>
  </si>
  <si>
    <t xml:space="preserve">School budget - nursery                                 </t>
  </si>
  <si>
    <t>Cyllideb ysgol - Ysgolion meithrin</t>
  </si>
  <si>
    <t xml:space="preserve">School budget - secondary                             </t>
  </si>
  <si>
    <t>Schools budget</t>
  </si>
  <si>
    <t>COMPARISONS WITH THE BUDGET REQUIREMENT RETURN (BR1), 2015-16</t>
  </si>
  <si>
    <t>CYMHARU Â'R FFURFLEN GOFYNION CYLLIDEBOL (BR1), 2015-16</t>
  </si>
  <si>
    <t>YEAR ON YEAR COMPARISON</t>
  </si>
  <si>
    <t>CYMHARU'R NAILL FLWYDDYN Â'R LLALL</t>
  </si>
  <si>
    <t>Other support for disabled children</t>
  </si>
  <si>
    <t>Cymorth arall ar gyfer plant anabl</t>
  </si>
  <si>
    <t>Business support</t>
  </si>
  <si>
    <t>Special guardianship support</t>
  </si>
  <si>
    <t>Cymorth gwarcheidiaeth arbennig</t>
  </si>
  <si>
    <t>Student support: discretionary awards</t>
  </si>
  <si>
    <t>Student support: mandatory awards</t>
  </si>
  <si>
    <t>Student support: Assembly learning grant</t>
  </si>
  <si>
    <t>Cymorth i fyfyrwyr: grant dysgu'r Cynulliad</t>
  </si>
  <si>
    <t>Universal family support</t>
  </si>
  <si>
    <t>Cymorth cyffredinol i deuluoedd</t>
  </si>
  <si>
    <t xml:space="preserve">Targeted family support </t>
  </si>
  <si>
    <t xml:space="preserve">Cymorth wedi'i dargedu i deuluoedd </t>
  </si>
  <si>
    <t>Investigative support</t>
  </si>
  <si>
    <t>Cymorth ymchwiliol</t>
  </si>
  <si>
    <t>Housing advice</t>
  </si>
  <si>
    <t>Cyngor ar dai</t>
  </si>
  <si>
    <t>Children's and young peoples plan</t>
  </si>
  <si>
    <t>Cynllun plant a phobl ifainc</t>
  </si>
  <si>
    <t>Planning and development</t>
  </si>
  <si>
    <t>Cynllunio a datblygu</t>
  </si>
  <si>
    <t>Fire service emergency planning</t>
  </si>
  <si>
    <t>Cynllunio ar gyfer argyfwng -  gwasanaethau tân</t>
  </si>
  <si>
    <t>Forward planning and communities</t>
  </si>
  <si>
    <t>Cynllunio ymlaen a chymunedau</t>
  </si>
  <si>
    <t>Structural maintenance of bridges and culverts</t>
  </si>
  <si>
    <t xml:space="preserve">Cynnal a chadw adeileddol ar bontydd a chwlfertau </t>
  </si>
  <si>
    <t>Structural maintenance of principal roads</t>
  </si>
  <si>
    <t xml:space="preserve">Cynnal a chadw adeileddol ar brif ffyrdd </t>
  </si>
  <si>
    <t>Structural maintenance of other roads</t>
  </si>
  <si>
    <t>Cynnal a chadw adeileddol ar ffyrdd eraill</t>
  </si>
  <si>
    <t>Structural maintenance:</t>
  </si>
  <si>
    <t>Cynnal a chadw adeileddol:</t>
  </si>
  <si>
    <t>Environment, safety and routine maintenance</t>
  </si>
  <si>
    <t>Cynnal a chadw amgylcheddol, diogelwch a rheolaidd</t>
  </si>
  <si>
    <t>Roads routine maintenance (d)</t>
  </si>
  <si>
    <t>Cynnal a chadw rheolaidd ar ffyrdd (d)</t>
  </si>
  <si>
    <t>Primary</t>
  </si>
  <si>
    <t>Cynradd</t>
  </si>
  <si>
    <t>Democratic representation and management</t>
  </si>
  <si>
    <t>Please read the notes for guidance before completing this form</t>
  </si>
  <si>
    <t>Darllenwch y canllawiau cyn llenwi'r ffurflen hon</t>
  </si>
  <si>
    <t>Provision for repayment of principal</t>
  </si>
  <si>
    <t>Darpariaeth ar gyfer ad-dalu'r prifswm</t>
  </si>
  <si>
    <t>Bad debt provision</t>
  </si>
  <si>
    <t>Darpariaeth ar gyfer dyled ddrwg</t>
  </si>
  <si>
    <t>Bad debt 'provision'</t>
  </si>
  <si>
    <t>Darpariaeth' ar gyfer dyled ddrwg</t>
  </si>
  <si>
    <t>Under 5 provision not in nursery, primary or special schools</t>
  </si>
  <si>
    <t>Own provision (including joint arrangements)</t>
  </si>
  <si>
    <t>Provision by others
(including joint arrangements)</t>
  </si>
  <si>
    <t>Economic development</t>
  </si>
  <si>
    <t>Datblygu economaidd</t>
  </si>
  <si>
    <t>Arts development and support</t>
  </si>
  <si>
    <t>Sports development</t>
  </si>
  <si>
    <t>Datblygu chwaraeon</t>
  </si>
  <si>
    <t>Community development</t>
  </si>
  <si>
    <t>Datblygu cymundeol</t>
  </si>
  <si>
    <t>Dealing with the public</t>
  </si>
  <si>
    <t>Delio â'r cyhoedd</t>
  </si>
  <si>
    <t>Receipts of non-domestic rates for earlier years (net of refunds)</t>
  </si>
  <si>
    <t>Derbyniadau ardrethi annomestig ar gyfer blynyddoedd cynharach (heb gynnwys ad-daliadau)</t>
  </si>
  <si>
    <t>Receipts of in-year non-domestic rates (net of refunds)</t>
  </si>
  <si>
    <t xml:space="preserve">Derbyniadau ardrethi annomestig yn ystod y flwyddyn (heb gynnwys ad-daliadau) </t>
  </si>
  <si>
    <t>External interest receipts</t>
  </si>
  <si>
    <t>Derbyniadau llog allanol</t>
  </si>
  <si>
    <t>Homelessness</t>
  </si>
  <si>
    <t>Digartrefedd</t>
  </si>
  <si>
    <t>Inter authority recoupment</t>
  </si>
  <si>
    <t>Inter authority recoupment - special</t>
  </si>
  <si>
    <t>Inter authority recoupment - middle</t>
  </si>
  <si>
    <t>Digollediad rhwng awdurdodau - Ysgolion canol</t>
  </si>
  <si>
    <t>Inter authority recoupment - primary</t>
  </si>
  <si>
    <t>Inter authority recoupment - nursery</t>
  </si>
  <si>
    <t>Inter authority recoupment - secondary</t>
  </si>
  <si>
    <t>Community fire safety</t>
  </si>
  <si>
    <t>Food safety</t>
  </si>
  <si>
    <t>Diolgelwch bwyd</t>
  </si>
  <si>
    <t>Council tax discounts</t>
  </si>
  <si>
    <t>Disgowntiau y dreth gyngor</t>
  </si>
  <si>
    <t>CULTURE AND HERITAGE</t>
  </si>
  <si>
    <t>DIWYLLIANT A THREFTADAETH</t>
  </si>
  <si>
    <t>Dogfennaeth</t>
  </si>
  <si>
    <t>Link to Guidance</t>
  </si>
  <si>
    <t>Dolen at y canllawiau</t>
  </si>
  <si>
    <t>Dylech gynnwys yr amser a dreuliwyd ar weithgarwch i baratoi ac anfon y ffurflen hon yn unig, megis:</t>
  </si>
  <si>
    <t>In-year debit compared to amount originally budgeted to be collected</t>
  </si>
  <si>
    <t xml:space="preserve">Dyled yn ystod y flwyddyn o gymharu â'r swm i'w gasglu yn y gyllideb yn wreiddiol </t>
  </si>
  <si>
    <t>Dyluniad y ffurflen</t>
  </si>
  <si>
    <t>Short breaks (respite) for children looked after</t>
  </si>
  <si>
    <t>Egwyliau byr (seibiant) ar gyfer plant sy'n derbyn gofal</t>
  </si>
  <si>
    <t>Short breaks (respite) for disabled children looked after</t>
  </si>
  <si>
    <t>Egwyliau byr (seibiant) ar gyfer plant anabl sy'n derbyn gofal</t>
  </si>
  <si>
    <t>Other council property</t>
  </si>
  <si>
    <t>Eiddo arall y cyngor</t>
  </si>
  <si>
    <t>Initiative schemes</t>
  </si>
  <si>
    <t>Cynlluniau menter</t>
  </si>
  <si>
    <t>Capital financing element within PFI schemes</t>
  </si>
  <si>
    <t>Elfen cyllido cyfalaf o fewn cynlluniau PFI</t>
  </si>
  <si>
    <t>Other roads</t>
  </si>
  <si>
    <t>Ffyrdd eraill</t>
  </si>
  <si>
    <t>Roads, street lighting and road safety</t>
  </si>
  <si>
    <t>Ffyrdd, goleuadau stryd a diogelwych ffyrdd</t>
  </si>
  <si>
    <t>Enabling</t>
  </si>
  <si>
    <t>Galluogi</t>
  </si>
  <si>
    <t>Street cleansing (not chargeable to highways)</t>
  </si>
  <si>
    <t>Glanhau strydoedd (ddim yn daladwy o dan priffyrdd)</t>
  </si>
  <si>
    <t>Goddefiant</t>
  </si>
  <si>
    <t>Home care</t>
  </si>
  <si>
    <t>Gofal cartref</t>
  </si>
  <si>
    <t>Day care</t>
  </si>
  <si>
    <t>Gofal dydd</t>
  </si>
  <si>
    <t>Residential care</t>
  </si>
  <si>
    <t>Gofal preswyl</t>
  </si>
  <si>
    <t>Street lighting (including energy costs)</t>
  </si>
  <si>
    <t>Goleuadau stryd (gan gynnwys costau ynni)</t>
  </si>
  <si>
    <t>Specific and special government grants</t>
  </si>
  <si>
    <t>Specific grants (c)</t>
  </si>
  <si>
    <t>Grantiau penodol (c)</t>
  </si>
  <si>
    <t>Gwahaniaeth</t>
  </si>
  <si>
    <t>Commissioning and social work</t>
  </si>
  <si>
    <t>Comisiynu a gwaith cymdeithasol</t>
  </si>
  <si>
    <t>Social work (including LA functions in relation to child protection)</t>
  </si>
  <si>
    <t>Gwaith cymdeithasol (yn cynnwys swyddogaethau ALl mewn cysylltiad ag amddiffyn plant)</t>
  </si>
  <si>
    <t>Planning and economic development:</t>
  </si>
  <si>
    <t>Cynllunio a datblygu economaiddl:</t>
  </si>
  <si>
    <t>Non-school education expenditure</t>
  </si>
  <si>
    <t>Gwariant addysg heblaw ysgolion</t>
  </si>
  <si>
    <t>Schools expenditure (including delegated and non-delegated funding)</t>
  </si>
  <si>
    <t>Gwariant ar ysgolion (yn cynnwys arian wedi'i ddirprwyo ac arian heb ei ddirprwyo)</t>
  </si>
  <si>
    <t>Other expenditure</t>
  </si>
  <si>
    <t>Other premises expenditure</t>
  </si>
  <si>
    <t>Capital expenditure charged to revenue account</t>
  </si>
  <si>
    <t>Capital expenditure charged to revenue account - special</t>
  </si>
  <si>
    <t>Capital expenditure charged to revenue account - middle</t>
  </si>
  <si>
    <t>Gwariant cyfalaf a godwyd o'r cyfrif refeniw - Ysgolion canol</t>
  </si>
  <si>
    <t>Capital expenditure charged to revenue account - primary</t>
  </si>
  <si>
    <t>Capital expenditure charged to revenue account - nursery</t>
  </si>
  <si>
    <t>Capital expenditure charged to revenue account - secondary</t>
  </si>
  <si>
    <t>Capital expenditure charged to revenue account (CERA)</t>
  </si>
  <si>
    <t>Gwariant cyfalaf a godwyd o'r cyfrif refeniw (CERA)</t>
  </si>
  <si>
    <t>NET CURRENT EXPENDITURE</t>
  </si>
  <si>
    <t>GWARIANT CYFREDOL NET</t>
  </si>
  <si>
    <t>Non-current expenditure:</t>
  </si>
  <si>
    <t>Gwariant anghyfredol:</t>
  </si>
  <si>
    <t>GROSS EXPENDITURE</t>
  </si>
  <si>
    <t>GWARIANT GROS</t>
  </si>
  <si>
    <t>Police operational expenditure:</t>
  </si>
  <si>
    <t>Gwariant gweithredol yr heddlu:</t>
  </si>
  <si>
    <t>Fire operational expenditure:</t>
  </si>
  <si>
    <t>Gwariant gweithredol tân:</t>
  </si>
  <si>
    <t>Operational expenditure:</t>
  </si>
  <si>
    <t>Gwariant gweithredol:</t>
  </si>
  <si>
    <t>HIV/AIDS</t>
  </si>
  <si>
    <t>Other revenue expenditure</t>
  </si>
  <si>
    <t>Gross revenue expenditure</t>
  </si>
  <si>
    <t>Gwariant refeniw gros</t>
  </si>
  <si>
    <t>Net revenue expenditure</t>
  </si>
  <si>
    <t>Gwariant refeniw net</t>
  </si>
  <si>
    <t>Appropriations to(+) / from(-) accumulated absences</t>
  </si>
  <si>
    <t>Dyraniadau i(+) / o(-) absenoldebau cronnus</t>
  </si>
  <si>
    <t>Direct spend (employee costs and running costs)</t>
  </si>
  <si>
    <t>Gwariant uniongyrchol (costau cyflogeion a costau rhedeg)</t>
  </si>
  <si>
    <t>Other direct spend (employee costs and running costs)</t>
  </si>
  <si>
    <t>Gwariant uniongyrchol arall (costau cyflogeion a chostau rhedeg</t>
  </si>
  <si>
    <t xml:space="preserve">School expenditure - special               </t>
  </si>
  <si>
    <t xml:space="preserve">School expenditure - middle               </t>
  </si>
  <si>
    <t>Gwariant ysgol - Ysgolion canol</t>
  </si>
  <si>
    <t xml:space="preserve">School expenditure - primary              </t>
  </si>
  <si>
    <t xml:space="preserve">School expenditure - nursery              </t>
  </si>
  <si>
    <t xml:space="preserve">School expenditure - secondary          </t>
  </si>
  <si>
    <t>Gwasanaethau llyfrgelloedd</t>
  </si>
  <si>
    <t>Management and support services:</t>
  </si>
  <si>
    <t>Gwasanaethau rheoli a chynnal:</t>
  </si>
  <si>
    <t>Fire service and civil defence</t>
  </si>
  <si>
    <t xml:space="preserve">Gwasanaethau tân ac amddiffyn sifil </t>
  </si>
  <si>
    <t>Winter service</t>
  </si>
  <si>
    <t>Gwasanaeth y gaeaf</t>
  </si>
  <si>
    <t>Agricultural services</t>
  </si>
  <si>
    <t>Own agriculture and fisheries services</t>
  </si>
  <si>
    <t>Gwasanaethau amaethyddol a physgodfeydd ei hun</t>
  </si>
  <si>
    <t>Own flood defence and land drainage services</t>
  </si>
  <si>
    <t>Gwasanaethau amddiffyn llifogydd a draeniad tir ei hun</t>
  </si>
  <si>
    <t>Other environmental services:</t>
  </si>
  <si>
    <t>Gwasanaethau amgylcheddol eraill:</t>
  </si>
  <si>
    <t>Local environmental services:</t>
  </si>
  <si>
    <t>Gwasanaethau amgylcheddol lleol:</t>
  </si>
  <si>
    <t>Preventative services</t>
  </si>
  <si>
    <t>Gwasanaethau ataliol</t>
  </si>
  <si>
    <t>Teenage pregnancy services</t>
  </si>
  <si>
    <t>Gwasanaethau beichiogrwydd pobl ifanc yn eu harddegau</t>
  </si>
  <si>
    <t>Substance misuse service</t>
  </si>
  <si>
    <t>Gwasanaethau camddefnyddio sylweddau</t>
  </si>
  <si>
    <t>Other central services</t>
  </si>
  <si>
    <t>Other central services to the public</t>
  </si>
  <si>
    <t>Gwasanaethau canolog eraill i'r cyhoedd</t>
  </si>
  <si>
    <t>Coroners' and other courts services</t>
  </si>
  <si>
    <t>Gwasanaethau crwner a llysoedd eraill</t>
  </si>
  <si>
    <t>Universal services for young people</t>
  </si>
  <si>
    <t>Gwasanaethau cyffredinol ar gyfer pobl ifanc</t>
  </si>
  <si>
    <t>Other youth justice services</t>
  </si>
  <si>
    <t>Gwasanaethau cyfiawnder ieuenctid eraill</t>
  </si>
  <si>
    <t>Social services - adults aged under 65</t>
  </si>
  <si>
    <t>Social services - children and families</t>
  </si>
  <si>
    <t>Gwasanaethau cymdeithasol - plant a teuluoedd</t>
  </si>
  <si>
    <t>Social services - older people</t>
  </si>
  <si>
    <t>Gwasanaethau cymdeithasol - pobl hŷn</t>
  </si>
  <si>
    <t>Leaving care support services</t>
  </si>
  <si>
    <t>Gwasanaethau cymorth gadael gofal</t>
  </si>
  <si>
    <t>Other community services</t>
  </si>
  <si>
    <t>Gwasanaethau cymunedol eraill</t>
  </si>
  <si>
    <t>Other support services</t>
  </si>
  <si>
    <t>Gwasanaethau cymorth eraill</t>
  </si>
  <si>
    <t>Cultural and heritage services</t>
  </si>
  <si>
    <t>Gwasanaethau diwylliant a threftadaeth</t>
  </si>
  <si>
    <t>Advocacy services for children looked after</t>
  </si>
  <si>
    <t>Gwasanaethau eiriolaeth ar gyfer plant sy'n derbyn gofal</t>
  </si>
  <si>
    <t>Other children looked after services</t>
  </si>
  <si>
    <t>Gwasanaethau eraill ar gyfer plant sy'n derbyn gofal</t>
  </si>
  <si>
    <t>Other children looked after services.</t>
  </si>
  <si>
    <t>Other family support services</t>
  </si>
  <si>
    <t>Gwasanaethau eraill cymorth i deuluoedd</t>
  </si>
  <si>
    <t>Other adult services</t>
  </si>
  <si>
    <t>Gwasanaethau eraill i oedolion</t>
  </si>
  <si>
    <t>Police services</t>
  </si>
  <si>
    <t>Gwasanaethau heddlu</t>
  </si>
  <si>
    <t>Police central services:</t>
  </si>
  <si>
    <t>Gwasanaethau heddlu canolog:</t>
  </si>
  <si>
    <t>Welfare services</t>
  </si>
  <si>
    <t>Gwasanaethau lles</t>
  </si>
  <si>
    <t>Adoption services</t>
  </si>
  <si>
    <t>Gwasanaethau mabwysiadu</t>
  </si>
  <si>
    <t>Fostering services</t>
  </si>
  <si>
    <t>Gwasanaethau maethu</t>
  </si>
  <si>
    <t>Cemetery, cremation and mortuary services</t>
  </si>
  <si>
    <t xml:space="preserve">Gwasanaethau mynwentydd, amlosgfeydd a chorffdai </t>
  </si>
  <si>
    <t>National parks services</t>
  </si>
  <si>
    <t>Gwasanaethau parciau cenedlaethol</t>
  </si>
  <si>
    <t>Gwasanaethau rheoleiddio (Safonau Masnach)</t>
  </si>
  <si>
    <t>Fire services</t>
  </si>
  <si>
    <t>Gwasanaethau tân</t>
  </si>
  <si>
    <t>Fire-fighting and rescue operations</t>
  </si>
  <si>
    <t>Gwasanaethau ymladd tân a gweithrediadau achub</t>
  </si>
  <si>
    <t>Fire central services:</t>
  </si>
  <si>
    <t>Gwasanaethau tân canolog:</t>
  </si>
  <si>
    <t>Targeted services for young people</t>
  </si>
  <si>
    <t>Gwasanaethau wedi'u targedu ar gyfer pobl ifanc</t>
  </si>
  <si>
    <t xml:space="preserve">Safeguarding children and young people's services </t>
  </si>
  <si>
    <t>Gwasanaethu amddiffyn plant a pobl ifanc</t>
  </si>
  <si>
    <t>Waste</t>
  </si>
  <si>
    <t>Gwastraff</t>
  </si>
  <si>
    <t>Trade waste</t>
  </si>
  <si>
    <t>Surpluses/deficits on internal trading accounts</t>
  </si>
  <si>
    <t>Gwargedau/diffygion ar gyfrifon masnachu mewnol</t>
  </si>
  <si>
    <t>Central administration:</t>
  </si>
  <si>
    <t>Gweinyddiaeth ganolog:</t>
  </si>
  <si>
    <t>Housing benefit administration</t>
  </si>
  <si>
    <t>Gweinyddu budd-dâl tai</t>
  </si>
  <si>
    <t>Central administration and other revenue</t>
  </si>
  <si>
    <t>Gweinyddu canolog a refeniw arall</t>
  </si>
  <si>
    <t>Art activities and facilities</t>
  </si>
  <si>
    <t>Gweithgareddau a chyfleusterau celfyddydau</t>
  </si>
  <si>
    <t>Specialist operations</t>
  </si>
  <si>
    <t>Gweithrediadau arbenigol</t>
  </si>
  <si>
    <t>Internal drainage board</t>
  </si>
  <si>
    <t xml:space="preserve">Bwrdd Draeniad Mewnol </t>
  </si>
  <si>
    <t>School improvement</t>
  </si>
  <si>
    <t>School improvement - special</t>
  </si>
  <si>
    <t>School improvement - middle</t>
  </si>
  <si>
    <t>Gwella ysgolion - Ysgolion canol</t>
  </si>
  <si>
    <t>School improvement - primary</t>
  </si>
  <si>
    <t>School improvement - nursery</t>
  </si>
  <si>
    <t>School improvement - secondary</t>
  </si>
  <si>
    <t>Gwiriadau dilysu</t>
  </si>
  <si>
    <t>account</t>
  </si>
  <si>
    <t>cyfrif</t>
  </si>
  <si>
    <t>Police</t>
  </si>
  <si>
    <t>Yr heddlu</t>
  </si>
  <si>
    <t>All education</t>
  </si>
  <si>
    <t xml:space="preserve">Popeth - Addysg </t>
  </si>
  <si>
    <t xml:space="preserve">All special education </t>
  </si>
  <si>
    <t xml:space="preserve">Popeth - Addysg arbennig </t>
  </si>
  <si>
    <t>All continuing education</t>
  </si>
  <si>
    <t>Popeth - Addysg barhaus</t>
  </si>
  <si>
    <t>All agriculture and fisheries</t>
  </si>
  <si>
    <t>Popeth - Amaethyddiaeth a physgodfeydd</t>
  </si>
  <si>
    <t>All elderly people</t>
  </si>
  <si>
    <t>Popeth - Pobl oedrannus</t>
  </si>
  <si>
    <t>All council tax benefit, administration and local tax collection</t>
  </si>
  <si>
    <t>Popeth - Budd-dâl y dreth gyngor, gweinyddu a chasglu'r dreth leol</t>
  </si>
  <si>
    <t>All sports and recreation</t>
  </si>
  <si>
    <t xml:space="preserve">Popeth - Chwaraeon a hamdden </t>
  </si>
  <si>
    <t>Total structural maintenance</t>
  </si>
  <si>
    <t>Popeth - Cynnal a chadw adeileddol</t>
  </si>
  <si>
    <t>All planning and economic development</t>
  </si>
  <si>
    <t>Popeth - Cynllunio a datblygu economaidd</t>
  </si>
  <si>
    <t>All non-current expenditure</t>
  </si>
  <si>
    <t>Popeth - Gwariant anghyfredol</t>
  </si>
  <si>
    <t>All operational expenditure</t>
  </si>
  <si>
    <t xml:space="preserve">Popeth - Gwariant gweithredol </t>
  </si>
  <si>
    <t>All fire operational expenditure</t>
  </si>
  <si>
    <t>Popeth - Gwariant gweithredol tân</t>
  </si>
  <si>
    <t>All police expenditure</t>
  </si>
  <si>
    <t>Popeth - Gwariant yr heddlu</t>
  </si>
  <si>
    <t>All other revenue expenditure</t>
  </si>
  <si>
    <t>Popeth - Gwariant refeniw arall</t>
  </si>
  <si>
    <t>All fire expenditure</t>
  </si>
  <si>
    <t xml:space="preserve">Popeth - Gwariant tân </t>
  </si>
  <si>
    <t>All other environmental services</t>
  </si>
  <si>
    <t>Popeth - Gwasanaethau amgylcheddol eraill</t>
  </si>
  <si>
    <t>All local environmental services</t>
  </si>
  <si>
    <t>Popeth - Gwasanaethau amgylcheddol lleol</t>
  </si>
  <si>
    <t>All central administration</t>
  </si>
  <si>
    <t>Popeth - Gweinyddiaeth ganolog</t>
  </si>
  <si>
    <t>All libraries, culture and heritage</t>
  </si>
  <si>
    <t>Popeth - Llyfrgelloedd, diwylliant a threftadaeth</t>
  </si>
  <si>
    <t>All libraries, culture and heritage, sport and recreation</t>
  </si>
  <si>
    <t>Popeth - Llyfrgelloedd, diwylliant a threftadaeth, chwaraeon a hamdden</t>
  </si>
  <si>
    <t>All children and families</t>
  </si>
  <si>
    <t>Popeth - Plant a theuluoedd</t>
  </si>
  <si>
    <t>All highways and roads</t>
  </si>
  <si>
    <t>Popeth - Prffyrdd a ffyrdd</t>
  </si>
  <si>
    <t>All roads and transport</t>
  </si>
  <si>
    <t xml:space="preserve">Popeth - Ffyrdd a thrafnidiaeth </t>
  </si>
  <si>
    <t>All housing</t>
  </si>
  <si>
    <t>Popeth - Tai</t>
  </si>
  <si>
    <t>All council fund housing and housing benefit</t>
  </si>
  <si>
    <t>Popeth - Tai cronfa'r cynghorau a budd-dal tai</t>
  </si>
  <si>
    <t>Total capital charges relating to construction projects</t>
  </si>
  <si>
    <t>Popeth - Taliadau cyfalaf sy'n ymwneud â phrosiectau adeiladu</t>
  </si>
  <si>
    <t>All transport</t>
  </si>
  <si>
    <t>Popeth - Trafnidiaeth</t>
  </si>
  <si>
    <t xml:space="preserve">Total transport </t>
  </si>
  <si>
    <t>Cyfanswm trafnidiaeth</t>
  </si>
  <si>
    <t>Cyfanswm trafnidiaeth (llinellau 8 i 14)</t>
  </si>
  <si>
    <t>All police central services</t>
  </si>
  <si>
    <t>Popeth - Gwasanaethau canolog yr heddlu</t>
  </si>
  <si>
    <t>All law, order and protective services</t>
  </si>
  <si>
    <t>Popeth - Cyfraith, trefn a gwasanaethau diogelu</t>
  </si>
  <si>
    <t>Promoting understanding</t>
  </si>
  <si>
    <t>Hyrwyddo dealltwriaeth</t>
  </si>
  <si>
    <t>to</t>
  </si>
  <si>
    <t>i</t>
  </si>
  <si>
    <t>Environmental health</t>
  </si>
  <si>
    <t>Iechyd amgylcheddol</t>
  </si>
  <si>
    <t>Other services to adults aged under 65 with mental health needs</t>
  </si>
  <si>
    <t>Gwasanaethau eraill i oedolion o dan 65 oed ag anghenion iechyd meddwl</t>
  </si>
  <si>
    <t>Other income (excluding joint arrangements)</t>
  </si>
  <si>
    <t>Levies income from county and county borough councils (b)</t>
  </si>
  <si>
    <t>Incwm ardollau o gynghorau sir a chynghorau bwrdeistref sirol (b)</t>
  </si>
  <si>
    <t>Income from joint arrangements with non-local authority bodies</t>
  </si>
  <si>
    <t>Income from joint arrangements with other local authorities</t>
  </si>
  <si>
    <t>Income from sales, fees and charges</t>
  </si>
  <si>
    <t>School income within LA accounts (excluding school catering income and insurance payouts)</t>
  </si>
  <si>
    <t>Incwm ysgolion mewn cyfrifon ALl (ac eithrio incwm arlwyo ysgolion a thaliadau yswiriant)</t>
  </si>
  <si>
    <t>Other environmental health</t>
  </si>
  <si>
    <t>Iechyd amgylcheddol arall</t>
  </si>
  <si>
    <t>less police grant allocation under principal formula</t>
  </si>
  <si>
    <t xml:space="preserve">wedi tynnu dyraniad grant yr heddlu o dan fformiwla prifswm </t>
  </si>
  <si>
    <t>less council tax benefit grant</t>
  </si>
  <si>
    <t>wedi tynnu grant budd-dâl y dreth gyngor</t>
  </si>
  <si>
    <t>less revenue support grant</t>
  </si>
  <si>
    <t>wedi tynnu grant cynnal refeniw</t>
  </si>
  <si>
    <t>less specific and special grants</t>
  </si>
  <si>
    <t>wedi tynnu grantiau penodol ac arbennig</t>
  </si>
  <si>
    <t>less redistributed non-domestic rates income</t>
  </si>
  <si>
    <t>wedi tynnu incwm ardrethi annomestig wedi'i ailddosbarthu</t>
  </si>
  <si>
    <t>Open spaces</t>
  </si>
  <si>
    <t>Mannau agored</t>
  </si>
  <si>
    <t>Nursing care placements</t>
  </si>
  <si>
    <t>Lleoliadau gofal nyrsio</t>
  </si>
  <si>
    <t>Residential care placements</t>
  </si>
  <si>
    <t>Lleoliadau gofal preswyl</t>
  </si>
  <si>
    <t>Supported and other accommodation</t>
  </si>
  <si>
    <t>Llety â chymorth a llety arall</t>
  </si>
  <si>
    <t>Secure accommodation (justice)</t>
  </si>
  <si>
    <t>Llety diogel (cyfiawnder)</t>
  </si>
  <si>
    <t>Line 4 as a % of budgeted amount: (line 4 / line 7 x 100)</t>
  </si>
  <si>
    <t>Llinell 4 fel % o'r swm yn y gyllideb: (llinell 4 / llinell 7 x 100)</t>
  </si>
  <si>
    <t>External interest</t>
  </si>
  <si>
    <t>External interest on provision for credit liabilities</t>
  </si>
  <si>
    <t xml:space="preserve">Llog allanol ar ddarpariath ar gyfer atebolrwydd credyd  </t>
  </si>
  <si>
    <t>Libraries, culture and heritage:</t>
  </si>
  <si>
    <t>Llyfrgelloedd, diwylliant a threftadaeth:</t>
  </si>
  <si>
    <t xml:space="preserve">Libraries, culture and heritage, sport and recreation: </t>
  </si>
  <si>
    <t>Llyfrgelloedd, diwylliant, threftadaeth, chwaraeon a hamdden:</t>
  </si>
  <si>
    <t>Mae croeso i chi ychwanegu unrhyw sylwadau</t>
  </si>
  <si>
    <t xml:space="preserve">Mae Llywodraeth Cymru yn monitro'r baich o lenwi'r ffurflen casglu data hon. </t>
  </si>
  <si>
    <t>Editable area</t>
  </si>
  <si>
    <t>Maes y gellir ei olygu</t>
  </si>
  <si>
    <t>Nursery (d)</t>
  </si>
  <si>
    <t>Meithrinfa (d)</t>
  </si>
  <si>
    <t>Environmental initiatives</t>
  </si>
  <si>
    <t>Airports, harbours and toll facilities</t>
  </si>
  <si>
    <t>Meysydd awyr, harbwrs a chyfleusterau toll</t>
  </si>
  <si>
    <t>Airports, harbours and tolled facilities</t>
  </si>
  <si>
    <t>Access to education</t>
  </si>
  <si>
    <t>Mynediad at addysg</t>
  </si>
  <si>
    <t>Access to education (excluding transport) - special</t>
  </si>
  <si>
    <t>Mynediad at addysg (heb gynnwys trafnidiaeth) - Ysgolion arbennig</t>
  </si>
  <si>
    <t>Access to education (excluding transport) - middle</t>
  </si>
  <si>
    <t>Mynediad at addysg (heb gynnwys trafnidiaeth) - Ysgolion canol</t>
  </si>
  <si>
    <t>Access to education (excluding transport) - primary</t>
  </si>
  <si>
    <t>Mynediad at addysg (heb gynnwys trafnidiaeth) - Ysgolion cynradd</t>
  </si>
  <si>
    <t>Access to education (excluding transport) - nursery</t>
  </si>
  <si>
    <t>Mynediad at addysg (heb gynnwys trafnidiaeth) - ysgolion meithrin</t>
  </si>
  <si>
    <t>Access to education (excluding transport) - secondary</t>
  </si>
  <si>
    <t>Mynediad at addysg (heb gynnwystrafnidiaeth) - Ysgolion uwchradd</t>
  </si>
  <si>
    <t>Access to Education (excluding transport) - non-school</t>
  </si>
  <si>
    <t>Mynediad at addysg (heb gynnwys trafnidiaeth - heblaw ysgol</t>
  </si>
  <si>
    <t>Cemeteries and crematoria</t>
  </si>
  <si>
    <t>Mynwentydd ac amlosgfeydd</t>
  </si>
  <si>
    <t>Appropriations to (+) / from (-) financial reserves</t>
  </si>
  <si>
    <t>Dyraniadau i (+)/ o (-) gronfeydd wrth gefn</t>
  </si>
  <si>
    <t>Appropriations to (+) / from (-) financial reserves (d)</t>
  </si>
  <si>
    <t>Dyraniadau i (+)/ o (-) gronfeydd wrth gefn (d)</t>
  </si>
  <si>
    <t>All amounts are to be net of council tax benefits (see notes)</t>
  </si>
  <si>
    <t>Dylai'r holl symiau fod yn rhai nad ydynt yn cynnwys budd-daliadau'r dreth gyngor (gweler y nodiadau)</t>
  </si>
  <si>
    <t>Nifer yr oriau</t>
  </si>
  <si>
    <t xml:space="preserve">Nodwch yr amser a gymerwyd gennych chi (ac unrhyw gydweithwyr) i baratoi ac anfon y ffurflen. </t>
  </si>
  <si>
    <t>Arrears brought forward</t>
  </si>
  <si>
    <t>Ôl-ddyledion a gafodd eu dwyn ymlaen</t>
  </si>
  <si>
    <t>Council tax arrears</t>
  </si>
  <si>
    <t>Ôl-ddyledion y dreth gyngor</t>
  </si>
  <si>
    <t>ARREARS OF COUNCIL TAX</t>
  </si>
  <si>
    <t>ÔL-DDYLEDION Y DRETH GYNGOR</t>
  </si>
  <si>
    <t>Parking</t>
  </si>
  <si>
    <t>Parcio</t>
  </si>
  <si>
    <t>Parking of vehicles</t>
  </si>
  <si>
    <t>Parcio cerbydau</t>
  </si>
  <si>
    <t>Local Flood Defence Committees</t>
  </si>
  <si>
    <t>Pwyllgorau Amddiffyn rhag Llifogydd</t>
  </si>
  <si>
    <t>Children and families:</t>
  </si>
  <si>
    <t>Plant a theuluoedd:</t>
  </si>
  <si>
    <t>Unaccompanied children</t>
  </si>
  <si>
    <t>Plant ar eu pen eu hunain</t>
  </si>
  <si>
    <t>Children placed with family and friends</t>
  </si>
  <si>
    <t>Plant wedi'u lleoli gyda theulu a ffrindiau</t>
  </si>
  <si>
    <t>Asylum seeking children looked after</t>
  </si>
  <si>
    <t>Plant sy'n ceisio lloches ac sy'n derbyn gofal</t>
  </si>
  <si>
    <t>National policing</t>
  </si>
  <si>
    <t>Plismona cenedlaethol</t>
  </si>
  <si>
    <t>Local policing</t>
  </si>
  <si>
    <t>Plismona lleol</t>
  </si>
  <si>
    <t>Road policing</t>
  </si>
  <si>
    <t>Plismona'r ffyrdd</t>
  </si>
  <si>
    <t>plus discretionary non-domestic rate relief</t>
  </si>
  <si>
    <t>plws rhyddhad ardreth annomestig dewisiol</t>
  </si>
  <si>
    <t>All management and support services</t>
  </si>
  <si>
    <t>Pob gwasanaeth rheoli a chynnal</t>
  </si>
  <si>
    <t>All fire central services</t>
  </si>
  <si>
    <t xml:space="preserve">Pob gwasanaeth tân canolog </t>
  </si>
  <si>
    <t>All services</t>
  </si>
  <si>
    <t>Pob gwasanaeth</t>
  </si>
  <si>
    <t>All schools</t>
  </si>
  <si>
    <t>Pob ysgol</t>
  </si>
  <si>
    <t>Other services to older people</t>
  </si>
  <si>
    <t>Gwasanaethau eraill i bobl hŷn</t>
  </si>
  <si>
    <t>Elderly people:</t>
  </si>
  <si>
    <t>Pobl oedrannus:</t>
  </si>
  <si>
    <t>Planning policy</t>
  </si>
  <si>
    <t>Bridges and culverts</t>
  </si>
  <si>
    <t>Pontydd a chwlfertau</t>
  </si>
  <si>
    <t xml:space="preserve">Tolled road bridges, tunnels and ferries, public </t>
  </si>
  <si>
    <t>Pontydd ffyrdd â tholl, twnneli a fferïau</t>
  </si>
  <si>
    <t>Local authorities ports and piers</t>
  </si>
  <si>
    <t>Porthladdoedd a phierau yr awdurdod lleol</t>
  </si>
  <si>
    <t>Premia and discounts on debt rescheduling</t>
  </si>
  <si>
    <t>Premiymau a disgowntiau ar aildrefnu dyled</t>
  </si>
  <si>
    <t>Community council precepts</t>
  </si>
  <si>
    <t>Praeseptiau cyngor cymunedol</t>
  </si>
  <si>
    <t>Principal roads</t>
  </si>
  <si>
    <t>Prif ffyrdd</t>
  </si>
  <si>
    <t>Highways and roads</t>
  </si>
  <si>
    <t>Priffyrdd a ffyrdd</t>
  </si>
  <si>
    <t>Highways and roads:</t>
  </si>
  <si>
    <t>Priffyrdd a ffyrdd:</t>
  </si>
  <si>
    <t>Child death review process</t>
  </si>
  <si>
    <t xml:space="preserve">Proses adolygu marwolaeth plentyn </t>
  </si>
  <si>
    <t>Meals</t>
  </si>
  <si>
    <t>Prydau</t>
  </si>
  <si>
    <t>Development control</t>
  </si>
  <si>
    <t>Rheoli datblygiad</t>
  </si>
  <si>
    <t>Corporate management</t>
  </si>
  <si>
    <t>Rheoli corfforaethol</t>
  </si>
  <si>
    <t>Recreation management and transport</t>
  </si>
  <si>
    <t>Rheoli hamdden a thrafnidiaeth</t>
  </si>
  <si>
    <t>Management and administration</t>
  </si>
  <si>
    <t>Rheoli a gweinyddu</t>
  </si>
  <si>
    <t>Strategic management</t>
  </si>
  <si>
    <t>Strategic management of non-school services</t>
  </si>
  <si>
    <t>Rheoli strategol - heblaw gwasanaethau ysgolion</t>
  </si>
  <si>
    <t>Strategic management - special</t>
  </si>
  <si>
    <t>Strategic management - middle</t>
  </si>
  <si>
    <t>Rheoli strategol - Ysgolion canol</t>
  </si>
  <si>
    <t>Strategic management - primary</t>
  </si>
  <si>
    <t>Strategic management - nursery</t>
  </si>
  <si>
    <t>Strategic management - secondary</t>
  </si>
  <si>
    <t>Traffic management</t>
  </si>
  <si>
    <t>Rheoli traffig</t>
  </si>
  <si>
    <t>Traffic management and road safety (e)</t>
  </si>
  <si>
    <t>Rheoli traffig a diogelwch ar y ffyrdd (e)</t>
  </si>
  <si>
    <t>Building control</t>
  </si>
  <si>
    <t>Rheoli adeiladu</t>
  </si>
  <si>
    <t>row 2 &gt;= row 7</t>
  </si>
  <si>
    <t>rhes 2 &gt;= rhes 7</t>
  </si>
  <si>
    <t>Please Comment</t>
  </si>
  <si>
    <t>Rhowch sylw</t>
  </si>
  <si>
    <t>Rhowch sylw isod os oes angen</t>
  </si>
  <si>
    <t>Residual pension liabilities: further education</t>
  </si>
  <si>
    <t>Residual pension liabilities: other non-school services</t>
  </si>
  <si>
    <t xml:space="preserve">Rydym bob amser yn ceisio gwella'r ffurflen i'w gwneud yn haws i'w llenwi, gan barhau i sicrhau cywirdeb data a chysondeb ar gyfer yr holl awdurdodau. Os oes gennych unrhyw sylwadau neu awgrymiadau a allai fod yn ddefnyddiol, nodwch nhw isod: </t>
  </si>
  <si>
    <t>Trading standards</t>
  </si>
  <si>
    <t>Safonau masnach</t>
  </si>
  <si>
    <t>Staff - special</t>
  </si>
  <si>
    <t>Staff - middle</t>
  </si>
  <si>
    <t>Staff - Ysgolion canol</t>
  </si>
  <si>
    <t>Staff - primary</t>
  </si>
  <si>
    <t>Staff - nursery</t>
  </si>
  <si>
    <t>Staff - secondary</t>
  </si>
  <si>
    <t>Teaching staff</t>
  </si>
  <si>
    <t>Support staff</t>
  </si>
  <si>
    <t>Service strategy and regulation</t>
  </si>
  <si>
    <t>Strategaeth a gwaith rheoli gwasanaethau</t>
  </si>
  <si>
    <t>Service strategy - adult services</t>
  </si>
  <si>
    <t>Amount to be raised from council tax payers</t>
  </si>
  <si>
    <t>Swm i'w godi gan dalwyr treth cyngor</t>
  </si>
  <si>
    <t>Central commissioning function</t>
  </si>
  <si>
    <t>Swyddogaeth comisiynu canolog</t>
  </si>
  <si>
    <t>LA functions in relation to child protection</t>
  </si>
  <si>
    <t>Swyddogaethau awdurdodau lleol sy'n gysylltiedig ag amddiffyn plant</t>
  </si>
  <si>
    <t>Sylwadau cyffredinol</t>
  </si>
  <si>
    <t>Council fund housing and housing benefit:</t>
  </si>
  <si>
    <t>Tai cronfa'r cynghorau a budd-dal tai:</t>
  </si>
  <si>
    <t>Council fund housing</t>
  </si>
  <si>
    <t>Tai cronfa'r cyngor</t>
  </si>
  <si>
    <t>Housing:</t>
  </si>
  <si>
    <t>Tai:</t>
  </si>
  <si>
    <t>External interest receipts on HRA balances</t>
  </si>
  <si>
    <t>Derbyniadau llog allanol ar falansau HRA</t>
  </si>
  <si>
    <t>Housing benefit payments</t>
  </si>
  <si>
    <t>Taliadau budd-dâl tai</t>
  </si>
  <si>
    <t>Capital charges relating to construction projects:</t>
  </si>
  <si>
    <t>Taliadau cyfalaf yn ymwneud â phrosiectau adeiladu:</t>
  </si>
  <si>
    <t>Capital charges relating to construction projects (other roads)</t>
  </si>
  <si>
    <t>Taliadau cyfalaf yn ymwneud â phrosiectau adeiladu (ffyrdd eraill)</t>
  </si>
  <si>
    <t xml:space="preserve">Capital charges relating to construction projects  </t>
  </si>
  <si>
    <t xml:space="preserve">Taliadau cyfalaf yn ymwneud â phrosiectau adeiladu </t>
  </si>
  <si>
    <t>Capital charges relating to construction projects (bridges and culverts)</t>
  </si>
  <si>
    <t>Taliadau cyfalaf yn ymwneud â phrosiectau adeiladu (pontydd a chwlfertau)</t>
  </si>
  <si>
    <t>Capital charges relating to construction projects (principal roads)</t>
  </si>
  <si>
    <t>Taliadau cyfalaf yn ymwneud â phrosiectau adeiladu (prif ffyrdd)</t>
  </si>
  <si>
    <t>Payments to/from fire authorities</t>
  </si>
  <si>
    <t>Taliadau i/o awdurdodau tân</t>
  </si>
  <si>
    <t>External interest payments</t>
  </si>
  <si>
    <t>Taliadau llog allanol</t>
  </si>
  <si>
    <t>Leasing payment</t>
  </si>
  <si>
    <t>Leasing payments</t>
  </si>
  <si>
    <t>Direct payments</t>
  </si>
  <si>
    <t>Taliadau uniongyrchol</t>
  </si>
  <si>
    <t>HRA 'item 8' interest payments/receipts</t>
  </si>
  <si>
    <t>Theatres and public entertainment</t>
  </si>
  <si>
    <t>Theatrau ac adloniant cyhoeddus</t>
  </si>
  <si>
    <t>Heritage</t>
  </si>
  <si>
    <t>Threftadaeth</t>
  </si>
  <si>
    <t>Youth offender teams</t>
  </si>
  <si>
    <t>Timau troseddwyr ifanc</t>
  </si>
  <si>
    <t>Derelict land reclamation</t>
  </si>
  <si>
    <t xml:space="preserve">Adfer tir diffaith </t>
  </si>
  <si>
    <t>Concessionary fares</t>
  </si>
  <si>
    <t>Tocynnau teithio rhatach</t>
  </si>
  <si>
    <t>Draenio tir ac atal llifogydd</t>
  </si>
  <si>
    <t>Trafnidiaeth</t>
  </si>
  <si>
    <t>Transport planning, policy and strategy</t>
  </si>
  <si>
    <t>Cynllunio, polisi a strategaeth trafnidiaeth</t>
  </si>
  <si>
    <t>Public passenger transport (bus)</t>
  </si>
  <si>
    <t>Trafnidiaeth teithwyr cyhoeddus (bysiau)</t>
  </si>
  <si>
    <t>Public passenger transport (rail)</t>
  </si>
  <si>
    <t>Trafnidiaeth teithwyr cyhoeddus (rheilffyrdd)</t>
  </si>
  <si>
    <t>Transport:</t>
  </si>
  <si>
    <t>Trafnidiaeth:</t>
  </si>
  <si>
    <t>Criminal justice arrangements</t>
  </si>
  <si>
    <t>Trefniadau cyfiawnder troseddol</t>
  </si>
  <si>
    <t>Indirect employee expenses</t>
  </si>
  <si>
    <t xml:space="preserve">Appropriations to(+) / from(-) financial instruments </t>
  </si>
  <si>
    <t>Dyraniadau i (+) / o (-) gyfrif offerynnau ariannol</t>
  </si>
  <si>
    <t xml:space="preserve">Appropriations to(+) / from(-) unequal pay back </t>
  </si>
  <si>
    <t>Dyraniadau i (+) / o (-) gyfrif ôl-dalu tâl anghyfartal</t>
  </si>
  <si>
    <t>Appropriations to(+) / from(-) unallocated financial</t>
  </si>
  <si>
    <t>Dyraniadau i(+) / o(-) gronfeydd arian heb eu clustnodi</t>
  </si>
  <si>
    <t>Appropriations to(+) / from(-) earmarked financial</t>
  </si>
  <si>
    <t>Dyraniadau i(+) / o(-) gronfeydd arian wedi'u clustnodi</t>
  </si>
  <si>
    <t>Licensing of private sector landlords</t>
  </si>
  <si>
    <t>Trwyddedu landlordiaid y sector preifat</t>
  </si>
  <si>
    <t>Tourism</t>
  </si>
  <si>
    <t>Twristiaeth</t>
  </si>
  <si>
    <t>Secure accommodation (welfare)</t>
  </si>
  <si>
    <t>Llety diogel (lles)</t>
  </si>
  <si>
    <t>Secondary</t>
  </si>
  <si>
    <t>Uwchradd</t>
  </si>
  <si>
    <t>Y Baich o Ymateb i'r Arolwg</t>
  </si>
  <si>
    <t>In-year council tax</t>
  </si>
  <si>
    <t>Y dreth gyngor yn ystod y flwyddyn</t>
  </si>
  <si>
    <t>Budget requirement</t>
  </si>
  <si>
    <t>Gofyniad cyllidebol</t>
  </si>
  <si>
    <t>Library service</t>
  </si>
  <si>
    <t>Law, order and protective services:</t>
  </si>
  <si>
    <t>Y gyfraith, trefn a gwasanaethau diogelu:</t>
  </si>
  <si>
    <t>Housing Strategy</t>
  </si>
  <si>
    <t>Y strategaeth dai</t>
  </si>
  <si>
    <t>Amount received as a % of amount due with BR1 equivalent</t>
  </si>
  <si>
    <t>Y swm a gafwyd fel % o'r swm sy'n ddyledus gyfwerth â BR1</t>
  </si>
  <si>
    <t>Amount received as a % of amount due, 2014-15 and 2015-16</t>
  </si>
  <si>
    <t>Y swm a gafwyd fel % o'r swm sy'n ddyledus, 2014-15 a 2015-16</t>
  </si>
  <si>
    <t>Amount received as a percentage of amount due</t>
  </si>
  <si>
    <t>Y swm a gafwyd fel canran o'r swm sy'n ddyledus</t>
  </si>
  <si>
    <t>Amount received compared to amount originally budgeted to be collected</t>
  </si>
  <si>
    <t>Y swm a gafwyd o gymharu â'r swm i'w gasglu o'r gyllideb wreiddiol</t>
  </si>
  <si>
    <t>Amount originally budgeted to be collected for the year when the council tax was set</t>
  </si>
  <si>
    <t xml:space="preserve">Y swm yn y gyllideb yn wreiddiol i'w gasglu ar gyfer y flwyddyn pan osodwyd y dreth gyngor </t>
  </si>
  <si>
    <t>Economic research</t>
  </si>
  <si>
    <t>Ymchwil economaidd</t>
  </si>
  <si>
    <t>Specialist investigation</t>
  </si>
  <si>
    <t>Ymchwilio arbenigol</t>
  </si>
  <si>
    <t>Special schools</t>
  </si>
  <si>
    <t>Middle schools</t>
  </si>
  <si>
    <t>Ysgolion canol</t>
  </si>
  <si>
    <t>Primary schools</t>
  </si>
  <si>
    <t>Nursery schools</t>
  </si>
  <si>
    <t>Secondary schools</t>
  </si>
  <si>
    <t>Schools:</t>
  </si>
  <si>
    <t>Ysgolion:</t>
  </si>
  <si>
    <t>Street sweeping and cleaning</t>
  </si>
  <si>
    <t>Ysgubo a glanhau strydoedd</t>
  </si>
  <si>
    <t>Specification of other grants</t>
  </si>
  <si>
    <t xml:space="preserve"> (lines 198, 298, 398, 498, 598 &amp; 698)</t>
  </si>
  <si>
    <t>Manylion grantiau eraill</t>
  </si>
  <si>
    <t xml:space="preserve"> (llinellau 198, 298, 398, 498, 598 a 698)</t>
  </si>
  <si>
    <t>Total other central services to the public</t>
  </si>
  <si>
    <t xml:space="preserve"> (lines 10 to 14)</t>
  </si>
  <si>
    <t>Cyfanswm gwasanaethau canolog eraill i'r cyhoedd</t>
  </si>
  <si>
    <t xml:space="preserve"> (llinellau 10 i 14)</t>
  </si>
  <si>
    <t xml:space="preserve"> (total lines 8.1 to 8.7)</t>
  </si>
  <si>
    <t xml:space="preserve"> (cyfanswm llinellau 8.1 i 8.7)</t>
  </si>
  <si>
    <t>Cyfanswm adeiladu ffyrdd newydd a gwella ffyrdd, goleuadau stryd a diogelwch ar y ffyrdd</t>
  </si>
  <si>
    <t>Cyfanswm Cyfrif Refeniw Tai</t>
  </si>
  <si>
    <t xml:space="preserve"> (llinellau 16 i 23)</t>
  </si>
  <si>
    <t xml:space="preserve"> (llinellau 25 i 31)</t>
  </si>
  <si>
    <t>Cyfanswm blaensymiau tai / Deddf Caffael Anheddau Bychain</t>
  </si>
  <si>
    <t xml:space="preserve"> (llinellau 33 a 34)</t>
  </si>
  <si>
    <t>Cyfanswm tai</t>
  </si>
  <si>
    <t xml:space="preserve"> (llinellau 24+32+35)</t>
  </si>
  <si>
    <t>Cyfanswm llyfrgelloedd, diwylliant a threftadaeth</t>
  </si>
  <si>
    <t xml:space="preserve"> (llinellau 37 i 39)</t>
  </si>
  <si>
    <t>Cyfanswm amaethyddiaeth a physgodfeydd</t>
  </si>
  <si>
    <t xml:space="preserve"> (llinellau 41 i 43)</t>
  </si>
  <si>
    <t>Cyfanswm chwaraeon a hamdden</t>
  </si>
  <si>
    <t xml:space="preserve"> (llinellau 46 a 47)</t>
  </si>
  <si>
    <t>Cyfanswm gwasanaethau amgylcheddol eraill</t>
  </si>
  <si>
    <t xml:space="preserve"> (llinellau 49 i 59)</t>
  </si>
  <si>
    <t>Cyfanswm cyfraith, trefn a gwasanaethau diogelu</t>
  </si>
  <si>
    <t xml:space="preserve"> (llinellau 61 i 63)</t>
  </si>
  <si>
    <t>Cyfanswm pob gwasanaeth</t>
  </si>
  <si>
    <t xml:space="preserve"> (llinellau 6+7+15+36+40+44+48+60+65)</t>
  </si>
  <si>
    <t xml:space="preserve"> (llinell 6)</t>
  </si>
  <si>
    <t xml:space="preserve"> (llinell 7)</t>
  </si>
  <si>
    <t xml:space="preserve"> (llinell 15)</t>
  </si>
  <si>
    <t>Llyfrgelloedd, diwylliant a threftadaeth</t>
  </si>
  <si>
    <t xml:space="preserve"> (llinell 40)</t>
  </si>
  <si>
    <t>Chwaraeon a hamdden</t>
  </si>
  <si>
    <t xml:space="preserve"> (llinell 48)</t>
  </si>
  <si>
    <t xml:space="preserve"> (llinell 61)</t>
  </si>
  <si>
    <t xml:space="preserve"> (llinell 62)</t>
  </si>
  <si>
    <t>Llysoedd</t>
  </si>
  <si>
    <t xml:space="preserve"> (llinell 63)</t>
  </si>
  <si>
    <t>Cyfanswm gwariant / derbyniadau (croniadau)</t>
  </si>
  <si>
    <t xml:space="preserve"> (llinellau 1 i 11)</t>
  </si>
  <si>
    <t>Cyfanswm y gwariant a gaiff ei drin fel gwariant cyfalaf yn rhinwedd cyfarwyddyd adran 16(2)(b)</t>
  </si>
  <si>
    <t xml:space="preserve"> (cyfanswm colofn 4, llinellau 1 i 11)</t>
  </si>
  <si>
    <t>Cyfanswm gwariant a thrafodiadau eraill</t>
  </si>
  <si>
    <t xml:space="preserve"> (cyfanswm llinellau 12 i 14, colofn 3)</t>
  </si>
  <si>
    <t xml:space="preserve"> (COR4, line 15, column 3)</t>
  </si>
  <si>
    <t xml:space="preserve"> (COR4, llinell 15, colofn 3)</t>
  </si>
  <si>
    <t>Grantiau cyfalaf a chyfraniadau o ffynonellau eraill</t>
  </si>
  <si>
    <t xml:space="preserve"> (llinellau 50 i 52)</t>
  </si>
  <si>
    <t>Trefniadau benthyca a chredyd sy'n denu cymorth y llywodraeth ganolog</t>
  </si>
  <si>
    <t xml:space="preserve"> (llinellau 30.1 a 30.2)</t>
  </si>
  <si>
    <t>Trefniadau benthyca a chredyd eraill</t>
  </si>
  <si>
    <t xml:space="preserve"> (Llinellau 31.1 a 31.2)</t>
  </si>
  <si>
    <t>Gwariant cyfalaf wedi'i gyllido gan gredyd</t>
  </si>
  <si>
    <t xml:space="preserve"> (llinell 30 + llinell 31)</t>
  </si>
  <si>
    <t>Newid yn y Gofyniad Cyllido Cyfalaf</t>
  </si>
  <si>
    <t xml:space="preserve"> (llinell 34 wedi tynnu llinell 35)</t>
  </si>
  <si>
    <t>Gofyniad Cyllido Cyfalaf fel yr oedd ar 31 Mawrth</t>
  </si>
  <si>
    <t xml:space="preserve"> (llinell 33 plws llinell 36)</t>
  </si>
  <si>
    <t>Total in-year capital receipts - HRA</t>
  </si>
  <si>
    <t xml:space="preserve"> (COR1-2, line 24, column 13)</t>
  </si>
  <si>
    <t>Cyfanswm derbyniadau cyfalaf yn ystod y flwyddyn - HRA</t>
  </si>
  <si>
    <t xml:space="preserve"> (COR1-2, llinell 24, colofn 13)</t>
  </si>
  <si>
    <t>Total in-year capital receipts non HRA</t>
  </si>
  <si>
    <t xml:space="preserve"> (COR1-2, line 66 minus line 24, column 13)</t>
  </si>
  <si>
    <t>Cyfanswm derbyniadau cyfalaf yn ystod y flwyddyn, ddim HRA</t>
  </si>
  <si>
    <t xml:space="preserve"> (COR1-2, llinell 66 tynnu llinell 24, colofn 13)</t>
  </si>
  <si>
    <t>Cyfanswm derbyniadau cyfalaf yn ystod y flwyddyn</t>
  </si>
  <si>
    <t xml:space="preserve"> (llinellau 20 a 21)</t>
  </si>
  <si>
    <t>Debit for the year</t>
  </si>
  <si>
    <t xml:space="preserve"> (row 2, col. 2)</t>
  </si>
  <si>
    <t>Cyfanswm y debyd ar gyfer y flwyddyn</t>
  </si>
  <si>
    <t xml:space="preserve"> (rhes 2, colofn 2)</t>
  </si>
  <si>
    <t>NDR collection rate  (%)</t>
  </si>
  <si>
    <t xml:space="preserve"> (line 11 / line 10.5 x 100)</t>
  </si>
  <si>
    <t>Cyfradd casglu ardrethi annomestig (%)</t>
  </si>
  <si>
    <t xml:space="preserve"> (llinell 11 / llinell 10.5 x 100)</t>
  </si>
  <si>
    <t>Line 4 as a % of total amount due:</t>
  </si>
  <si>
    <t xml:space="preserve"> (line 4 / line 3 x 100)</t>
  </si>
  <si>
    <t>Llinell 4 fel % o'r cyfanswm sy'n ddyledus:</t>
  </si>
  <si>
    <t xml:space="preserve"> (llinell 4 / llinell 3 x 100)</t>
  </si>
  <si>
    <t>Arrears O/S, 2014-15</t>
  </si>
  <si>
    <t xml:space="preserve"> (row 6, cols. 1 and 2)</t>
  </si>
  <si>
    <t>Ôl-ddyledion heb eu casglu, 2014-15</t>
  </si>
  <si>
    <t xml:space="preserve"> (rhes 6, colofnau 1 a 2)</t>
  </si>
  <si>
    <t>Total amount due</t>
  </si>
  <si>
    <t xml:space="preserve"> (row 3, col. 1)</t>
  </si>
  <si>
    <t>Total amount due in year</t>
  </si>
  <si>
    <t xml:space="preserve"> (line 1 + line 2):</t>
  </si>
  <si>
    <t xml:space="preserve"> (row 3, col. 2)</t>
  </si>
  <si>
    <t>Y cyfanswm sy'n ddyledus</t>
  </si>
  <si>
    <t xml:space="preserve"> (rhes 3, colofn 1)</t>
  </si>
  <si>
    <t xml:space="preserve"> (rhes 3, colofn 2)</t>
  </si>
  <si>
    <t>Y cyfanswm sy'n ddyledus yn ystod y flwyddyn</t>
  </si>
  <si>
    <t xml:space="preserve"> (llinell 1 + llinell 2):</t>
  </si>
  <si>
    <t>Y swm a gafwyd</t>
  </si>
  <si>
    <t xml:space="preserve"> (rhes 4, colofn 1)</t>
  </si>
  <si>
    <t xml:space="preserve"> (rhes 4, colofn 2)</t>
  </si>
  <si>
    <t>Received</t>
  </si>
  <si>
    <t xml:space="preserve"> (row 4, col. 1)</t>
  </si>
  <si>
    <t xml:space="preserve"> (row 4, col. 2)</t>
  </si>
  <si>
    <t>Amount originally budgeted</t>
  </si>
  <si>
    <t xml:space="preserve"> (row 7)</t>
  </si>
  <si>
    <t>Y swm a nodwyd yn y gyllideb yn wreiddiol</t>
  </si>
  <si>
    <t xml:space="preserve"> (rhes 7)</t>
  </si>
  <si>
    <t>Arrears B/F at 2015-16</t>
  </si>
  <si>
    <t xml:space="preserve"> (row 1, col. 1)</t>
  </si>
  <si>
    <t>ôl-ddyledion wedi eu dwyn ymlaen yn 2015-16</t>
  </si>
  <si>
    <t xml:space="preserve"> (rhes 1, colofn 1)</t>
  </si>
  <si>
    <t>Total expenditure</t>
  </si>
  <si>
    <t xml:space="preserve"> (COR 1-2, column 13)</t>
  </si>
  <si>
    <t>Amaethyddiaeth a physgodfeydd</t>
  </si>
  <si>
    <t xml:space="preserve"> (llinell 44)</t>
  </si>
  <si>
    <t>Gwasanaethau amgylcheddol eraill</t>
  </si>
  <si>
    <t xml:space="preserve"> (llinell 60)</t>
  </si>
  <si>
    <t>Cyfanswm gwariant</t>
  </si>
  <si>
    <t xml:space="preserve"> (COR 1-2, colofn 9)</t>
  </si>
  <si>
    <t xml:space="preserve"> (COR 1-2, column 9)</t>
  </si>
  <si>
    <t xml:space="preserve"> (COR 1-2, colofn 13)</t>
  </si>
  <si>
    <t>Llinell 30.1 + Llinell 30.2</t>
  </si>
  <si>
    <t>Llinell 35</t>
  </si>
  <si>
    <t>Llinell 33</t>
  </si>
  <si>
    <t>Llinell 38</t>
  </si>
  <si>
    <t>Llinell 39</t>
  </si>
  <si>
    <t>Llinell 38 + Llinell 39</t>
  </si>
  <si>
    <t>Llinell 40</t>
  </si>
  <si>
    <t>Llinell 43</t>
  </si>
  <si>
    <t>Llinell 41</t>
  </si>
  <si>
    <t>Llinell 42</t>
  </si>
  <si>
    <t>Llinell 44</t>
  </si>
  <si>
    <t>Llinell 45</t>
  </si>
  <si>
    <t>Llinell 47</t>
  </si>
  <si>
    <t>Llinell 46</t>
  </si>
  <si>
    <t>Llinell 41 + Llinell 42</t>
  </si>
  <si>
    <t>Llinell 37</t>
  </si>
  <si>
    <t>Llinell 48</t>
  </si>
  <si>
    <t>Llinell 49</t>
  </si>
  <si>
    <t>Cyfanswm addysg</t>
  </si>
  <si>
    <t xml:space="preserve"> (llinellau 1.1 i 5)</t>
  </si>
  <si>
    <t xml:space="preserve"> (llinellau 8.1 i 8.7)</t>
  </si>
  <si>
    <t xml:space="preserve"> (llinell 36)</t>
  </si>
  <si>
    <t>Awdurdod Tân Canolbarth a Gorllewin Cymru</t>
  </si>
  <si>
    <t>Awdurdod Tân Gogledd Cymru</t>
  </si>
  <si>
    <t>Awdurdod Tân De Cymru</t>
  </si>
  <si>
    <t>Awdurdod Parc Cenedlaethol Bannau Brycheiniog</t>
  </si>
  <si>
    <t>Awdurdod Parc Cenedlaethol Arfordir Penfro</t>
  </si>
  <si>
    <t>Isle of Anglesey County Council</t>
  </si>
  <si>
    <t>Gwynedd Council</t>
  </si>
  <si>
    <t>Swyddfa Comisiynydd Yr Heddlu a Throseddu Dyfed-Powys</t>
  </si>
  <si>
    <t>Swyddfa Comisiynydd Yr Heddlu a Throseddu Gwent</t>
  </si>
  <si>
    <t>Swyddfa Comisiynydd Heddlu a Throsedd Gogledd Cymru</t>
  </si>
  <si>
    <t>Swyddfa Comisiynydd Yr Heddlu a Throseddu cyntaf De Cymru</t>
  </si>
  <si>
    <t>Set cells below to white</t>
  </si>
  <si>
    <t>for WG use only:</t>
  </si>
  <si>
    <t>Marc Jones</t>
  </si>
  <si>
    <t>Carys Lord</t>
  </si>
  <si>
    <t>The City of Cardiff Council</t>
  </si>
  <si>
    <t>Cymraeg / Welsh</t>
  </si>
  <si>
    <t>Financing of capital expenditure and capital account summary, 2015-16</t>
  </si>
  <si>
    <t>Crynodeb cyfrif cyfalaf a chyllido gwariant cyfalaf, 2015-16</t>
  </si>
  <si>
    <t>Year =</t>
  </si>
  <si>
    <t>Column1</t>
  </si>
  <si>
    <t>Column2</t>
  </si>
  <si>
    <t>Column3</t>
  </si>
  <si>
    <t>Column4</t>
  </si>
  <si>
    <t>Column5</t>
  </si>
  <si>
    <t>Column6</t>
  </si>
  <si>
    <t>Column7</t>
  </si>
  <si>
    <t>Column8</t>
  </si>
  <si>
    <t>Column9</t>
  </si>
  <si>
    <t>Column10</t>
  </si>
  <si>
    <t>Column11</t>
  </si>
  <si>
    <t>Column12</t>
  </si>
  <si>
    <t>Column13</t>
  </si>
  <si>
    <t>Column14</t>
  </si>
  <si>
    <t>percent</t>
  </si>
  <si>
    <t>Auto</t>
  </si>
  <si>
    <t>Mark</t>
  </si>
  <si>
    <t>Check</t>
  </si>
  <si>
    <t>Status</t>
  </si>
  <si>
    <t>Your Comments</t>
  </si>
  <si>
    <t>Our Comments</t>
  </si>
  <si>
    <t>Date</t>
  </si>
  <si>
    <t>Switch</t>
  </si>
  <si>
    <t>T</t>
  </si>
  <si>
    <t>qryCOR</t>
  </si>
  <si>
    <t>Lookup</t>
  </si>
  <si>
    <t>Huw Ifor Jones</t>
  </si>
  <si>
    <t>Huw.Jones@conwy.gov.uk</t>
  </si>
  <si>
    <t>Currently Selected Authority</t>
  </si>
  <si>
    <t>DO NOT DELETE - Authority Drop-down list</t>
  </si>
  <si>
    <t>COR4Exp</t>
  </si>
  <si>
    <t>COR4Fin</t>
  </si>
  <si>
    <t>COR1-2</t>
  </si>
  <si>
    <t>Negation Table</t>
  </si>
  <si>
    <t>Transfer</t>
  </si>
  <si>
    <t>Sheet</t>
  </si>
  <si>
    <t>Name</t>
  </si>
  <si>
    <t>CORExp</t>
  </si>
  <si>
    <t>Row Count</t>
  </si>
  <si>
    <t>L</t>
  </si>
  <si>
    <t>Val No</t>
  </si>
  <si>
    <t>Validation Transfer Sheet (Val)</t>
  </si>
  <si>
    <t>DataY1</t>
  </si>
  <si>
    <t>DataY2</t>
  </si>
  <si>
    <t>DataY3</t>
  </si>
  <si>
    <t>Initials</t>
  </si>
  <si>
    <t>Val Sheet to capture existing validations sheet comments</t>
  </si>
  <si>
    <t>Title</t>
  </si>
  <si>
    <t>Auth Code</t>
  </si>
  <si>
    <t>row</t>
  </si>
  <si>
    <t>column</t>
  </si>
  <si>
    <t>tolerances:</t>
  </si>
  <si>
    <t>differences:</t>
  </si>
  <si>
    <t xml:space="preserve">Year-on-year Validations Table for </t>
  </si>
  <si>
    <t>colofn</t>
  </si>
  <si>
    <t>goddefiannau:</t>
  </si>
  <si>
    <t>gwahaniaethau:</t>
  </si>
  <si>
    <t>canran</t>
  </si>
  <si>
    <t>Marcio</t>
  </si>
  <si>
    <t>Gwirio</t>
  </si>
  <si>
    <t>Statws</t>
  </si>
  <si>
    <t>Eich Sylwadau</t>
  </si>
  <si>
    <t>Ein Sylwadau</t>
  </si>
  <si>
    <t>llythrenau</t>
  </si>
  <si>
    <t>Dyddiad</t>
  </si>
  <si>
    <t xml:space="preserve">Flwyddyn ar ôl blwyddyn bwrdd dilysiadau am </t>
  </si>
  <si>
    <t>Validation Tables</t>
  </si>
  <si>
    <t>Instructions for Validation Tables</t>
  </si>
  <si>
    <t>Cyfarwyddiadau ar gyfer Tablau Dilysu</t>
  </si>
  <si>
    <t>Drop-Down Selection</t>
  </si>
  <si>
    <t>Date to be returned:</t>
  </si>
  <si>
    <t xml:space="preserve">This form must be returned by </t>
  </si>
  <si>
    <t xml:space="preserve">Rhaid dychwelyd y ffurflen hon erbyn </t>
  </si>
  <si>
    <t>ColRef</t>
  </si>
  <si>
    <t>OurComments</t>
  </si>
  <si>
    <t>CORValIn</t>
  </si>
  <si>
    <t>COR4ValIn</t>
  </si>
  <si>
    <t>Zero</t>
  </si>
  <si>
    <t>Sero</t>
  </si>
  <si>
    <t>Financing of capital expenditure and capital account summary</t>
  </si>
  <si>
    <t>Crynodeb cyfrif cyfalaf a chyllido gwariant cyfalaf</t>
  </si>
  <si>
    <t>Amount included in line 31.1 above relating to 21st Century schools</t>
  </si>
  <si>
    <t>Swm sydd wedi'i gynnwys yn llinell 31.1 uchod sy'n gysylltiedig ag ysgolion 21ain Ganrif</t>
  </si>
  <si>
    <t>Rhes</t>
  </si>
  <si>
    <t>E-bost: YCLLL.Trosglwyddo@llyw.cymru</t>
  </si>
  <si>
    <t>E-mail: LGFS.Transfer@gov.wales</t>
  </si>
  <si>
    <t>Caren Rees Jones</t>
  </si>
  <si>
    <t>carenreesjones@gwynedd.llyw.cymru</t>
  </si>
  <si>
    <t>Jane Thomas</t>
  </si>
  <si>
    <t>826424 / 826397</t>
  </si>
  <si>
    <t>?????? / 775567</t>
  </si>
  <si>
    <t>Ben Smith</t>
  </si>
  <si>
    <t>CF31 4WB</t>
  </si>
  <si>
    <t>Mr Barrie Davies</t>
  </si>
  <si>
    <t>Bethan Amerein</t>
  </si>
  <si>
    <t>Bethan.L.Amerein@rctcbc.gov.uk</t>
  </si>
  <si>
    <t>Adele.Lewis@Merthyr.gov.uk</t>
  </si>
  <si>
    <t>Rhian Hayden</t>
  </si>
  <si>
    <t>Peter Davies</t>
  </si>
  <si>
    <t>Owen James, Leanne Townsend</t>
  </si>
  <si>
    <t>Owen.James@newport.gov.uk; Leanne.Townsend@newport.gov.uk</t>
  </si>
  <si>
    <t>Mr Christopher Lee</t>
  </si>
  <si>
    <t>Helen Williams</t>
  </si>
  <si>
    <t>804401 / 804831</t>
  </si>
  <si>
    <t>Helen.Williams@nthwales.pnn.police.uk; guto.edwards@nthwales.pnn.police.uk</t>
  </si>
  <si>
    <t>Sarah Mansbridge, Stephen Phillips</t>
  </si>
  <si>
    <t>S.Mansbridge@mawwfire.gov.uk; st.phillips@mawwfire.gov.uk</t>
  </si>
  <si>
    <t>English / Saesneg</t>
  </si>
  <si>
    <t>Hyperddolen canllawiau / Notes for guidance hyperlink:</t>
  </si>
  <si>
    <t>Middle education</t>
  </si>
  <si>
    <t>Tab_1</t>
  </si>
  <si>
    <t>Addysg ganol</t>
  </si>
  <si>
    <t xml:space="preserve">Contact E-mail:   </t>
  </si>
  <si>
    <t xml:space="preserve">Contact name:   </t>
  </si>
  <si>
    <t xml:space="preserve">Telephone:   </t>
  </si>
  <si>
    <t xml:space="preserve">Enw'r person cyswllt:   </t>
  </si>
  <si>
    <t xml:space="preserve">E-bost:   </t>
  </si>
  <si>
    <t xml:space="preserve">Ffôn:   </t>
  </si>
  <si>
    <t>Telephone: 03000 255673</t>
  </si>
  <si>
    <t>Ffôn: 03000 255673</t>
  </si>
  <si>
    <t>On some of the pages, a validation table has been added, showing figures from the two previous years for comparison to help you complete the form.
The 'Auto' column flags up any figures that are outside of tolerances (currently set at a year-on-year difference of 30K and 50%) which might need checking. 
After receiving the completed form, we will mark any rows that we think need to be cleared using the 'Check' column along with adding any comments and/or any relevant previous comments provided by your authority in the 'Our Comments' column.
If you wish to add supporting information to any row please put it in ‘Your Comments’, otherwise an email confirming that you are happy with the figures will do.
Kind regards,
LGFS Team</t>
  </si>
  <si>
    <t>Ar rai o’r tudalennau mae tabl dilysu wedi ei ychwanegu, sydd yn dangos ffigurau o’r ddwy flynedd flaenorol ar gyfer dibenion cymharu, i’ch cynorthwyo i gwblhau’r ffurflen.
Mae’r golofn ‘Auto’ yn dangos unrhyw ffigurau sydd y tu allan i’r lefelau goddefiant (sydd wedi eu gosod ar hyn o bryd ar wahaniaeth o un flwyddyn i’r llall o 30K a 50%) a fydd, o bosib, angen eu gwirio. 
Unwaith y byddwn wedi derbyn y ffurflen wedi ei chwblhau, byddwn yn marcio unrhyw resi sydd yn ein tyb ni angen eu clirio, drwy defnyddio’r golofn ‘Gwirio’ a hefyd yn ychwanegu unrhyw sylwadau a/neu unrhyw sylwadau blaenorol perthnasol a ddarparwyd gan eich awdurdod yn y golofn ‘Ein Sylwadau’.
Os byddwch yn dymuno ychwanegu gwybodaeth ategol yn unrhyw res a fyddech cystal â’u rhoi yn ‘Eich Sylwadau'. Fel arall bydd neges e bost i gadarnhau eich bod yn hapus gyda’r ffigurau yn ddigonol. 
Yn gywir,
Y Tîm Ystadegau Cyllid Llywodraeth Leol</t>
  </si>
  <si>
    <t>Please note: If you are content with the validation checks on pages COR1-2 and COR4Fin, you need only confirm this once, preferably by email.  Any extra information is always helpful but not essential.</t>
  </si>
  <si>
    <t>Sylwch: Os ydych chi'n fodlon â'r gwiriadau dilysu ar dudalennau COR1-2 a COR4Fin, dim ond unwaith y mae angen i chi gadarnhau hyn, yn ddelfrydol trwy e-bost. Mae unrhyw wybodaeth ychwanegol bob amser yn ddefnyddiol ond nid yw'n hanfodol.</t>
  </si>
  <si>
    <t>Steve Gadd</t>
  </si>
  <si>
    <t>Adrian Armstrong</t>
  </si>
  <si>
    <t>MAArmstrong@sirgar.gov.uk</t>
  </si>
  <si>
    <t>Louise Parry</t>
  </si>
  <si>
    <t>l.parry@npt.gov.uk</t>
  </si>
  <si>
    <t>Stephen Harris</t>
  </si>
  <si>
    <t>Peter Curran</t>
  </si>
  <si>
    <t>David Holloway Young, Kelly Bamford</t>
  </si>
  <si>
    <t>869365 / 305931</t>
  </si>
  <si>
    <t>David.HollowayYoung@south-wales.pnn.police.uk; Kelly.Bamford@south-wales.pnn.police.uk; financialaccountancy@south-wales.pnn.police.uk</t>
  </si>
  <si>
    <t>emyr.roberts@eryri-npa.gov.uk</t>
  </si>
  <si>
    <t>Addresses: Query-for-COR-form from Contacts db</t>
  </si>
  <si>
    <t/>
  </si>
  <si>
    <t>01248</t>
  </si>
  <si>
    <t>752608</t>
  </si>
  <si>
    <t>01286</t>
  </si>
  <si>
    <t>679108</t>
  </si>
  <si>
    <t>01492</t>
  </si>
  <si>
    <t>576174</t>
  </si>
  <si>
    <t>01824</t>
  </si>
  <si>
    <t>706144</t>
  </si>
  <si>
    <t>01352</t>
  </si>
  <si>
    <t>702291</t>
  </si>
  <si>
    <t>Sharon Hunter</t>
  </si>
  <si>
    <t>01978</t>
  </si>
  <si>
    <t>292711</t>
  </si>
  <si>
    <t>Sharon.hunter@wrexham.gov.uk</t>
  </si>
  <si>
    <t>01597</t>
  </si>
  <si>
    <t>01970</t>
  </si>
  <si>
    <t>633114</t>
  </si>
  <si>
    <t>01437</t>
  </si>
  <si>
    <t>01267</t>
  </si>
  <si>
    <t>01792</t>
  </si>
  <si>
    <t>636400</t>
  </si>
  <si>
    <t>01639</t>
  </si>
  <si>
    <t>763716</t>
  </si>
  <si>
    <t>01656</t>
  </si>
  <si>
    <t>01446</t>
  </si>
  <si>
    <t>Rhondda Cynon Taf County Borough Council</t>
  </si>
  <si>
    <t>01443</t>
  </si>
  <si>
    <t>680584</t>
  </si>
  <si>
    <t>Adele Lewis
 Adele Lewis</t>
  </si>
  <si>
    <t>01685</t>
  </si>
  <si>
    <t>725368</t>
  </si>
  <si>
    <t>Rhiann Williams, Andrew Southcombe</t>
  </si>
  <si>
    <t>863214</t>
  </si>
  <si>
    <t>WILLIRH@CAERPHILLY.GOV.UK; SOUTHAK@CAERPHILLY.GOV.UK</t>
  </si>
  <si>
    <t>01495</t>
  </si>
  <si>
    <t>355132</t>
  </si>
  <si>
    <t>766111</t>
  </si>
  <si>
    <t>Jonathan Davies, Dave Jarrett</t>
  </si>
  <si>
    <t>01633</t>
  </si>
  <si>
    <t>644399</t>
  </si>
  <si>
    <t>JonathanDavies2@monmouthshire.gov.uk;  DaveJarrett@monmouthshire.gov.uk</t>
  </si>
  <si>
    <t>210676</t>
  </si>
  <si>
    <t>029</t>
  </si>
  <si>
    <t>Michelle Reynolds</t>
  </si>
  <si>
    <t>226395</t>
  </si>
  <si>
    <t>642415</t>
  </si>
  <si>
    <t>226882</t>
  </si>
  <si>
    <t>Helen Howard</t>
  </si>
  <si>
    <t>01745</t>
  </si>
  <si>
    <t>535 282</t>
  </si>
  <si>
    <t>helen.howard@nwales-fireservice.org.uk</t>
  </si>
  <si>
    <t>232756</t>
  </si>
  <si>
    <t>01874</t>
  </si>
  <si>
    <t>620467</t>
  </si>
  <si>
    <t>01646</t>
  </si>
  <si>
    <t>624815</t>
  </si>
  <si>
    <t>01766</t>
  </si>
  <si>
    <t>772224</t>
  </si>
  <si>
    <t>Awst</t>
  </si>
  <si>
    <t>August</t>
  </si>
  <si>
    <t>Amanda Hughes</t>
  </si>
  <si>
    <t>Mr Richard Weigh</t>
  </si>
  <si>
    <t>jane.thomas@powys.gov.uk</t>
  </si>
  <si>
    <t>Nicola Lewis, Francis Hydes</t>
  </si>
  <si>
    <t>Nicola.Lewis@pembrokeshire.gov.uk; Francis.Hydes@pembrokeshire.gov.uk</t>
  </si>
  <si>
    <t>Mr Huw Jones</t>
  </si>
  <si>
    <t>???Carys Lord</t>
  </si>
  <si>
    <t>Gemma Jones, Vicky Lloyd</t>
  </si>
  <si>
    <t>GHJones@valeofglamorgan.gov.uk; vklloyd@valeofglamorgan.gov.uk</t>
  </si>
  <si>
    <t>Cerian Powell</t>
  </si>
  <si>
    <t>cerian.powell@blaenau-gwent.gov.uk</t>
  </si>
  <si>
    <t>Har Ping Boey</t>
  </si>
  <si>
    <t>HarPing.Boey@gwent.police.uk</t>
  </si>
  <si>
    <t>Jenny Spick</t>
  </si>
  <si>
    <t>Sian Owen</t>
  </si>
  <si>
    <t>Mr Dewi Aeron Morgan</t>
  </si>
  <si>
    <t>Sian Jackson</t>
  </si>
  <si>
    <t>sian.jackson@denbighshire.gov.uk</t>
  </si>
  <si>
    <t>Deryn Ridgeway / Christopher Taylor</t>
  </si>
  <si>
    <t>Deryn.Ridgway-Davies@flintshire.gov.uk; Christopher.Taylor@flintshire.gov.uk</t>
  </si>
  <si>
    <t>Mr Duncan Hall</t>
  </si>
  <si>
    <t>224927</t>
  </si>
  <si>
    <t>Eillish Thomas, Huw Powell</t>
  </si>
  <si>
    <t>643608</t>
  </si>
  <si>
    <t>Eilish.Thomas@bridgend.gov.uk; Huw.Powell@bridgend.gov.uk</t>
  </si>
  <si>
    <t>709251</t>
  </si>
  <si>
    <t>michelle.reynolds@dyfed-powys.police.uk</t>
  </si>
  <si>
    <t>Jo Williams</t>
  </si>
  <si>
    <t>Jo.Williams@beacons-npa.gov.uk</t>
  </si>
  <si>
    <t>updated 27.06.2023 fk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</si>
</sst>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_ ;[Red]\-#,##0\ "/>
    <numFmt numFmtId="167" formatCode="#,##0.0_ ;[Red]\-#,##0.0\ "/>
    <numFmt numFmtId="168" formatCode="dd/mm/yy;@"/>
  </numFmts>
  <fonts count="96" x14ac:knownFonts="1">
    <font>
      <sz val="12"/>
      <name val="Arial"/>
    </font>
    <font>
      <sz val="12"/>
      <color theme="1"/>
      <name val="Arial"/>
      <family val="2"/>
    </font>
    <font>
      <sz val="12"/>
      <name val="Arial"/>
      <family val="2"/>
    </font>
    <font>
      <u/>
      <sz val="9"/>
      <color indexed="12"/>
      <name val="Arial"/>
      <family val="2"/>
    </font>
    <font>
      <sz val="10"/>
      <name val="Arial"/>
      <family val="2"/>
    </font>
    <font>
      <b/>
      <sz val="12"/>
      <name val="Arial"/>
      <family val="2"/>
    </font>
    <font>
      <b/>
      <sz val="14"/>
      <name val="Arial"/>
      <family val="2"/>
    </font>
    <font>
      <sz val="12"/>
      <name val="Arial"/>
      <family val="2"/>
    </font>
    <font>
      <sz val="10"/>
      <name val="Arial"/>
      <family val="2"/>
    </font>
    <font>
      <sz val="11"/>
      <name val="Arial"/>
      <family val="2"/>
    </font>
    <font>
      <b/>
      <sz val="11"/>
      <color indexed="12"/>
      <name val="Arial"/>
      <family val="2"/>
    </font>
    <font>
      <b/>
      <sz val="12"/>
      <color indexed="12"/>
      <name val="Arial"/>
      <family val="2"/>
    </font>
    <font>
      <b/>
      <sz val="9"/>
      <name val="Arial"/>
      <family val="2"/>
    </font>
    <font>
      <sz val="9"/>
      <name val="Arial"/>
      <family val="2"/>
    </font>
    <font>
      <b/>
      <sz val="10"/>
      <name val="Arial"/>
      <family val="2"/>
    </font>
    <font>
      <sz val="12"/>
      <color indexed="9"/>
      <name val="Arial"/>
      <family val="2"/>
    </font>
    <font>
      <i/>
      <sz val="10"/>
      <name val="Arial"/>
      <family val="2"/>
    </font>
    <font>
      <sz val="12"/>
      <color indexed="12"/>
      <name val="Arial"/>
      <family val="2"/>
    </font>
    <font>
      <sz val="12"/>
      <color indexed="62"/>
      <name val="Arial"/>
      <family val="2"/>
    </font>
    <font>
      <sz val="10"/>
      <color indexed="12"/>
      <name val="Arial"/>
      <family val="2"/>
    </font>
    <font>
      <sz val="10"/>
      <color indexed="8"/>
      <name val="Arial"/>
      <family val="2"/>
    </font>
    <font>
      <sz val="10"/>
      <color indexed="10"/>
      <name val="Arial"/>
      <family val="2"/>
    </font>
    <font>
      <i/>
      <sz val="11"/>
      <name val="Arial"/>
      <family val="2"/>
    </font>
    <font>
      <u/>
      <sz val="6"/>
      <color indexed="12"/>
      <name val="Arial"/>
      <family val="2"/>
    </font>
    <font>
      <sz val="8"/>
      <name val="Arial"/>
      <family val="2"/>
    </font>
    <font>
      <b/>
      <u/>
      <sz val="10"/>
      <color indexed="20"/>
      <name val="Arial"/>
      <family val="2"/>
    </font>
    <font>
      <sz val="10"/>
      <color indexed="9"/>
      <name val="Arial"/>
      <family val="2"/>
    </font>
    <font>
      <b/>
      <sz val="10"/>
      <color indexed="9"/>
      <name val="Arial"/>
      <family val="2"/>
    </font>
    <font>
      <sz val="10"/>
      <color indexed="23"/>
      <name val="Arial"/>
      <family val="2"/>
    </font>
    <font>
      <strike/>
      <sz val="12"/>
      <name val="Arial"/>
      <family val="2"/>
    </font>
    <font>
      <b/>
      <sz val="12"/>
      <color indexed="18"/>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8"/>
      <name val="Arial"/>
      <family val="2"/>
    </font>
    <font>
      <sz val="10"/>
      <name val="Wingdings"/>
      <charset val="2"/>
    </font>
    <font>
      <u/>
      <sz val="10"/>
      <color indexed="12"/>
      <name val="Arial"/>
      <family val="2"/>
    </font>
    <font>
      <sz val="12"/>
      <color indexed="55"/>
      <name val="Arial"/>
      <family val="2"/>
    </font>
    <font>
      <b/>
      <sz val="10"/>
      <color indexed="12"/>
      <name val="Arial"/>
      <family val="2"/>
    </font>
    <font>
      <b/>
      <sz val="10"/>
      <name val="Arial"/>
      <family val="2"/>
    </font>
    <font>
      <sz val="10"/>
      <color indexed="12"/>
      <name val="Arial"/>
      <family val="2"/>
    </font>
    <font>
      <b/>
      <sz val="10"/>
      <color indexed="8"/>
      <name val="Arial"/>
      <family val="2"/>
    </font>
    <font>
      <sz val="10"/>
      <color indexed="62"/>
      <name val="Arial"/>
      <family val="2"/>
    </font>
    <font>
      <b/>
      <sz val="8"/>
      <color indexed="12"/>
      <name val="Arial"/>
      <family val="2"/>
    </font>
    <font>
      <b/>
      <sz val="8"/>
      <name val="Arial"/>
      <family val="2"/>
    </font>
    <font>
      <sz val="10"/>
      <color indexed="26"/>
      <name val="Arial"/>
      <family val="2"/>
    </font>
    <font>
      <sz val="10"/>
      <name val="Arial"/>
      <family val="2"/>
    </font>
    <font>
      <b/>
      <sz val="14"/>
      <color indexed="12"/>
      <name val="Arial"/>
      <family val="2"/>
    </font>
    <font>
      <u/>
      <sz val="14"/>
      <color indexed="12"/>
      <name val="Arial"/>
      <family val="2"/>
    </font>
    <font>
      <sz val="10"/>
      <color rgb="FF000000"/>
      <name val="Arial"/>
      <family val="2"/>
    </font>
    <font>
      <sz val="10"/>
      <color theme="1"/>
      <name val="Arial"/>
      <family val="2"/>
    </font>
    <font>
      <sz val="10"/>
      <color rgb="FFFF0000"/>
      <name val="Arial"/>
      <family val="2"/>
    </font>
    <font>
      <b/>
      <sz val="10"/>
      <color theme="0"/>
      <name val="Arial"/>
      <family val="2"/>
    </font>
    <font>
      <b/>
      <sz val="10"/>
      <color theme="1"/>
      <name val="Arial"/>
      <family val="2"/>
    </font>
    <font>
      <b/>
      <sz val="12"/>
      <color theme="1"/>
      <name val="Arial"/>
      <family val="2"/>
    </font>
    <font>
      <sz val="9"/>
      <color theme="1"/>
      <name val="Arial"/>
      <family val="2"/>
    </font>
    <font>
      <b/>
      <sz val="8"/>
      <color rgb="FFFF0000"/>
      <name val="Arial"/>
      <family val="2"/>
    </font>
    <font>
      <b/>
      <u/>
      <sz val="10"/>
      <name val="Arial"/>
      <family val="2"/>
    </font>
    <font>
      <sz val="10"/>
      <name val="Arial"/>
      <family val="2"/>
    </font>
    <font>
      <sz val="8"/>
      <name val="Arial"/>
      <family val="2"/>
    </font>
    <font>
      <b/>
      <sz val="10"/>
      <color theme="1"/>
      <name val="Arial"/>
      <family val="2"/>
    </font>
    <font>
      <sz val="10"/>
      <color theme="1"/>
      <name val="Arial"/>
      <family val="2"/>
    </font>
    <font>
      <sz val="12"/>
      <color theme="1"/>
      <name val="Arial"/>
      <family val="2"/>
    </font>
    <font>
      <sz val="9"/>
      <color theme="1"/>
      <name val="Arial"/>
      <family val="2"/>
    </font>
    <font>
      <sz val="10"/>
      <name val="Arial"/>
      <family val="2"/>
    </font>
    <font>
      <sz val="8"/>
      <color theme="0"/>
      <name val="Arial"/>
      <family val="2"/>
    </font>
    <font>
      <sz val="10"/>
      <color indexed="81"/>
      <name val="Arial"/>
      <family val="2"/>
    </font>
    <font>
      <sz val="8"/>
      <name val="Arial"/>
      <family val="2"/>
    </font>
    <font>
      <b/>
      <sz val="11"/>
      <color theme="1"/>
      <name val="Arial"/>
      <family val="2"/>
    </font>
    <font>
      <b/>
      <sz val="13.5"/>
      <name val="Arial"/>
      <family val="2"/>
    </font>
    <font>
      <u/>
      <sz val="13.5"/>
      <color indexed="12"/>
      <name val="Arial"/>
      <family val="2"/>
    </font>
    <font>
      <sz val="10"/>
      <color theme="1"/>
      <name val="Arial"/>
      <family val="2"/>
    </font>
    <font>
      <sz val="10"/>
      <name val="Arial"/>
      <family val="2"/>
    </font>
    <font>
      <sz val="8"/>
      <name val="Arial"/>
      <family val="2"/>
    </font>
    <font>
      <b/>
      <sz val="8"/>
      <color theme="1"/>
      <name val="Arial"/>
      <family val="2"/>
    </font>
    <font>
      <sz val="14"/>
      <name val="Arial"/>
      <family val="2"/>
    </font>
    <font>
      <b/>
      <sz val="15.5"/>
      <name val="Arial"/>
      <family val="2"/>
    </font>
    <font>
      <sz val="8"/>
      <name val="Arial"/>
      <family val="2"/>
    </font>
    <font>
      <sz val="8"/>
      <name val="Arial"/>
      <family val="2"/>
    </font>
    <font>
      <b/>
      <sz val="8"/>
      <color rgb="FF0000FF"/>
      <name val="Arial"/>
      <family val="2"/>
    </font>
    <font>
      <b/>
      <sz val="12"/>
      <color rgb="FF7030A0"/>
      <name val="Arial"/>
      <family val="2"/>
    </font>
  </fonts>
  <fills count="37">
    <fill>
      <patternFill patternType="none"/>
    </fill>
    <fill>
      <patternFill patternType="gray125"/>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43"/>
        <bgColor indexed="64"/>
      </patternFill>
    </fill>
    <fill>
      <patternFill patternType="solid">
        <fgColor indexed="56"/>
        <bgColor indexed="64"/>
      </patternFill>
    </fill>
    <fill>
      <patternFill patternType="solid">
        <fgColor indexed="18"/>
        <bgColor indexed="64"/>
      </patternFill>
    </fill>
    <fill>
      <patternFill patternType="solid">
        <fgColor indexed="23"/>
        <bgColor indexed="64"/>
      </patternFill>
    </fill>
    <fill>
      <patternFill patternType="solid">
        <fgColor indexed="44"/>
        <bgColor indexed="64"/>
      </patternFill>
    </fill>
    <fill>
      <patternFill patternType="solid">
        <fgColor indexed="51"/>
        <bgColor indexed="64"/>
      </patternFill>
    </fill>
    <fill>
      <patternFill patternType="solid">
        <fgColor indexed="23"/>
        <bgColor indexed="9"/>
      </patternFill>
    </fill>
    <fill>
      <patternFill patternType="solid">
        <fgColor indexed="42"/>
        <bgColor indexed="64"/>
      </patternFill>
    </fill>
    <fill>
      <patternFill patternType="solid">
        <fgColor rgb="FFFFC000"/>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00B050"/>
        <bgColor indexed="64"/>
      </patternFill>
    </fill>
    <fill>
      <patternFill patternType="solid">
        <fgColor rgb="FF00008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18"/>
      </top>
      <bottom style="thin">
        <color indexed="18"/>
      </bottom>
      <diagonal/>
    </border>
    <border>
      <left/>
      <right style="thin">
        <color indexed="18"/>
      </right>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style="thin">
        <color indexed="64"/>
      </right>
      <top style="thin">
        <color indexed="64"/>
      </top>
      <bottom style="thin">
        <color indexed="64"/>
      </bottom>
      <diagonal/>
    </border>
    <border>
      <left/>
      <right style="thin">
        <color indexed="18"/>
      </right>
      <top style="thin">
        <color indexed="18"/>
      </top>
      <bottom style="thin">
        <color indexed="64"/>
      </bottom>
      <diagonal/>
    </border>
    <border>
      <left style="thin">
        <color indexed="18"/>
      </left>
      <right/>
      <top/>
      <bottom style="thin">
        <color indexed="64"/>
      </bottom>
      <diagonal/>
    </border>
    <border>
      <left style="thin">
        <color indexed="18"/>
      </left>
      <right style="thin">
        <color indexed="18"/>
      </right>
      <top style="thin">
        <color indexed="18"/>
      </top>
      <bottom style="thin">
        <color indexed="18"/>
      </bottom>
      <diagonal/>
    </border>
    <border>
      <left/>
      <right style="thin">
        <color indexed="18"/>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1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18"/>
      </right>
      <top/>
      <bottom/>
      <diagonal/>
    </border>
    <border>
      <left style="thin">
        <color indexed="64"/>
      </left>
      <right/>
      <top/>
      <bottom style="thin">
        <color indexed="56"/>
      </bottom>
      <diagonal/>
    </border>
    <border>
      <left/>
      <right/>
      <top/>
      <bottom style="thin">
        <color indexed="56"/>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theme="1"/>
      </top>
      <bottom style="thin">
        <color theme="1"/>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18"/>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bottom/>
      <diagonal/>
    </border>
    <border>
      <left/>
      <right style="double">
        <color rgb="FF0000FF"/>
      </right>
      <top/>
      <bottom/>
      <diagonal/>
    </border>
    <border>
      <left style="double">
        <color rgb="FF0000FF"/>
      </left>
      <right/>
      <top/>
      <bottom style="double">
        <color rgb="FF0000FF"/>
      </bottom>
      <diagonal/>
    </border>
    <border>
      <left/>
      <right/>
      <top/>
      <bottom style="double">
        <color rgb="FF0000FF"/>
      </bottom>
      <diagonal/>
    </border>
    <border>
      <left/>
      <right style="double">
        <color rgb="FF0000FF"/>
      </right>
      <top/>
      <bottom style="double">
        <color rgb="FF0000FF"/>
      </bottom>
      <diagonal/>
    </border>
  </borders>
  <cellStyleXfs count="53">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4" fillId="11" borderId="0" applyNumberFormat="0" applyBorder="0" applyAlignment="0" applyProtection="0"/>
    <xf numFmtId="0" fontId="35" fillId="12" borderId="1" applyNumberFormat="0" applyAlignment="0" applyProtection="0"/>
    <xf numFmtId="0" fontId="36" fillId="13" borderId="2" applyNumberFormat="0" applyAlignment="0" applyProtection="0"/>
    <xf numFmtId="43" fontId="2" fillId="0" borderId="0" applyFont="0" applyFill="0" applyBorder="0" applyAlignment="0" applyProtection="0"/>
    <xf numFmtId="0" fontId="37" fillId="0" borderId="0" applyNumberFormat="0" applyFill="0" applyBorder="0" applyAlignment="0" applyProtection="0"/>
    <xf numFmtId="0" fontId="38" fillId="1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2" fillId="3" borderId="1" applyNumberFormat="0" applyAlignment="0" applyProtection="0"/>
    <xf numFmtId="0" fontId="43" fillId="0" borderId="6" applyNumberFormat="0" applyFill="0" applyAlignment="0" applyProtection="0"/>
    <xf numFmtId="0" fontId="44" fillId="3" borderId="0" applyNumberFormat="0" applyBorder="0" applyAlignment="0" applyProtection="0"/>
    <xf numFmtId="0" fontId="7" fillId="0" borderId="0"/>
    <xf numFmtId="0" fontId="4" fillId="0" borderId="0"/>
    <xf numFmtId="0" fontId="2" fillId="0" borderId="0"/>
    <xf numFmtId="0" fontId="2" fillId="0" borderId="0"/>
    <xf numFmtId="0" fontId="2" fillId="0" borderId="0"/>
    <xf numFmtId="0" fontId="4" fillId="0" borderId="0"/>
    <xf numFmtId="0" fontId="8" fillId="4" borderId="7" applyNumberFormat="0" applyFont="0" applyAlignment="0" applyProtection="0"/>
    <xf numFmtId="0" fontId="45" fillId="12" borderId="8" applyNumberFormat="0" applyAlignment="0" applyProtection="0"/>
    <xf numFmtId="9" fontId="2" fillId="0" borderId="0" applyFont="0" applyFill="0" applyBorder="0" applyAlignment="0" applyProtection="0"/>
    <xf numFmtId="0" fontId="4" fillId="0" borderId="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40">
    <xf numFmtId="0" fontId="0" fillId="0" borderId="0" xfId="0"/>
    <xf numFmtId="0" fontId="8" fillId="0" borderId="0" xfId="0" applyFont="1"/>
    <xf numFmtId="3" fontId="8" fillId="0" borderId="0" xfId="0" applyNumberFormat="1" applyFont="1" applyAlignment="1">
      <alignment vertical="justify" shrinkToFit="1"/>
    </xf>
    <xf numFmtId="3" fontId="8" fillId="0" borderId="0" xfId="0" applyNumberFormat="1" applyFont="1"/>
    <xf numFmtId="164" fontId="8" fillId="0" borderId="0" xfId="0" applyNumberFormat="1" applyFont="1"/>
    <xf numFmtId="0" fontId="19" fillId="0" borderId="0" xfId="0" applyFont="1"/>
    <xf numFmtId="166" fontId="19" fillId="0" borderId="10" xfId="0" applyNumberFormat="1" applyFont="1" applyBorder="1"/>
    <xf numFmtId="0" fontId="20" fillId="0" borderId="0" xfId="0" applyFont="1"/>
    <xf numFmtId="166" fontId="19" fillId="0" borderId="0" xfId="0" applyNumberFormat="1" applyFont="1"/>
    <xf numFmtId="3" fontId="19" fillId="0" borderId="10" xfId="0" applyNumberFormat="1" applyFont="1" applyBorder="1"/>
    <xf numFmtId="166" fontId="21" fillId="0" borderId="10" xfId="0" applyNumberFormat="1" applyFont="1" applyBorder="1"/>
    <xf numFmtId="1" fontId="11" fillId="16" borderId="11" xfId="43" applyNumberFormat="1" applyFont="1" applyFill="1" applyBorder="1" applyAlignment="1">
      <alignment horizontal="center" vertical="center" wrapText="1"/>
    </xf>
    <xf numFmtId="166" fontId="21" fillId="0" borderId="0" xfId="0" applyNumberFormat="1" applyFont="1"/>
    <xf numFmtId="3" fontId="19" fillId="0" borderId="0" xfId="0" applyNumberFormat="1" applyFont="1"/>
    <xf numFmtId="0" fontId="8" fillId="18" borderId="14" xfId="0" applyFont="1" applyFill="1" applyBorder="1" applyAlignment="1">
      <alignment vertical="center"/>
    </xf>
    <xf numFmtId="0" fontId="8" fillId="19" borderId="0" xfId="0" applyFont="1" applyFill="1"/>
    <xf numFmtId="0" fontId="27" fillId="18" borderId="14" xfId="0" applyFont="1" applyFill="1" applyBorder="1" applyAlignment="1">
      <alignment horizontal="left" vertical="center"/>
    </xf>
    <xf numFmtId="0" fontId="14" fillId="19" borderId="0" xfId="0" applyFont="1" applyFill="1" applyAlignment="1">
      <alignment horizontal="right" vertical="center"/>
    </xf>
    <xf numFmtId="0" fontId="8" fillId="19" borderId="15" xfId="0" applyFont="1" applyFill="1" applyBorder="1"/>
    <xf numFmtId="0" fontId="26" fillId="18" borderId="16" xfId="0" applyFont="1" applyFill="1" applyBorder="1"/>
    <xf numFmtId="0" fontId="8" fillId="18" borderId="17" xfId="0" applyFont="1" applyFill="1" applyBorder="1"/>
    <xf numFmtId="0" fontId="8" fillId="18" borderId="17" xfId="0" applyFont="1" applyFill="1" applyBorder="1" applyAlignment="1">
      <alignment vertical="center"/>
    </xf>
    <xf numFmtId="0" fontId="8" fillId="19" borderId="18" xfId="0" applyFont="1" applyFill="1" applyBorder="1"/>
    <xf numFmtId="0" fontId="8" fillId="19" borderId="19" xfId="0" applyFont="1" applyFill="1" applyBorder="1"/>
    <xf numFmtId="0" fontId="8" fillId="19" borderId="20" xfId="0" applyFont="1" applyFill="1" applyBorder="1"/>
    <xf numFmtId="0" fontId="8" fillId="19" borderId="21" xfId="0" applyFont="1" applyFill="1" applyBorder="1"/>
    <xf numFmtId="3" fontId="7" fillId="19" borderId="0" xfId="0" applyNumberFormat="1" applyFont="1" applyFill="1" applyAlignment="1">
      <alignment horizontal="left" vertical="center"/>
    </xf>
    <xf numFmtId="0" fontId="7" fillId="19" borderId="0" xfId="0" applyFont="1" applyFill="1" applyAlignment="1">
      <alignment vertical="center"/>
    </xf>
    <xf numFmtId="0" fontId="5" fillId="19" borderId="0" xfId="0" applyFont="1" applyFill="1"/>
    <xf numFmtId="0" fontId="0" fillId="19" borderId="0" xfId="0" applyFill="1"/>
    <xf numFmtId="0" fontId="0" fillId="19" borderId="15" xfId="0" applyFill="1" applyBorder="1"/>
    <xf numFmtId="0" fontId="6" fillId="19" borderId="0" xfId="0" applyFont="1" applyFill="1"/>
    <xf numFmtId="0" fontId="6" fillId="19" borderId="0" xfId="0" applyFont="1" applyFill="1" applyAlignment="1">
      <alignment horizontal="right"/>
    </xf>
    <xf numFmtId="0" fontId="5" fillId="19" borderId="18" xfId="0" applyFont="1" applyFill="1" applyBorder="1"/>
    <xf numFmtId="0" fontId="0" fillId="19" borderId="20" xfId="0" applyFill="1" applyBorder="1"/>
    <xf numFmtId="3" fontId="13" fillId="19" borderId="0" xfId="0" applyNumberFormat="1" applyFont="1" applyFill="1" applyAlignment="1">
      <alignment vertical="center"/>
    </xf>
    <xf numFmtId="0" fontId="13" fillId="19" borderId="0" xfId="0" applyFont="1" applyFill="1" applyAlignment="1">
      <alignment vertical="center"/>
    </xf>
    <xf numFmtId="0" fontId="7" fillId="19" borderId="15" xfId="0" applyFont="1" applyFill="1" applyBorder="1"/>
    <xf numFmtId="0" fontId="0" fillId="19" borderId="21" xfId="0" applyFill="1" applyBorder="1"/>
    <xf numFmtId="3" fontId="11" fillId="19" borderId="0" xfId="0" applyNumberFormat="1" applyFont="1" applyFill="1" applyAlignment="1">
      <alignment horizontal="left" vertical="center"/>
    </xf>
    <xf numFmtId="3" fontId="8" fillId="21" borderId="22" xfId="43" applyNumberFormat="1" applyFont="1" applyFill="1" applyBorder="1" applyAlignment="1">
      <alignment vertical="center"/>
    </xf>
    <xf numFmtId="0" fontId="11" fillId="19" borderId="0" xfId="0" applyFont="1" applyFill="1" applyAlignment="1">
      <alignment vertical="center" wrapText="1"/>
    </xf>
    <xf numFmtId="9" fontId="11" fillId="19" borderId="0" xfId="48" applyFont="1" applyFill="1" applyBorder="1" applyAlignment="1" applyProtection="1">
      <alignment vertical="center" wrapText="1"/>
    </xf>
    <xf numFmtId="3" fontId="7" fillId="19" borderId="0" xfId="0" applyNumberFormat="1" applyFont="1" applyFill="1" applyAlignment="1" applyProtection="1">
      <alignment vertical="center"/>
      <protection locked="0"/>
    </xf>
    <xf numFmtId="3" fontId="12" fillId="19" borderId="0" xfId="0" quotePrefix="1" applyNumberFormat="1" applyFont="1" applyFill="1" applyAlignment="1">
      <alignment horizontal="center"/>
    </xf>
    <xf numFmtId="1" fontId="5" fillId="22" borderId="0" xfId="0" applyNumberFormat="1" applyFont="1" applyFill="1" applyAlignment="1">
      <alignment horizontal="left" vertical="center"/>
    </xf>
    <xf numFmtId="3" fontId="5" fillId="19" borderId="0" xfId="0" quotePrefix="1" applyNumberFormat="1" applyFont="1" applyFill="1" applyAlignment="1">
      <alignment horizontal="left" vertical="center"/>
    </xf>
    <xf numFmtId="0" fontId="7" fillId="19" borderId="0" xfId="0" applyFont="1" applyFill="1"/>
    <xf numFmtId="0" fontId="29" fillId="19" borderId="0" xfId="0" applyFont="1" applyFill="1" applyAlignment="1">
      <alignment vertical="center"/>
    </xf>
    <xf numFmtId="0" fontId="29" fillId="19" borderId="0" xfId="0" applyFont="1" applyFill="1"/>
    <xf numFmtId="0" fontId="7" fillId="19" borderId="0" xfId="0" applyFont="1" applyFill="1" applyAlignment="1">
      <alignment wrapText="1"/>
    </xf>
    <xf numFmtId="0" fontId="17" fillId="19" borderId="0" xfId="0" applyFont="1" applyFill="1" applyAlignment="1">
      <alignment vertical="center"/>
    </xf>
    <xf numFmtId="3" fontId="17" fillId="19" borderId="0" xfId="0" applyNumberFormat="1" applyFont="1" applyFill="1" applyAlignment="1">
      <alignment horizontal="left" vertical="center"/>
    </xf>
    <xf numFmtId="3" fontId="11" fillId="19" borderId="0" xfId="0" applyNumberFormat="1" applyFont="1" applyFill="1" applyAlignment="1">
      <alignment vertical="center" wrapText="1"/>
    </xf>
    <xf numFmtId="3" fontId="11" fillId="19" borderId="0" xfId="48" applyNumberFormat="1" applyFont="1" applyFill="1" applyBorder="1" applyAlignment="1" applyProtection="1">
      <alignment vertical="center" wrapText="1"/>
    </xf>
    <xf numFmtId="3" fontId="12" fillId="19" borderId="13" xfId="0" quotePrefix="1" applyNumberFormat="1" applyFont="1" applyFill="1" applyBorder="1" applyAlignment="1">
      <alignment horizontal="center"/>
    </xf>
    <xf numFmtId="49" fontId="8" fillId="19" borderId="15" xfId="43" applyNumberFormat="1" applyFont="1" applyFill="1" applyBorder="1" applyAlignment="1">
      <alignment horizontal="left"/>
    </xf>
    <xf numFmtId="0" fontId="0" fillId="19" borderId="18" xfId="0" applyFill="1" applyBorder="1"/>
    <xf numFmtId="0" fontId="5" fillId="19" borderId="15" xfId="0" applyFont="1" applyFill="1" applyBorder="1"/>
    <xf numFmtId="0" fontId="7" fillId="19" borderId="18" xfId="0" applyFont="1" applyFill="1" applyBorder="1"/>
    <xf numFmtId="9" fontId="0" fillId="19" borderId="18" xfId="48" applyFont="1" applyFill="1" applyBorder="1" applyAlignment="1" applyProtection="1"/>
    <xf numFmtId="9" fontId="0" fillId="19" borderId="15" xfId="48" applyFont="1" applyFill="1" applyBorder="1" applyAlignment="1" applyProtection="1"/>
    <xf numFmtId="0" fontId="13" fillId="19" borderId="0" xfId="0" applyFont="1" applyFill="1"/>
    <xf numFmtId="49" fontId="13" fillId="19" borderId="0" xfId="0" applyNumberFormat="1" applyFont="1" applyFill="1" applyAlignment="1">
      <alignment horizontal="right"/>
    </xf>
    <xf numFmtId="0" fontId="0" fillId="19" borderId="19" xfId="0" applyFill="1" applyBorder="1"/>
    <xf numFmtId="0" fontId="30" fillId="19" borderId="0" xfId="0" applyFont="1" applyFill="1" applyAlignment="1">
      <alignment horizontal="left"/>
    </xf>
    <xf numFmtId="166" fontId="8" fillId="19" borderId="0" xfId="28" applyNumberFormat="1" applyFont="1" applyFill="1" applyBorder="1" applyAlignment="1" applyProtection="1"/>
    <xf numFmtId="166" fontId="8" fillId="19" borderId="0" xfId="0" applyNumberFormat="1" applyFont="1" applyFill="1"/>
    <xf numFmtId="166" fontId="8" fillId="19" borderId="13" xfId="0" applyNumberFormat="1" applyFont="1" applyFill="1" applyBorder="1" applyAlignment="1">
      <alignment horizontal="right"/>
    </xf>
    <xf numFmtId="0" fontId="8" fillId="19" borderId="0" xfId="0" applyFont="1" applyFill="1" applyAlignment="1">
      <alignment horizontal="left"/>
    </xf>
    <xf numFmtId="0" fontId="8" fillId="19" borderId="0" xfId="0" quotePrefix="1" applyFont="1" applyFill="1" applyAlignment="1">
      <alignment horizontal="left"/>
    </xf>
    <xf numFmtId="0" fontId="8" fillId="19" borderId="0" xfId="0" quotePrefix="1" applyFont="1" applyFill="1"/>
    <xf numFmtId="166" fontId="8" fillId="19" borderId="0" xfId="0" applyNumberFormat="1" applyFont="1" applyFill="1" applyAlignment="1">
      <alignment horizontal="right"/>
    </xf>
    <xf numFmtId="0" fontId="8" fillId="19" borderId="0" xfId="0" applyFont="1" applyFill="1" applyAlignment="1">
      <alignment horizontal="center"/>
    </xf>
    <xf numFmtId="0" fontId="8" fillId="19" borderId="0" xfId="0" applyFont="1" applyFill="1" applyAlignment="1">
      <alignment vertical="top" wrapText="1"/>
    </xf>
    <xf numFmtId="0" fontId="18" fillId="18" borderId="23" xfId="0" applyFont="1" applyFill="1" applyBorder="1" applyAlignment="1">
      <alignment vertical="center"/>
    </xf>
    <xf numFmtId="0" fontId="11" fillId="19" borderId="0" xfId="0" applyFont="1" applyFill="1"/>
    <xf numFmtId="0" fontId="19" fillId="19" borderId="0" xfId="0" quotePrefix="1" applyFont="1" applyFill="1"/>
    <xf numFmtId="0" fontId="8" fillId="19" borderId="15" xfId="0" applyFont="1" applyFill="1" applyBorder="1" applyAlignment="1">
      <alignment horizontal="center" wrapText="1"/>
    </xf>
    <xf numFmtId="0" fontId="8" fillId="19" borderId="24" xfId="0" applyFont="1" applyFill="1" applyBorder="1"/>
    <xf numFmtId="0" fontId="8" fillId="19" borderId="15" xfId="0" applyFont="1" applyFill="1" applyBorder="1" applyAlignment="1">
      <alignment wrapText="1"/>
    </xf>
    <xf numFmtId="0" fontId="8" fillId="19" borderId="15" xfId="0" applyFont="1" applyFill="1" applyBorder="1" applyAlignment="1">
      <alignment horizontal="center"/>
    </xf>
    <xf numFmtId="0" fontId="14" fillId="19" borderId="18" xfId="0" applyFont="1" applyFill="1" applyBorder="1"/>
    <xf numFmtId="0" fontId="25" fillId="19" borderId="0" xfId="0" applyFont="1" applyFill="1"/>
    <xf numFmtId="0" fontId="14" fillId="19" borderId="18" xfId="0" applyFont="1" applyFill="1" applyBorder="1" applyAlignment="1">
      <alignment horizontal="center"/>
    </xf>
    <xf numFmtId="0" fontId="0" fillId="19" borderId="0" xfId="0" applyFill="1" applyAlignment="1">
      <alignment horizontal="left"/>
    </xf>
    <xf numFmtId="0" fontId="8" fillId="19" borderId="0" xfId="0" quotePrefix="1" applyFont="1" applyFill="1" applyAlignment="1">
      <alignment horizontal="right"/>
    </xf>
    <xf numFmtId="0" fontId="8" fillId="19" borderId="0" xfId="0" quotePrefix="1" applyFont="1" applyFill="1" applyAlignment="1">
      <alignment horizontal="center"/>
    </xf>
    <xf numFmtId="0" fontId="8" fillId="19" borderId="15" xfId="0" applyFont="1" applyFill="1" applyBorder="1" applyAlignment="1" applyProtection="1">
      <alignment vertical="top" wrapText="1"/>
      <protection locked="0"/>
    </xf>
    <xf numFmtId="164" fontId="8" fillId="19" borderId="0" xfId="0" applyNumberFormat="1" applyFont="1" applyFill="1"/>
    <xf numFmtId="0" fontId="0" fillId="19" borderId="0" xfId="0" applyFill="1" applyAlignment="1">
      <alignment horizontal="center"/>
    </xf>
    <xf numFmtId="0" fontId="8" fillId="19" borderId="15" xfId="0" applyFont="1" applyFill="1" applyBorder="1" applyAlignment="1">
      <alignment vertical="top" wrapText="1"/>
    </xf>
    <xf numFmtId="0" fontId="8" fillId="19" borderId="0" xfId="0" applyFont="1" applyFill="1" applyAlignment="1">
      <alignment horizontal="right"/>
    </xf>
    <xf numFmtId="0" fontId="14" fillId="19" borderId="0" xfId="0" applyFont="1" applyFill="1"/>
    <xf numFmtId="167" fontId="8" fillId="19" borderId="0" xfId="0" applyNumberFormat="1" applyFont="1" applyFill="1"/>
    <xf numFmtId="0" fontId="8" fillId="19" borderId="15" xfId="0" applyFont="1" applyFill="1" applyBorder="1" applyAlignment="1" applyProtection="1">
      <alignment vertical="top"/>
      <protection locked="0"/>
    </xf>
    <xf numFmtId="164" fontId="8" fillId="19" borderId="0" xfId="0" applyNumberFormat="1" applyFont="1" applyFill="1" applyAlignment="1">
      <alignment horizontal="right"/>
    </xf>
    <xf numFmtId="0" fontId="8" fillId="23" borderId="11" xfId="0" applyFont="1" applyFill="1" applyBorder="1" applyAlignment="1">
      <alignment horizontal="center"/>
    </xf>
    <xf numFmtId="0" fontId="31" fillId="18" borderId="14" xfId="0" applyFont="1" applyFill="1" applyBorder="1" applyAlignment="1">
      <alignment horizontal="left" vertical="center"/>
    </xf>
    <xf numFmtId="0" fontId="8" fillId="19" borderId="18" xfId="45" applyFont="1" applyFill="1" applyBorder="1" applyAlignment="1">
      <alignment vertical="center"/>
    </xf>
    <xf numFmtId="0" fontId="49" fillId="19" borderId="0" xfId="0" applyFont="1" applyFill="1" applyAlignment="1">
      <alignment horizontal="left"/>
    </xf>
    <xf numFmtId="0" fontId="5" fillId="19" borderId="0" xfId="45" applyFont="1" applyFill="1" applyAlignment="1">
      <alignment vertical="center"/>
    </xf>
    <xf numFmtId="0" fontId="8" fillId="19" borderId="15" xfId="45" applyFont="1" applyFill="1" applyBorder="1" applyAlignment="1">
      <alignment vertical="center"/>
    </xf>
    <xf numFmtId="0" fontId="8" fillId="19" borderId="0" xfId="45" applyFont="1" applyFill="1" applyAlignment="1">
      <alignment vertical="center"/>
    </xf>
    <xf numFmtId="0" fontId="14" fillId="19" borderId="0" xfId="45" applyFont="1" applyFill="1" applyAlignment="1">
      <alignment vertical="center"/>
    </xf>
    <xf numFmtId="0" fontId="8" fillId="19" borderId="0" xfId="45" applyFont="1" applyFill="1" applyAlignment="1">
      <alignment horizontal="left" vertical="center" wrapText="1"/>
    </xf>
    <xf numFmtId="0" fontId="8" fillId="19" borderId="15" xfId="45" applyFont="1" applyFill="1" applyBorder="1" applyAlignment="1">
      <alignment horizontal="left" vertical="center" wrapText="1"/>
    </xf>
    <xf numFmtId="0" fontId="8" fillId="19" borderId="0" xfId="45" applyFont="1" applyFill="1" applyAlignment="1">
      <alignment horizontal="left" vertical="center"/>
    </xf>
    <xf numFmtId="0" fontId="8" fillId="0" borderId="11" xfId="45" applyFont="1" applyBorder="1" applyAlignment="1" applyProtection="1">
      <alignment horizontal="right" vertical="center"/>
      <protection locked="0"/>
    </xf>
    <xf numFmtId="0" fontId="8" fillId="19" borderId="0" xfId="45" applyFont="1" applyFill="1" applyAlignment="1">
      <alignment horizontal="center" vertical="center"/>
    </xf>
    <xf numFmtId="0" fontId="4" fillId="19" borderId="0" xfId="42" applyFont="1" applyFill="1"/>
    <xf numFmtId="0" fontId="8" fillId="19" borderId="0" xfId="45" applyFont="1" applyFill="1" applyAlignment="1">
      <alignment horizontal="right" vertical="center"/>
    </xf>
    <xf numFmtId="0" fontId="50" fillId="19" borderId="15" xfId="45" applyFont="1" applyFill="1" applyBorder="1" applyAlignment="1">
      <alignment horizontal="center" vertical="center"/>
    </xf>
    <xf numFmtId="0" fontId="8" fillId="19" borderId="19" xfId="45" applyFont="1" applyFill="1" applyBorder="1" applyAlignment="1">
      <alignment vertical="center"/>
    </xf>
    <xf numFmtId="0" fontId="8" fillId="19" borderId="20" xfId="45" applyFont="1" applyFill="1" applyBorder="1" applyAlignment="1">
      <alignment vertical="center"/>
    </xf>
    <xf numFmtId="0" fontId="8" fillId="19" borderId="21" xfId="45" applyFont="1" applyFill="1" applyBorder="1" applyAlignment="1">
      <alignment vertical="center"/>
    </xf>
    <xf numFmtId="0" fontId="4" fillId="17" borderId="0" xfId="44" applyFont="1" applyFill="1"/>
    <xf numFmtId="0" fontId="26" fillId="18" borderId="16" xfId="0" applyFont="1" applyFill="1" applyBorder="1" applyAlignment="1">
      <alignment horizontal="left" vertical="center"/>
    </xf>
    <xf numFmtId="0" fontId="26" fillId="18" borderId="25" xfId="0" applyFont="1" applyFill="1" applyBorder="1" applyAlignment="1">
      <alignment horizontal="left" vertical="center"/>
    </xf>
    <xf numFmtId="0" fontId="4" fillId="19" borderId="18" xfId="0" applyFont="1" applyFill="1" applyBorder="1"/>
    <xf numFmtId="0" fontId="4" fillId="19" borderId="0" xfId="0" applyFont="1" applyFill="1"/>
    <xf numFmtId="0" fontId="4" fillId="19" borderId="15" xfId="42" applyFont="1" applyFill="1" applyBorder="1"/>
    <xf numFmtId="0" fontId="4" fillId="19" borderId="18" xfId="42" applyFont="1" applyFill="1" applyBorder="1"/>
    <xf numFmtId="0" fontId="51" fillId="17" borderId="0" xfId="36" applyFont="1" applyFill="1" applyBorder="1" applyAlignment="1" applyProtection="1"/>
    <xf numFmtId="0" fontId="4" fillId="17" borderId="0" xfId="0" applyFont="1" applyFill="1"/>
    <xf numFmtId="0" fontId="4" fillId="19" borderId="24" xfId="42" applyFont="1" applyFill="1" applyBorder="1"/>
    <xf numFmtId="0" fontId="4" fillId="19" borderId="13" xfId="42" applyFont="1" applyFill="1" applyBorder="1"/>
    <xf numFmtId="0" fontId="4" fillId="19" borderId="26" xfId="42" applyFont="1" applyFill="1" applyBorder="1"/>
    <xf numFmtId="0" fontId="31" fillId="18" borderId="16" xfId="0" applyFont="1" applyFill="1" applyBorder="1" applyAlignment="1">
      <alignment horizontal="left" vertical="center"/>
    </xf>
    <xf numFmtId="0" fontId="31" fillId="18" borderId="17" xfId="0" applyFont="1" applyFill="1" applyBorder="1" applyAlignment="1">
      <alignment horizontal="left" vertical="center"/>
    </xf>
    <xf numFmtId="0" fontId="5" fillId="19" borderId="0" xfId="43" applyFont="1" applyFill="1" applyAlignment="1">
      <alignment horizontal="left"/>
    </xf>
    <xf numFmtId="0" fontId="8" fillId="0" borderId="12" xfId="0" applyFont="1" applyBorder="1"/>
    <xf numFmtId="0" fontId="8" fillId="0" borderId="27" xfId="0" applyFont="1" applyBorder="1"/>
    <xf numFmtId="166" fontId="19" fillId="0" borderId="27" xfId="0" applyNumberFormat="1" applyFont="1" applyBorder="1"/>
    <xf numFmtId="166" fontId="19" fillId="0" borderId="28" xfId="0" applyNumberFormat="1" applyFont="1" applyBorder="1"/>
    <xf numFmtId="0" fontId="53" fillId="19" borderId="0" xfId="0" applyFont="1" applyFill="1"/>
    <xf numFmtId="0" fontId="7" fillId="0" borderId="0" xfId="0" applyFont="1"/>
    <xf numFmtId="9" fontId="0" fillId="0" borderId="0" xfId="48" applyFont="1" applyFill="1" applyAlignment="1" applyProtection="1"/>
    <xf numFmtId="0" fontId="52" fillId="0" borderId="0" xfId="0" applyFont="1"/>
    <xf numFmtId="0" fontId="4" fillId="0" borderId="0" xfId="44" applyFont="1"/>
    <xf numFmtId="49" fontId="7" fillId="0" borderId="0" xfId="0" applyNumberFormat="1" applyFont="1"/>
    <xf numFmtId="49" fontId="2" fillId="0" borderId="0" xfId="0" applyNumberFormat="1" applyFont="1"/>
    <xf numFmtId="0" fontId="2" fillId="0" borderId="0" xfId="0" applyFont="1"/>
    <xf numFmtId="0" fontId="5" fillId="19" borderId="0" xfId="0" applyFont="1" applyFill="1" applyAlignment="1">
      <alignment horizontal="right"/>
    </xf>
    <xf numFmtId="0" fontId="7" fillId="18" borderId="14" xfId="0" applyFont="1" applyFill="1" applyBorder="1" applyAlignment="1">
      <alignment vertical="center"/>
    </xf>
    <xf numFmtId="49" fontId="7" fillId="19" borderId="0" xfId="43" applyNumberFormat="1" applyFont="1" applyFill="1" applyAlignment="1">
      <alignment horizontal="left"/>
    </xf>
    <xf numFmtId="0" fontId="7" fillId="19" borderId="0" xfId="43" applyFont="1" applyFill="1"/>
    <xf numFmtId="0" fontId="57" fillId="18" borderId="29" xfId="0" applyFont="1" applyFill="1" applyBorder="1" applyAlignment="1">
      <alignment vertical="center"/>
    </xf>
    <xf numFmtId="0" fontId="53" fillId="19" borderId="0" xfId="0" quotePrefix="1" applyFont="1" applyFill="1" applyAlignment="1">
      <alignment horizontal="left"/>
    </xf>
    <xf numFmtId="0" fontId="53" fillId="19" borderId="0" xfId="0" quotePrefix="1" applyFont="1" applyFill="1" applyAlignment="1">
      <alignment horizontal="right"/>
    </xf>
    <xf numFmtId="0" fontId="4" fillId="19" borderId="13" xfId="0" applyFont="1" applyFill="1" applyBorder="1"/>
    <xf numFmtId="0" fontId="4" fillId="19" borderId="13" xfId="0" applyFont="1" applyFill="1" applyBorder="1" applyAlignment="1">
      <alignment horizontal="center"/>
    </xf>
    <xf numFmtId="0" fontId="5" fillId="19" borderId="0" xfId="0" applyFont="1" applyFill="1" applyAlignment="1">
      <alignment horizontal="left"/>
    </xf>
    <xf numFmtId="0" fontId="31" fillId="18" borderId="14" xfId="0" applyFont="1" applyFill="1" applyBorder="1" applyAlignment="1">
      <alignment horizontal="center" vertical="center"/>
    </xf>
    <xf numFmtId="0" fontId="17" fillId="19" borderId="0" xfId="0" applyFont="1" applyFill="1" applyAlignment="1">
      <alignment horizontal="right" vertical="center"/>
    </xf>
    <xf numFmtId="0" fontId="0" fillId="19" borderId="20" xfId="0" applyFill="1" applyBorder="1" applyAlignment="1">
      <alignment vertical="center"/>
    </xf>
    <xf numFmtId="0" fontId="4" fillId="19" borderId="0" xfId="0" quotePrefix="1" applyFont="1" applyFill="1" applyAlignment="1">
      <alignment horizontal="right"/>
    </xf>
    <xf numFmtId="0" fontId="8" fillId="19" borderId="0" xfId="0" applyFont="1" applyFill="1" applyProtection="1">
      <protection hidden="1"/>
    </xf>
    <xf numFmtId="0" fontId="8" fillId="19" borderId="0" xfId="0" applyFont="1" applyFill="1" applyAlignment="1" applyProtection="1">
      <alignment horizontal="left" wrapText="1"/>
      <protection hidden="1"/>
    </xf>
    <xf numFmtId="0" fontId="28" fillId="19" borderId="0" xfId="0" applyFont="1" applyFill="1" applyProtection="1">
      <protection hidden="1"/>
    </xf>
    <xf numFmtId="0" fontId="4" fillId="19" borderId="0" xfId="0" applyFont="1" applyFill="1" applyProtection="1">
      <protection hidden="1"/>
    </xf>
    <xf numFmtId="0" fontId="16" fillId="19" borderId="0" xfId="0" applyFont="1" applyFill="1" applyProtection="1">
      <protection hidden="1"/>
    </xf>
    <xf numFmtId="0" fontId="17" fillId="19" borderId="0" xfId="0" applyFont="1" applyFill="1" applyAlignment="1">
      <alignment vertical="center" wrapText="1"/>
    </xf>
    <xf numFmtId="0" fontId="8" fillId="19" borderId="0" xfId="0" applyFont="1" applyFill="1" applyProtection="1">
      <protection locked="0" hidden="1"/>
    </xf>
    <xf numFmtId="0" fontId="4" fillId="18" borderId="14" xfId="0" applyFont="1" applyFill="1" applyBorder="1" applyAlignment="1">
      <alignment vertical="center"/>
    </xf>
    <xf numFmtId="0" fontId="4" fillId="18" borderId="17" xfId="0" applyFont="1" applyFill="1" applyBorder="1" applyAlignment="1">
      <alignment vertical="center"/>
    </xf>
    <xf numFmtId="0" fontId="4" fillId="19" borderId="15" xfId="0" applyFont="1" applyFill="1" applyBorder="1"/>
    <xf numFmtId="0" fontId="4" fillId="19" borderId="0" xfId="43" applyFont="1" applyFill="1"/>
    <xf numFmtId="0" fontId="54" fillId="19" borderId="0" xfId="0" applyFont="1" applyFill="1"/>
    <xf numFmtId="49" fontId="4" fillId="19" borderId="18" xfId="0" applyNumberFormat="1" applyFont="1" applyFill="1" applyBorder="1" applyAlignment="1">
      <alignment horizontal="right"/>
    </xf>
    <xf numFmtId="0" fontId="54" fillId="19" borderId="18" xfId="0" applyFont="1" applyFill="1" applyBorder="1"/>
    <xf numFmtId="0" fontId="4" fillId="15" borderId="30" xfId="0" applyFont="1" applyFill="1" applyBorder="1"/>
    <xf numFmtId="0" fontId="4" fillId="15" borderId="36" xfId="0" applyFont="1" applyFill="1" applyBorder="1"/>
    <xf numFmtId="0" fontId="4" fillId="15" borderId="12" xfId="0" applyFont="1" applyFill="1" applyBorder="1"/>
    <xf numFmtId="0" fontId="4" fillId="19" borderId="39" xfId="0" applyFont="1" applyFill="1" applyBorder="1"/>
    <xf numFmtId="0" fontId="54" fillId="15" borderId="13" xfId="0" applyFont="1" applyFill="1" applyBorder="1" applyAlignment="1">
      <alignment horizontal="centerContinuous"/>
    </xf>
    <xf numFmtId="0" fontId="4" fillId="15" borderId="0" xfId="0" applyFont="1" applyFill="1" applyAlignment="1">
      <alignment horizontal="centerContinuous"/>
    </xf>
    <xf numFmtId="0" fontId="4" fillId="15" borderId="27" xfId="0" applyFont="1" applyFill="1" applyBorder="1" applyAlignment="1">
      <alignment horizontal="center" wrapText="1"/>
    </xf>
    <xf numFmtId="0" fontId="4" fillId="15" borderId="32" xfId="0" applyFont="1" applyFill="1" applyBorder="1" applyAlignment="1">
      <alignment horizontal="center" wrapText="1"/>
    </xf>
    <xf numFmtId="0" fontId="55" fillId="15" borderId="28" xfId="0" quotePrefix="1" applyFont="1" applyFill="1" applyBorder="1" applyAlignment="1">
      <alignment horizontal="center"/>
    </xf>
    <xf numFmtId="49" fontId="19" fillId="15" borderId="27" xfId="0" quotePrefix="1" applyNumberFormat="1" applyFont="1" applyFill="1" applyBorder="1" applyAlignment="1">
      <alignment horizontal="center"/>
    </xf>
    <xf numFmtId="0" fontId="4" fillId="15" borderId="13" xfId="0" quotePrefix="1" applyFont="1" applyFill="1" applyBorder="1" applyAlignment="1">
      <alignment horizontal="center"/>
    </xf>
    <xf numFmtId="0" fontId="4" fillId="19" borderId="0" xfId="0" applyFont="1" applyFill="1" applyAlignment="1">
      <alignment vertical="center"/>
    </xf>
    <xf numFmtId="3" fontId="4" fillId="19" borderId="18" xfId="0" applyNumberFormat="1" applyFont="1" applyFill="1" applyBorder="1" applyAlignment="1">
      <alignment horizontal="left" vertical="center"/>
    </xf>
    <xf numFmtId="0" fontId="55" fillId="19" borderId="0" xfId="0" applyFont="1" applyFill="1" applyAlignment="1">
      <alignment vertical="center"/>
    </xf>
    <xf numFmtId="0" fontId="55" fillId="19" borderId="0" xfId="0" applyFont="1" applyFill="1" applyAlignment="1">
      <alignment vertical="center" wrapText="1"/>
    </xf>
    <xf numFmtId="0" fontId="4" fillId="19" borderId="20" xfId="0" applyFont="1" applyFill="1" applyBorder="1"/>
    <xf numFmtId="0" fontId="4" fillId="19" borderId="21" xfId="0" applyFont="1" applyFill="1" applyBorder="1"/>
    <xf numFmtId="0" fontId="31" fillId="18" borderId="14" xfId="0" applyFont="1" applyFill="1" applyBorder="1" applyAlignment="1">
      <alignment vertical="center"/>
    </xf>
    <xf numFmtId="0" fontId="31" fillId="18" borderId="14" xfId="0" applyFont="1" applyFill="1" applyBorder="1" applyAlignment="1">
      <alignment horizontal="right" vertical="center"/>
    </xf>
    <xf numFmtId="0" fontId="8" fillId="19" borderId="18" xfId="43" applyFont="1" applyFill="1" applyBorder="1"/>
    <xf numFmtId="0" fontId="30" fillId="19" borderId="0" xfId="0" applyFont="1" applyFill="1"/>
    <xf numFmtId="0" fontId="11" fillId="19" borderId="0" xfId="0" applyFont="1" applyFill="1" applyAlignment="1">
      <alignment horizontal="center"/>
    </xf>
    <xf numFmtId="0" fontId="6" fillId="19" borderId="18" xfId="0" applyFont="1" applyFill="1" applyBorder="1"/>
    <xf numFmtId="0" fontId="5" fillId="15" borderId="37" xfId="0" applyFont="1" applyFill="1" applyBorder="1" applyAlignment="1">
      <alignment horizontal="centerContinuous"/>
    </xf>
    <xf numFmtId="0" fontId="7" fillId="15" borderId="38" xfId="0" applyFont="1" applyFill="1" applyBorder="1" applyAlignment="1">
      <alignment horizontal="centerContinuous"/>
    </xf>
    <xf numFmtId="0" fontId="5" fillId="15" borderId="38" xfId="0" applyFont="1" applyFill="1" applyBorder="1" applyAlignment="1">
      <alignment horizontal="centerContinuous"/>
    </xf>
    <xf numFmtId="0" fontId="5" fillId="15" borderId="22" xfId="0" applyFont="1" applyFill="1" applyBorder="1" applyAlignment="1">
      <alignment horizontal="centerContinuous"/>
    </xf>
    <xf numFmtId="0" fontId="5" fillId="15" borderId="37" xfId="0" applyFont="1" applyFill="1" applyBorder="1" applyAlignment="1">
      <alignment horizontal="center"/>
    </xf>
    <xf numFmtId="0" fontId="5" fillId="15" borderId="38" xfId="0" applyFont="1" applyFill="1" applyBorder="1" applyAlignment="1">
      <alignment horizontal="center"/>
    </xf>
    <xf numFmtId="49" fontId="13" fillId="19" borderId="18" xfId="0" applyNumberFormat="1" applyFont="1" applyFill="1" applyBorder="1" applyAlignment="1">
      <alignment horizontal="left"/>
    </xf>
    <xf numFmtId="0" fontId="10" fillId="15" borderId="12" xfId="0" applyFont="1" applyFill="1" applyBorder="1" applyAlignment="1">
      <alignment horizontal="center" wrapText="1"/>
    </xf>
    <xf numFmtId="0" fontId="9" fillId="15" borderId="36" xfId="0" applyFont="1" applyFill="1" applyBorder="1" applyAlignment="1">
      <alignment horizontal="center" wrapText="1"/>
    </xf>
    <xf numFmtId="0" fontId="9" fillId="15" borderId="12" xfId="0" applyFont="1" applyFill="1" applyBorder="1" applyAlignment="1">
      <alignment horizontal="center" wrapText="1"/>
    </xf>
    <xf numFmtId="49" fontId="7" fillId="19" borderId="18" xfId="0" applyNumberFormat="1" applyFont="1" applyFill="1" applyBorder="1"/>
    <xf numFmtId="0" fontId="10" fillId="15" borderId="28" xfId="0" applyFont="1" applyFill="1" applyBorder="1" applyAlignment="1">
      <alignment horizontal="center" wrapText="1"/>
    </xf>
    <xf numFmtId="0" fontId="9" fillId="15" borderId="13" xfId="0" quotePrefix="1" applyFont="1" applyFill="1" applyBorder="1" applyAlignment="1">
      <alignment horizontal="center" wrapText="1"/>
    </xf>
    <xf numFmtId="0" fontId="10" fillId="15" borderId="28" xfId="0" quotePrefix="1" applyFont="1" applyFill="1" applyBorder="1" applyAlignment="1">
      <alignment horizontal="center"/>
    </xf>
    <xf numFmtId="0" fontId="9" fillId="15" borderId="28" xfId="0" quotePrefix="1" applyFont="1" applyFill="1" applyBorder="1" applyAlignment="1">
      <alignment horizontal="center"/>
    </xf>
    <xf numFmtId="1" fontId="7" fillId="19" borderId="18" xfId="0" applyNumberFormat="1" applyFont="1" applyFill="1" applyBorder="1" applyAlignment="1">
      <alignment horizontal="left" vertical="center"/>
    </xf>
    <xf numFmtId="3" fontId="7" fillId="19" borderId="18" xfId="0" applyNumberFormat="1" applyFont="1" applyFill="1" applyBorder="1" applyAlignment="1">
      <alignment horizontal="left" vertical="center"/>
    </xf>
    <xf numFmtId="3" fontId="13" fillId="19" borderId="18" xfId="0" applyNumberFormat="1" applyFont="1" applyFill="1" applyBorder="1" applyAlignment="1">
      <alignment vertical="center"/>
    </xf>
    <xf numFmtId="0" fontId="12" fillId="19" borderId="0" xfId="0" applyFont="1" applyFill="1" applyAlignment="1">
      <alignment vertical="center"/>
    </xf>
    <xf numFmtId="3" fontId="13" fillId="19" borderId="0" xfId="0" applyNumberFormat="1" applyFont="1" applyFill="1"/>
    <xf numFmtId="3" fontId="0" fillId="19" borderId="0" xfId="0" applyNumberFormat="1" applyFill="1"/>
    <xf numFmtId="3" fontId="7" fillId="19" borderId="18" xfId="0" applyNumberFormat="1" applyFont="1" applyFill="1" applyBorder="1" applyAlignment="1">
      <alignment horizontal="left" vertical="top"/>
    </xf>
    <xf numFmtId="0" fontId="7" fillId="19" borderId="0" xfId="0" applyFont="1" applyFill="1" applyAlignment="1">
      <alignment horizontal="centerContinuous" vertical="center" wrapText="1"/>
    </xf>
    <xf numFmtId="0" fontId="17" fillId="19" borderId="0" xfId="0" applyFont="1" applyFill="1" applyAlignment="1">
      <alignment horizontal="left" vertical="center"/>
    </xf>
    <xf numFmtId="3" fontId="12" fillId="19" borderId="0" xfId="0" applyNumberFormat="1" applyFont="1" applyFill="1"/>
    <xf numFmtId="0" fontId="5" fillId="19" borderId="18" xfId="41" applyFont="1" applyFill="1" applyBorder="1"/>
    <xf numFmtId="49" fontId="13" fillId="19" borderId="19" xfId="0" applyNumberFormat="1" applyFont="1" applyFill="1" applyBorder="1" applyAlignment="1">
      <alignment horizontal="right"/>
    </xf>
    <xf numFmtId="0" fontId="2" fillId="0" borderId="0" xfId="0" applyFont="1" applyProtection="1">
      <protection locked="0"/>
    </xf>
    <xf numFmtId="0" fontId="0" fillId="0" borderId="0" xfId="0" applyProtection="1">
      <protection locked="0"/>
    </xf>
    <xf numFmtId="49" fontId="2" fillId="0" borderId="0" xfId="0" applyNumberFormat="1" applyFont="1" applyProtection="1">
      <protection locked="0"/>
    </xf>
    <xf numFmtId="0" fontId="8" fillId="0" borderId="0" xfId="0" applyFont="1" applyProtection="1">
      <protection locked="0"/>
    </xf>
    <xf numFmtId="0" fontId="11" fillId="26" borderId="37" xfId="0" applyFont="1" applyFill="1" applyBorder="1"/>
    <xf numFmtId="0" fontId="59" fillId="0" borderId="0" xfId="0" applyFont="1" applyAlignment="1" applyProtection="1">
      <alignment textRotation="180"/>
      <protection locked="0"/>
    </xf>
    <xf numFmtId="0" fontId="5" fillId="19" borderId="0" xfId="0" applyFont="1" applyFill="1" applyAlignment="1">
      <alignment horizontal="left" vertical="center"/>
    </xf>
    <xf numFmtId="0" fontId="14" fillId="0" borderId="0" xfId="0" applyFont="1"/>
    <xf numFmtId="0" fontId="53" fillId="0" borderId="0" xfId="0" applyFont="1" applyAlignment="1">
      <alignment horizontal="left"/>
    </xf>
    <xf numFmtId="0" fontId="14" fillId="0" borderId="0" xfId="0" applyFont="1" applyAlignment="1">
      <alignment horizontal="left"/>
    </xf>
    <xf numFmtId="0" fontId="8" fillId="29" borderId="0" xfId="0" applyFont="1" applyFill="1"/>
    <xf numFmtId="0" fontId="8" fillId="30" borderId="0" xfId="0" applyFont="1" applyFill="1"/>
    <xf numFmtId="0" fontId="4" fillId="0" borderId="0" xfId="0" applyFont="1"/>
    <xf numFmtId="166" fontId="8" fillId="31" borderId="0" xfId="0" applyNumberFormat="1" applyFont="1" applyFill="1"/>
    <xf numFmtId="166" fontId="8" fillId="32" borderId="0" xfId="0" applyNumberFormat="1" applyFont="1" applyFill="1"/>
    <xf numFmtId="166" fontId="8" fillId="33" borderId="0" xfId="0" applyNumberFormat="1" applyFont="1" applyFill="1"/>
    <xf numFmtId="0" fontId="5" fillId="0" borderId="0" xfId="0" applyFont="1"/>
    <xf numFmtId="0" fontId="14" fillId="0" borderId="37" xfId="0" applyFont="1" applyBorder="1"/>
    <xf numFmtId="0" fontId="8" fillId="0" borderId="22" xfId="0" applyFont="1" applyBorder="1"/>
    <xf numFmtId="0" fontId="14" fillId="0" borderId="38" xfId="0" applyFont="1" applyBorder="1"/>
    <xf numFmtId="0" fontId="8" fillId="0" borderId="38" xfId="0" applyFont="1" applyBorder="1"/>
    <xf numFmtId="0" fontId="4" fillId="0" borderId="11" xfId="0" applyFont="1" applyBorder="1"/>
    <xf numFmtId="0" fontId="14" fillId="0" borderId="11" xfId="0" applyFont="1" applyBorder="1"/>
    <xf numFmtId="0" fontId="4" fillId="0" borderId="12" xfId="0" applyFont="1" applyBorder="1"/>
    <xf numFmtId="0" fontId="4" fillId="0" borderId="27" xfId="0" applyFont="1" applyBorder="1"/>
    <xf numFmtId="0" fontId="4" fillId="0" borderId="28" xfId="0" applyFont="1" applyBorder="1"/>
    <xf numFmtId="0" fontId="5" fillId="0" borderId="0" xfId="0" applyFont="1" applyProtection="1">
      <protection locked="0"/>
    </xf>
    <xf numFmtId="0" fontId="65" fillId="0" borderId="0" xfId="0" applyFont="1" applyAlignment="1">
      <alignment horizontal="left"/>
    </xf>
    <xf numFmtId="166" fontId="65" fillId="0" borderId="0" xfId="40" applyNumberFormat="1" applyFont="1"/>
    <xf numFmtId="166" fontId="65" fillId="0" borderId="0" xfId="40" applyNumberFormat="1" applyFont="1" applyAlignment="1">
      <alignment horizontal="right"/>
    </xf>
    <xf numFmtId="166" fontId="69" fillId="0" borderId="0" xfId="40" applyNumberFormat="1" applyFont="1" applyAlignment="1">
      <alignment horizontal="center"/>
    </xf>
    <xf numFmtId="166" fontId="65" fillId="0" borderId="0" xfId="40" applyNumberFormat="1" applyFont="1" applyAlignment="1">
      <alignment horizontal="center"/>
    </xf>
    <xf numFmtId="166" fontId="68" fillId="0" borderId="0" xfId="40" applyNumberFormat="1" applyFont="1" applyAlignment="1">
      <alignment horizontal="center"/>
    </xf>
    <xf numFmtId="49" fontId="68" fillId="0" borderId="0" xfId="40" applyNumberFormat="1" applyFont="1" applyAlignment="1">
      <alignment horizontal="center"/>
    </xf>
    <xf numFmtId="166" fontId="70" fillId="0" borderId="0" xfId="40" applyNumberFormat="1" applyFont="1"/>
    <xf numFmtId="168" fontId="70" fillId="0" borderId="0" xfId="40" applyNumberFormat="1" applyFont="1"/>
    <xf numFmtId="0" fontId="70" fillId="0" borderId="0" xfId="40" applyFont="1"/>
    <xf numFmtId="0" fontId="7" fillId="0" borderId="0" xfId="0" applyFont="1" applyProtection="1">
      <protection locked="0"/>
    </xf>
    <xf numFmtId="9" fontId="0" fillId="0" borderId="0" xfId="48" applyFont="1" applyFill="1" applyBorder="1" applyAlignment="1" applyProtection="1">
      <protection locked="0"/>
    </xf>
    <xf numFmtId="9" fontId="8" fillId="0" borderId="0" xfId="0" applyNumberFormat="1" applyFont="1" applyAlignment="1">
      <alignment horizontal="center"/>
    </xf>
    <xf numFmtId="166" fontId="8" fillId="0" borderId="0" xfId="0" applyNumberFormat="1" applyFont="1"/>
    <xf numFmtId="168" fontId="8" fillId="0" borderId="0" xfId="0" applyNumberFormat="1" applyFont="1"/>
    <xf numFmtId="0" fontId="14" fillId="0" borderId="30" xfId="0" applyFont="1" applyBorder="1"/>
    <xf numFmtId="0" fontId="14" fillId="0" borderId="36" xfId="0" applyFont="1" applyBorder="1"/>
    <xf numFmtId="0" fontId="8" fillId="0" borderId="36" xfId="0" applyFont="1" applyBorder="1"/>
    <xf numFmtId="0" fontId="8" fillId="0" borderId="31" xfId="0" applyFont="1" applyBorder="1"/>
    <xf numFmtId="0" fontId="8" fillId="0" borderId="32" xfId="0" applyFont="1" applyBorder="1"/>
    <xf numFmtId="0" fontId="8" fillId="0" borderId="33" xfId="0" applyFont="1" applyBorder="1"/>
    <xf numFmtId="9" fontId="8" fillId="0" borderId="0" xfId="0" applyNumberFormat="1" applyFont="1"/>
    <xf numFmtId="0" fontId="8" fillId="0" borderId="34" xfId="0" applyFont="1" applyBorder="1"/>
    <xf numFmtId="0" fontId="8" fillId="0" borderId="13" xfId="0" applyFont="1" applyBorder="1"/>
    <xf numFmtId="0" fontId="4" fillId="0" borderId="13" xfId="0" applyFont="1" applyBorder="1"/>
    <xf numFmtId="0" fontId="8" fillId="0" borderId="35" xfId="0" applyFont="1" applyBorder="1"/>
    <xf numFmtId="0" fontId="8" fillId="0" borderId="0" xfId="0" applyFont="1" applyAlignment="1">
      <alignment horizontal="center"/>
    </xf>
    <xf numFmtId="0" fontId="8" fillId="0" borderId="13" xfId="0" applyFont="1" applyBorder="1" applyAlignment="1">
      <alignment horizontal="center"/>
    </xf>
    <xf numFmtId="0" fontId="8" fillId="19" borderId="18" xfId="45" applyFont="1" applyFill="1" applyBorder="1" applyAlignment="1" applyProtection="1">
      <alignment horizontal="right" vertical="center"/>
      <protection hidden="1"/>
    </xf>
    <xf numFmtId="0" fontId="8" fillId="19" borderId="0" xfId="45" applyFont="1" applyFill="1" applyAlignment="1" applyProtection="1">
      <alignment horizontal="right" vertical="center"/>
      <protection hidden="1"/>
    </xf>
    <xf numFmtId="0" fontId="2" fillId="19" borderId="15" xfId="45" applyFont="1" applyFill="1" applyBorder="1" applyAlignment="1" applyProtection="1">
      <alignment horizontal="right" vertical="center"/>
      <protection hidden="1"/>
    </xf>
    <xf numFmtId="0" fontId="8" fillId="19" borderId="0" xfId="45" applyFont="1" applyFill="1" applyAlignment="1" applyProtection="1">
      <alignment horizontal="left" vertical="center"/>
      <protection hidden="1"/>
    </xf>
    <xf numFmtId="0" fontId="14" fillId="19" borderId="0" xfId="45" applyFont="1" applyFill="1" applyAlignment="1" applyProtection="1">
      <alignment horizontal="left" vertical="center"/>
      <protection hidden="1"/>
    </xf>
    <xf numFmtId="0" fontId="8" fillId="19" borderId="19" xfId="45" applyFont="1" applyFill="1" applyBorder="1" applyAlignment="1" applyProtection="1">
      <alignment horizontal="right" vertical="center"/>
      <protection hidden="1"/>
    </xf>
    <xf numFmtId="0" fontId="8" fillId="19" borderId="20" xfId="45" applyFont="1" applyFill="1" applyBorder="1" applyAlignment="1" applyProtection="1">
      <alignment horizontal="right" vertical="center"/>
      <protection hidden="1"/>
    </xf>
    <xf numFmtId="0" fontId="2" fillId="19" borderId="21" xfId="45" applyFont="1" applyFill="1" applyBorder="1" applyAlignment="1" applyProtection="1">
      <alignment horizontal="right" vertical="center"/>
      <protection hidden="1"/>
    </xf>
    <xf numFmtId="0" fontId="0" fillId="0" borderId="0" xfId="0" applyProtection="1">
      <protection hidden="1"/>
    </xf>
    <xf numFmtId="0" fontId="5" fillId="0" borderId="0" xfId="0" applyFont="1" applyAlignment="1" applyProtection="1">
      <alignment horizontal="center"/>
      <protection hidden="1"/>
    </xf>
    <xf numFmtId="0" fontId="4" fillId="0" borderId="0" xfId="0" applyFont="1" applyProtection="1">
      <protection hidden="1"/>
    </xf>
    <xf numFmtId="0" fontId="14" fillId="0" borderId="0" xfId="0" applyFont="1" applyAlignment="1" applyProtection="1">
      <alignment vertical="center"/>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2" fillId="0" borderId="0" xfId="0" applyFont="1" applyProtection="1">
      <protection hidden="1"/>
    </xf>
    <xf numFmtId="0" fontId="14" fillId="24" borderId="42" xfId="0" applyFont="1" applyFill="1" applyBorder="1" applyAlignment="1" applyProtection="1">
      <alignment horizontal="center"/>
      <protection hidden="1"/>
    </xf>
    <xf numFmtId="0" fontId="65" fillId="0" borderId="45" xfId="0" applyFont="1" applyBorder="1" applyAlignment="1" applyProtection="1">
      <alignment horizontal="left"/>
      <protection hidden="1"/>
    </xf>
    <xf numFmtId="166" fontId="65" fillId="0" borderId="44" xfId="40" applyNumberFormat="1" applyFont="1" applyBorder="1" applyProtection="1">
      <protection hidden="1"/>
    </xf>
    <xf numFmtId="166" fontId="65" fillId="0" borderId="44" xfId="40" applyNumberFormat="1" applyFont="1" applyBorder="1" applyAlignment="1" applyProtection="1">
      <alignment horizontal="right"/>
      <protection hidden="1"/>
    </xf>
    <xf numFmtId="166" fontId="65" fillId="27" borderId="44" xfId="40" applyNumberFormat="1" applyFont="1" applyFill="1" applyBorder="1" applyAlignment="1" applyProtection="1">
      <alignment horizontal="center"/>
      <protection hidden="1"/>
    </xf>
    <xf numFmtId="166" fontId="65" fillId="28" borderId="44" xfId="40" applyNumberFormat="1" applyFont="1" applyFill="1" applyBorder="1" applyAlignment="1" applyProtection="1">
      <alignment horizontal="center"/>
      <protection hidden="1"/>
    </xf>
    <xf numFmtId="168" fontId="70" fillId="0" borderId="44" xfId="40" applyNumberFormat="1" applyFont="1" applyBorder="1" applyProtection="1">
      <protection hidden="1"/>
    </xf>
    <xf numFmtId="166" fontId="65" fillId="27" borderId="44" xfId="40" applyNumberFormat="1" applyFont="1" applyFill="1" applyBorder="1" applyAlignment="1" applyProtection="1">
      <alignment horizontal="center" vertical="center"/>
      <protection hidden="1"/>
    </xf>
    <xf numFmtId="0" fontId="70" fillId="0" borderId="44" xfId="40" applyFont="1" applyBorder="1" applyProtection="1">
      <protection locked="0"/>
    </xf>
    <xf numFmtId="168" fontId="70" fillId="0" borderId="46" xfId="0" applyNumberFormat="1" applyFont="1" applyBorder="1" applyProtection="1">
      <protection locked="0"/>
    </xf>
    <xf numFmtId="168" fontId="70" fillId="0" borderId="46" xfId="40" applyNumberFormat="1" applyFont="1" applyBorder="1" applyProtection="1">
      <protection locked="0"/>
    </xf>
    <xf numFmtId="0" fontId="70" fillId="0" borderId="44" xfId="40" applyFont="1" applyBorder="1" applyAlignment="1" applyProtection="1">
      <alignment vertical="center"/>
      <protection locked="0"/>
    </xf>
    <xf numFmtId="168" fontId="70" fillId="0" borderId="46" xfId="40" applyNumberFormat="1" applyFont="1" applyBorder="1" applyAlignment="1" applyProtection="1">
      <alignment vertical="center"/>
      <protection locked="0"/>
    </xf>
    <xf numFmtId="0" fontId="73" fillId="0" borderId="0" xfId="0" applyFont="1"/>
    <xf numFmtId="168" fontId="73" fillId="0" borderId="0" xfId="0" applyNumberFormat="1" applyFont="1"/>
    <xf numFmtId="0" fontId="68" fillId="0" borderId="44" xfId="40" applyFont="1" applyBorder="1" applyAlignment="1" applyProtection="1">
      <alignment horizontal="center"/>
      <protection hidden="1"/>
    </xf>
    <xf numFmtId="0" fontId="68" fillId="0" borderId="44" xfId="40" applyFont="1" applyBorder="1" applyAlignment="1" applyProtection="1">
      <alignment horizontal="center" vertical="center"/>
      <protection hidden="1"/>
    </xf>
    <xf numFmtId="0" fontId="65" fillId="0" borderId="0" xfId="0" applyFont="1" applyAlignment="1" applyProtection="1">
      <alignment horizontal="left"/>
      <protection hidden="1"/>
    </xf>
    <xf numFmtId="166" fontId="65" fillId="0" borderId="0" xfId="40" applyNumberFormat="1" applyFont="1" applyProtection="1">
      <protection hidden="1"/>
    </xf>
    <xf numFmtId="166" fontId="65" fillId="0" borderId="0" xfId="40" applyNumberFormat="1" applyFont="1" applyAlignment="1" applyProtection="1">
      <alignment horizontal="right"/>
      <protection hidden="1"/>
    </xf>
    <xf numFmtId="0" fontId="68" fillId="0" borderId="0" xfId="40" applyFont="1" applyAlignment="1" applyProtection="1">
      <alignment horizontal="center"/>
      <protection hidden="1"/>
    </xf>
    <xf numFmtId="166" fontId="70" fillId="0" borderId="0" xfId="40" applyNumberFormat="1" applyFont="1" applyProtection="1">
      <protection locked="0"/>
    </xf>
    <xf numFmtId="168" fontId="70" fillId="0" borderId="0" xfId="40" applyNumberFormat="1" applyFont="1" applyProtection="1">
      <protection hidden="1"/>
    </xf>
    <xf numFmtId="0" fontId="70" fillId="0" borderId="0" xfId="40" applyFont="1" applyProtection="1">
      <protection locked="0"/>
    </xf>
    <xf numFmtId="168" fontId="70" fillId="0" borderId="0" xfId="40" applyNumberFormat="1" applyFont="1" applyProtection="1">
      <protection locked="0"/>
    </xf>
    <xf numFmtId="166" fontId="76" fillId="27" borderId="65" xfId="40" applyNumberFormat="1" applyFont="1" applyFill="1" applyBorder="1" applyAlignment="1" applyProtection="1">
      <alignment horizontal="center"/>
      <protection hidden="1"/>
    </xf>
    <xf numFmtId="166" fontId="76" fillId="28" borderId="44" xfId="40" applyNumberFormat="1" applyFont="1" applyFill="1" applyBorder="1" applyAlignment="1" applyProtection="1">
      <alignment horizontal="center"/>
      <protection hidden="1"/>
    </xf>
    <xf numFmtId="0" fontId="75" fillId="0" borderId="45" xfId="40" applyFont="1" applyBorder="1" applyAlignment="1" applyProtection="1">
      <alignment horizontal="center"/>
      <protection hidden="1"/>
    </xf>
    <xf numFmtId="168" fontId="78" fillId="0" borderId="44" xfId="40" applyNumberFormat="1" applyFont="1" applyBorder="1" applyProtection="1">
      <protection hidden="1"/>
    </xf>
    <xf numFmtId="0" fontId="78" fillId="0" borderId="44" xfId="40" applyFont="1" applyBorder="1" applyProtection="1">
      <protection locked="0"/>
    </xf>
    <xf numFmtId="166" fontId="1" fillId="0" borderId="0" xfId="40" applyNumberFormat="1" applyFont="1" applyAlignment="1" applyProtection="1">
      <alignment horizontal="center"/>
      <protection hidden="1"/>
    </xf>
    <xf numFmtId="166" fontId="65" fillId="0" borderId="0" xfId="40" applyNumberFormat="1" applyFont="1" applyAlignment="1" applyProtection="1">
      <alignment horizontal="center"/>
      <protection hidden="1"/>
    </xf>
    <xf numFmtId="0" fontId="4" fillId="30" borderId="0" xfId="0" applyFont="1" applyFill="1"/>
    <xf numFmtId="168" fontId="4" fillId="0" borderId="0" xfId="0" applyNumberFormat="1" applyFont="1"/>
    <xf numFmtId="0" fontId="52" fillId="0" borderId="0" xfId="0" applyFont="1" applyProtection="1">
      <protection locked="0"/>
    </xf>
    <xf numFmtId="166" fontId="65" fillId="0" borderId="0" xfId="40" applyNumberFormat="1" applyFont="1" applyProtection="1">
      <protection locked="0"/>
    </xf>
    <xf numFmtId="166" fontId="65" fillId="0" borderId="0" xfId="40" applyNumberFormat="1" applyFont="1" applyAlignment="1" applyProtection="1">
      <alignment horizontal="right"/>
      <protection locked="0"/>
    </xf>
    <xf numFmtId="0" fontId="2" fillId="0" borderId="0" xfId="42" applyProtection="1">
      <protection locked="0"/>
    </xf>
    <xf numFmtId="0" fontId="4" fillId="0" borderId="0" xfId="43" applyFont="1" applyProtection="1">
      <protection locked="0"/>
    </xf>
    <xf numFmtId="3" fontId="15" fillId="0" borderId="0" xfId="0" applyNumberFormat="1" applyFont="1" applyProtection="1">
      <protection locked="0"/>
    </xf>
    <xf numFmtId="49" fontId="13" fillId="0" borderId="0" xfId="0" applyNumberFormat="1" applyFont="1" applyAlignment="1" applyProtection="1">
      <alignment horizontal="right"/>
      <protection locked="0"/>
    </xf>
    <xf numFmtId="0" fontId="5" fillId="0" borderId="0" xfId="0" applyFont="1" applyAlignment="1" applyProtection="1">
      <alignment vertical="top"/>
      <protection hidden="1"/>
    </xf>
    <xf numFmtId="3" fontId="4" fillId="0" borderId="11" xfId="0" applyNumberFormat="1"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69" xfId="0" applyFont="1" applyBorder="1" applyProtection="1">
      <protection hidden="1"/>
    </xf>
    <xf numFmtId="0" fontId="4" fillId="0" borderId="10" xfId="0" applyFont="1" applyBorder="1" applyProtection="1">
      <protection hidden="1"/>
    </xf>
    <xf numFmtId="0" fontId="4" fillId="0" borderId="12" xfId="0" applyFont="1" applyBorder="1" applyAlignment="1" applyProtection="1">
      <alignment horizontal="center"/>
      <protection hidden="1"/>
    </xf>
    <xf numFmtId="0" fontId="4" fillId="0" borderId="66" xfId="0" applyFont="1" applyBorder="1" applyAlignment="1" applyProtection="1">
      <alignment horizontal="center"/>
      <protection hidden="1"/>
    </xf>
    <xf numFmtId="165" fontId="4" fillId="19" borderId="18" xfId="0" applyNumberFormat="1" applyFont="1" applyFill="1" applyBorder="1" applyAlignment="1">
      <alignment horizontal="left"/>
    </xf>
    <xf numFmtId="3" fontId="4" fillId="15" borderId="11" xfId="0" applyNumberFormat="1" applyFont="1" applyFill="1" applyBorder="1" applyProtection="1">
      <protection locked="0"/>
    </xf>
    <xf numFmtId="3" fontId="4" fillId="17" borderId="11" xfId="0" applyNumberFormat="1" applyFont="1" applyFill="1" applyBorder="1" applyProtection="1">
      <protection locked="0"/>
    </xf>
    <xf numFmtId="3" fontId="4" fillId="19" borderId="18" xfId="0" applyNumberFormat="1" applyFont="1" applyFill="1" applyBorder="1" applyAlignment="1">
      <alignment horizontal="left"/>
    </xf>
    <xf numFmtId="3" fontId="4" fillId="17" borderId="12" xfId="0" applyNumberFormat="1" applyFont="1" applyFill="1" applyBorder="1" applyProtection="1">
      <protection locked="0"/>
    </xf>
    <xf numFmtId="3" fontId="56" fillId="17" borderId="28" xfId="0" applyNumberFormat="1" applyFont="1" applyFill="1" applyBorder="1" applyProtection="1">
      <protection locked="0"/>
    </xf>
    <xf numFmtId="3" fontId="4" fillId="17" borderId="28" xfId="0" applyNumberFormat="1" applyFont="1" applyFill="1" applyBorder="1" applyProtection="1">
      <protection locked="0"/>
    </xf>
    <xf numFmtId="3" fontId="4" fillId="17" borderId="35" xfId="0" applyNumberFormat="1" applyFont="1" applyFill="1" applyBorder="1" applyProtection="1">
      <protection locked="0"/>
    </xf>
    <xf numFmtId="3" fontId="4" fillId="17" borderId="22" xfId="0" applyNumberFormat="1" applyFont="1" applyFill="1" applyBorder="1" applyProtection="1">
      <protection locked="0"/>
    </xf>
    <xf numFmtId="0" fontId="4" fillId="19" borderId="0" xfId="0" applyFont="1" applyFill="1" applyAlignment="1">
      <alignment wrapText="1"/>
    </xf>
    <xf numFmtId="3" fontId="4" fillId="17" borderId="31" xfId="0" applyNumberFormat="1" applyFont="1" applyFill="1" applyBorder="1" applyProtection="1">
      <protection locked="0"/>
    </xf>
    <xf numFmtId="3" fontId="54" fillId="21" borderId="28" xfId="0" applyNumberFormat="1" applyFont="1" applyFill="1" applyBorder="1"/>
    <xf numFmtId="3" fontId="54" fillId="17" borderId="0" xfId="0" applyNumberFormat="1" applyFont="1" applyFill="1"/>
    <xf numFmtId="3" fontId="54" fillId="17" borderId="31" xfId="0" applyNumberFormat="1" applyFont="1" applyFill="1" applyBorder="1"/>
    <xf numFmtId="3" fontId="54" fillId="17" borderId="11" xfId="0" applyNumberFormat="1" applyFont="1" applyFill="1" applyBorder="1"/>
    <xf numFmtId="3" fontId="54" fillId="21" borderId="11" xfId="0" applyNumberFormat="1" applyFont="1" applyFill="1" applyBorder="1"/>
    <xf numFmtId="3" fontId="54" fillId="17" borderId="13" xfId="0" applyNumberFormat="1" applyFont="1" applyFill="1" applyBorder="1"/>
    <xf numFmtId="3" fontId="54" fillId="21" borderId="0" xfId="0" applyNumberFormat="1" applyFont="1" applyFill="1"/>
    <xf numFmtId="3" fontId="54" fillId="21" borderId="12" xfId="0" applyNumberFormat="1" applyFont="1" applyFill="1" applyBorder="1"/>
    <xf numFmtId="1" fontId="7" fillId="19" borderId="18" xfId="0" applyNumberFormat="1" applyFont="1" applyFill="1" applyBorder="1" applyAlignment="1">
      <alignment horizontal="left"/>
    </xf>
    <xf numFmtId="3" fontId="7" fillId="15" borderId="12" xfId="0" applyNumberFormat="1" applyFont="1" applyFill="1" applyBorder="1" applyProtection="1">
      <protection locked="0"/>
    </xf>
    <xf numFmtId="3" fontId="7" fillId="17" borderId="13" xfId="0" applyNumberFormat="1" applyFont="1" applyFill="1" applyBorder="1" applyProtection="1">
      <protection locked="0"/>
    </xf>
    <xf numFmtId="3" fontId="7" fillId="19" borderId="18" xfId="0" applyNumberFormat="1" applyFont="1" applyFill="1" applyBorder="1" applyAlignment="1">
      <alignment horizontal="left"/>
    </xf>
    <xf numFmtId="0" fontId="7" fillId="19" borderId="0" xfId="0" applyFont="1" applyFill="1" applyAlignment="1">
      <alignment horizontal="left"/>
    </xf>
    <xf numFmtId="0" fontId="7" fillId="19" borderId="0" xfId="0" applyFont="1" applyFill="1" applyAlignment="1">
      <alignment horizontal="center" wrapText="1"/>
    </xf>
    <xf numFmtId="3" fontId="7" fillId="19" borderId="0" xfId="0" applyNumberFormat="1" applyFont="1" applyFill="1" applyAlignment="1">
      <alignment horizontal="left"/>
    </xf>
    <xf numFmtId="165" fontId="7" fillId="19" borderId="0" xfId="0" applyNumberFormat="1" applyFont="1" applyFill="1" applyAlignment="1">
      <alignment horizontal="left"/>
    </xf>
    <xf numFmtId="0" fontId="4" fillId="0" borderId="0" xfId="44" applyFont="1" applyProtection="1">
      <protection locked="0"/>
    </xf>
    <xf numFmtId="0" fontId="4" fillId="0" borderId="0" xfId="42" applyFont="1" applyProtection="1">
      <protection locked="0"/>
    </xf>
    <xf numFmtId="9" fontId="4" fillId="19" borderId="0" xfId="0" applyNumberFormat="1" applyFont="1" applyFill="1" applyAlignment="1">
      <alignment horizontal="center"/>
    </xf>
    <xf numFmtId="3" fontId="7" fillId="20" borderId="11" xfId="0" applyNumberFormat="1" applyFont="1" applyFill="1" applyBorder="1"/>
    <xf numFmtId="3" fontId="2" fillId="0" borderId="11" xfId="0" applyNumberFormat="1" applyFont="1" applyBorder="1" applyAlignment="1" applyProtection="1">
      <alignment horizontal="right"/>
      <protection locked="0"/>
    </xf>
    <xf numFmtId="3" fontId="7" fillId="20" borderId="11" xfId="0" applyNumberFormat="1" applyFont="1" applyFill="1" applyBorder="1" applyAlignment="1">
      <alignment horizontal="right"/>
    </xf>
    <xf numFmtId="3" fontId="7" fillId="15" borderId="11" xfId="0" applyNumberFormat="1" applyFont="1" applyFill="1" applyBorder="1" applyAlignment="1" applyProtection="1">
      <alignment horizontal="right"/>
      <protection locked="0"/>
    </xf>
    <xf numFmtId="3" fontId="8" fillId="21" borderId="22" xfId="43" applyNumberFormat="1" applyFont="1" applyFill="1" applyBorder="1" applyAlignment="1">
      <alignment horizontal="right"/>
    </xf>
    <xf numFmtId="3" fontId="4" fillId="20" borderId="28" xfId="0" applyNumberFormat="1" applyFont="1" applyFill="1" applyBorder="1"/>
    <xf numFmtId="3" fontId="4" fillId="20" borderId="11" xfId="0" applyNumberFormat="1" applyFont="1" applyFill="1" applyBorder="1"/>
    <xf numFmtId="3" fontId="4" fillId="20" borderId="37" xfId="0" applyNumberFormat="1" applyFont="1" applyFill="1" applyBorder="1"/>
    <xf numFmtId="3" fontId="4" fillId="20" borderId="38" xfId="0" applyNumberFormat="1" applyFont="1" applyFill="1" applyBorder="1"/>
    <xf numFmtId="3" fontId="4" fillId="20" borderId="22" xfId="0" applyNumberFormat="1" applyFont="1" applyFill="1" applyBorder="1"/>
    <xf numFmtId="3" fontId="4" fillId="20" borderId="12" xfId="0" applyNumberFormat="1" applyFont="1" applyFill="1" applyBorder="1"/>
    <xf numFmtId="3" fontId="4" fillId="20" borderId="27" xfId="0" applyNumberFormat="1" applyFont="1" applyFill="1" applyBorder="1"/>
    <xf numFmtId="3" fontId="53" fillId="17" borderId="11" xfId="0" applyNumberFormat="1" applyFont="1" applyFill="1" applyBorder="1"/>
    <xf numFmtId="3" fontId="53" fillId="17" borderId="37" xfId="0" applyNumberFormat="1" applyFont="1" applyFill="1" applyBorder="1"/>
    <xf numFmtId="0" fontId="4" fillId="0" borderId="0" xfId="0" applyFont="1" applyAlignment="1" applyProtection="1">
      <alignment horizontal="right"/>
      <protection hidden="1"/>
    </xf>
    <xf numFmtId="0" fontId="4" fillId="0" borderId="0" xfId="0" applyFont="1" applyProtection="1">
      <protection locked="0"/>
    </xf>
    <xf numFmtId="0" fontId="4" fillId="19" borderId="0" xfId="0" quotePrefix="1" applyFont="1" applyFill="1" applyAlignment="1">
      <alignment horizontal="center"/>
    </xf>
    <xf numFmtId="0" fontId="62" fillId="26" borderId="11" xfId="0" applyFont="1" applyFill="1" applyBorder="1"/>
    <xf numFmtId="0" fontId="4" fillId="0" borderId="0" xfId="40" applyFont="1"/>
    <xf numFmtId="0" fontId="4" fillId="0" borderId="0" xfId="40" applyFont="1" applyAlignment="1">
      <alignment horizontal="left"/>
    </xf>
    <xf numFmtId="0" fontId="14" fillId="0" borderId="0" xfId="40" applyFont="1"/>
    <xf numFmtId="0" fontId="14" fillId="0" borderId="0" xfId="40" applyFont="1" applyAlignment="1">
      <alignment horizontal="left"/>
    </xf>
    <xf numFmtId="0" fontId="0" fillId="0" borderId="0" xfId="40" applyFont="1"/>
    <xf numFmtId="0" fontId="64" fillId="0" borderId="0" xfId="40" applyFont="1" applyAlignment="1">
      <alignment horizontal="left" vertical="center" readingOrder="1"/>
    </xf>
    <xf numFmtId="0" fontId="65" fillId="0" borderId="0" xfId="0" applyFont="1" applyAlignment="1">
      <alignment wrapText="1"/>
    </xf>
    <xf numFmtId="0" fontId="4" fillId="0" borderId="0" xfId="0" applyFont="1" applyAlignment="1">
      <alignment wrapText="1"/>
    </xf>
    <xf numFmtId="0" fontId="65" fillId="25" borderId="0" xfId="0" applyFont="1" applyFill="1" applyAlignment="1">
      <alignment wrapText="1"/>
    </xf>
    <xf numFmtId="0" fontId="4" fillId="25" borderId="0" xfId="0" applyFont="1" applyFill="1" applyAlignment="1">
      <alignment wrapText="1"/>
    </xf>
    <xf numFmtId="0" fontId="66" fillId="0" borderId="0" xfId="0" applyFont="1" applyAlignment="1">
      <alignment wrapText="1"/>
    </xf>
    <xf numFmtId="0" fontId="66" fillId="0" borderId="0" xfId="0" quotePrefix="1" applyFont="1" applyAlignment="1">
      <alignment wrapText="1"/>
    </xf>
    <xf numFmtId="0" fontId="65" fillId="0" borderId="0" xfId="40" applyFont="1" applyAlignment="1">
      <alignment wrapText="1"/>
    </xf>
    <xf numFmtId="0" fontId="61" fillId="0" borderId="0" xfId="40" applyFont="1"/>
    <xf numFmtId="0" fontId="79" fillId="0" borderId="0" xfId="40" applyFont="1"/>
    <xf numFmtId="0" fontId="76" fillId="0" borderId="0" xfId="40" applyFont="1" applyAlignment="1">
      <alignment wrapText="1"/>
    </xf>
    <xf numFmtId="0" fontId="11" fillId="26" borderId="11" xfId="0" applyFont="1" applyFill="1" applyBorder="1"/>
    <xf numFmtId="0" fontId="24" fillId="26" borderId="38" xfId="43" applyFont="1" applyFill="1" applyBorder="1"/>
    <xf numFmtId="0" fontId="24" fillId="26" borderId="22" xfId="43" applyFont="1" applyFill="1" applyBorder="1"/>
    <xf numFmtId="0" fontId="24" fillId="0" borderId="0" xfId="0" applyFont="1"/>
    <xf numFmtId="0" fontId="71" fillId="0" borderId="0" xfId="0" applyFont="1"/>
    <xf numFmtId="0" fontId="24" fillId="0" borderId="0" xfId="43" applyFont="1"/>
    <xf numFmtId="0" fontId="5" fillId="0" borderId="0" xfId="43" applyFont="1"/>
    <xf numFmtId="0" fontId="74" fillId="0" borderId="0" xfId="0" applyFont="1"/>
    <xf numFmtId="0" fontId="58" fillId="0" borderId="0" xfId="0" applyFont="1"/>
    <xf numFmtId="0" fontId="58" fillId="0" borderId="0" xfId="0" applyFont="1" applyAlignment="1">
      <alignment horizontal="center"/>
    </xf>
    <xf numFmtId="0" fontId="59" fillId="0" borderId="0" xfId="0" applyFont="1"/>
    <xf numFmtId="0" fontId="59" fillId="24" borderId="42" xfId="0" applyFont="1" applyFill="1" applyBorder="1"/>
    <xf numFmtId="0" fontId="59" fillId="24" borderId="43" xfId="0" applyFont="1" applyFill="1" applyBorder="1"/>
    <xf numFmtId="0" fontId="59" fillId="0" borderId="0" xfId="0" applyFont="1" applyAlignment="1">
      <alignment horizontal="right"/>
    </xf>
    <xf numFmtId="3" fontId="59" fillId="0" borderId="0" xfId="0" applyNumberFormat="1" applyFont="1"/>
    <xf numFmtId="3" fontId="24" fillId="0" borderId="0" xfId="0" applyNumberFormat="1" applyFont="1"/>
    <xf numFmtId="0" fontId="14" fillId="24" borderId="0" xfId="0" applyFont="1" applyFill="1"/>
    <xf numFmtId="3" fontId="14" fillId="24" borderId="0" xfId="0" applyNumberFormat="1" applyFont="1" applyFill="1"/>
    <xf numFmtId="3" fontId="14" fillId="24" borderId="42" xfId="0" applyNumberFormat="1" applyFont="1" applyFill="1" applyBorder="1" applyAlignment="1">
      <alignment horizontal="center"/>
    </xf>
    <xf numFmtId="0" fontId="24" fillId="0" borderId="31" xfId="0" applyFont="1" applyBorder="1"/>
    <xf numFmtId="0" fontId="24" fillId="0" borderId="27" xfId="0" applyFont="1" applyBorder="1"/>
    <xf numFmtId="0" fontId="59" fillId="0" borderId="60" xfId="0" applyFont="1" applyBorder="1"/>
    <xf numFmtId="0" fontId="24" fillId="0" borderId="61" xfId="0" applyFont="1" applyBorder="1"/>
    <xf numFmtId="0" fontId="24" fillId="0" borderId="62" xfId="0" applyFont="1" applyBorder="1"/>
    <xf numFmtId="0" fontId="24" fillId="0" borderId="33" xfId="0" applyFont="1" applyBorder="1"/>
    <xf numFmtId="0" fontId="24" fillId="0" borderId="50" xfId="0" applyFont="1" applyBorder="1"/>
    <xf numFmtId="0" fontId="24" fillId="0" borderId="10" xfId="0" applyFont="1" applyBorder="1"/>
    <xf numFmtId="0" fontId="24" fillId="0" borderId="51" xfId="0" applyFont="1" applyBorder="1"/>
    <xf numFmtId="0" fontId="24" fillId="0" borderId="28" xfId="0" applyFont="1" applyBorder="1"/>
    <xf numFmtId="0" fontId="4" fillId="26" borderId="22" xfId="0" applyFont="1" applyFill="1" applyBorder="1"/>
    <xf numFmtId="0" fontId="14" fillId="0" borderId="0" xfId="0" applyFont="1" applyAlignment="1">
      <alignment horizontal="left" vertical="top" wrapText="1"/>
    </xf>
    <xf numFmtId="0" fontId="14" fillId="24" borderId="0" xfId="0" applyFont="1" applyFill="1" applyAlignment="1">
      <alignment horizontal="left" vertical="top" wrapText="1"/>
    </xf>
    <xf numFmtId="0" fontId="14" fillId="24" borderId="0" xfId="40" applyFont="1" applyFill="1"/>
    <xf numFmtId="0" fontId="4" fillId="24" borderId="0" xfId="40" applyFont="1" applyFill="1"/>
    <xf numFmtId="0" fontId="4" fillId="24" borderId="0" xfId="0" applyFont="1" applyFill="1"/>
    <xf numFmtId="49" fontId="4" fillId="0" borderId="0" xfId="40" applyNumberFormat="1" applyFont="1"/>
    <xf numFmtId="0" fontId="4" fillId="0" borderId="0" xfId="40" applyFont="1" applyAlignment="1">
      <alignment vertical="top"/>
    </xf>
    <xf numFmtId="0" fontId="4" fillId="0" borderId="0" xfId="4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166" fontId="1" fillId="0" borderId="44" xfId="40" applyNumberFormat="1" applyFont="1" applyBorder="1" applyProtection="1">
      <protection hidden="1"/>
    </xf>
    <xf numFmtId="166" fontId="1" fillId="0" borderId="44" xfId="40" applyNumberFormat="1" applyFont="1" applyBorder="1" applyAlignment="1" applyProtection="1">
      <alignment horizontal="right"/>
      <protection hidden="1"/>
    </xf>
    <xf numFmtId="166" fontId="1" fillId="0" borderId="46" xfId="40" applyNumberFormat="1" applyFont="1" applyBorder="1" applyAlignment="1" applyProtection="1">
      <alignment horizontal="right"/>
      <protection hidden="1"/>
    </xf>
    <xf numFmtId="0" fontId="65" fillId="0" borderId="47" xfId="0" applyFont="1" applyBorder="1" applyAlignment="1" applyProtection="1">
      <alignment horizontal="left"/>
      <protection hidden="1"/>
    </xf>
    <xf numFmtId="166" fontId="1" fillId="0" borderId="48" xfId="40" applyNumberFormat="1" applyFont="1" applyBorder="1" applyProtection="1">
      <protection hidden="1"/>
    </xf>
    <xf numFmtId="166" fontId="1" fillId="0" borderId="48" xfId="40" applyNumberFormat="1" applyFont="1" applyBorder="1" applyAlignment="1" applyProtection="1">
      <alignment horizontal="right"/>
      <protection hidden="1"/>
    </xf>
    <xf numFmtId="166" fontId="65" fillId="27" borderId="48" xfId="40" applyNumberFormat="1" applyFont="1" applyFill="1" applyBorder="1" applyAlignment="1" applyProtection="1">
      <alignment horizontal="center"/>
      <protection hidden="1"/>
    </xf>
    <xf numFmtId="166" fontId="65" fillId="28" borderId="48" xfId="40" applyNumberFormat="1" applyFont="1" applyFill="1" applyBorder="1" applyAlignment="1" applyProtection="1">
      <alignment horizontal="center"/>
      <protection hidden="1"/>
    </xf>
    <xf numFmtId="0" fontId="68" fillId="0" borderId="48" xfId="40" applyFont="1" applyBorder="1" applyAlignment="1" applyProtection="1">
      <alignment horizontal="center"/>
      <protection hidden="1"/>
    </xf>
    <xf numFmtId="168" fontId="70" fillId="0" borderId="48" xfId="40" applyNumberFormat="1" applyFont="1" applyBorder="1" applyProtection="1">
      <protection hidden="1"/>
    </xf>
    <xf numFmtId="0" fontId="70" fillId="0" borderId="48" xfId="40" applyFont="1" applyBorder="1" applyProtection="1">
      <protection locked="0"/>
    </xf>
    <xf numFmtId="168" fontId="70" fillId="0" borderId="49" xfId="0" applyNumberFormat="1" applyFont="1" applyBorder="1" applyProtection="1">
      <protection locked="0"/>
    </xf>
    <xf numFmtId="166" fontId="65" fillId="27" borderId="0" xfId="40" applyNumberFormat="1" applyFont="1" applyFill="1" applyAlignment="1" applyProtection="1">
      <alignment horizontal="center"/>
      <protection hidden="1"/>
    </xf>
    <xf numFmtId="166" fontId="65" fillId="28" borderId="0" xfId="40" applyNumberFormat="1" applyFont="1" applyFill="1" applyAlignment="1" applyProtection="1">
      <alignment horizontal="center"/>
      <protection hidden="1"/>
    </xf>
    <xf numFmtId="0" fontId="68" fillId="0" borderId="73" xfId="0" applyFont="1" applyBorder="1" applyAlignment="1" applyProtection="1">
      <alignment horizontal="center"/>
      <protection hidden="1"/>
    </xf>
    <xf numFmtId="0" fontId="68" fillId="27" borderId="73" xfId="0" applyFont="1" applyFill="1" applyBorder="1" applyAlignment="1" applyProtection="1">
      <alignment horizontal="center"/>
      <protection hidden="1"/>
    </xf>
    <xf numFmtId="0" fontId="68" fillId="28" borderId="73" xfId="0" applyFont="1" applyFill="1" applyBorder="1" applyAlignment="1" applyProtection="1">
      <alignment horizontal="center"/>
      <protection hidden="1"/>
    </xf>
    <xf numFmtId="0" fontId="68" fillId="0" borderId="73" xfId="0" applyFont="1" applyBorder="1" applyAlignment="1" applyProtection="1">
      <alignment horizontal="left"/>
      <protection hidden="1"/>
    </xf>
    <xf numFmtId="166" fontId="1" fillId="0" borderId="76" xfId="40" applyNumberFormat="1" applyFont="1" applyBorder="1" applyProtection="1">
      <protection hidden="1"/>
    </xf>
    <xf numFmtId="166" fontId="1" fillId="0" borderId="76" xfId="40" applyNumberFormat="1" applyFont="1" applyBorder="1" applyAlignment="1" applyProtection="1">
      <alignment horizontal="right"/>
      <protection hidden="1"/>
    </xf>
    <xf numFmtId="166" fontId="65" fillId="27" borderId="76" xfId="40" applyNumberFormat="1" applyFont="1" applyFill="1" applyBorder="1" applyAlignment="1" applyProtection="1">
      <alignment horizontal="center"/>
      <protection hidden="1"/>
    </xf>
    <xf numFmtId="166" fontId="65" fillId="28" borderId="76" xfId="40" applyNumberFormat="1" applyFont="1" applyFill="1" applyBorder="1" applyAlignment="1" applyProtection="1">
      <alignment horizontal="center"/>
      <protection hidden="1"/>
    </xf>
    <xf numFmtId="0" fontId="68" fillId="0" borderId="76" xfId="40" applyFont="1" applyBorder="1" applyAlignment="1" applyProtection="1">
      <alignment horizontal="center"/>
      <protection hidden="1"/>
    </xf>
    <xf numFmtId="168" fontId="70" fillId="0" borderId="76" xfId="40" applyNumberFormat="1" applyFont="1" applyBorder="1" applyProtection="1">
      <protection hidden="1"/>
    </xf>
    <xf numFmtId="0" fontId="70" fillId="0" borderId="76" xfId="40" applyFont="1" applyBorder="1" applyProtection="1">
      <protection locked="0"/>
    </xf>
    <xf numFmtId="168" fontId="70" fillId="0" borderId="77" xfId="0" applyNumberFormat="1" applyFont="1" applyBorder="1" applyProtection="1">
      <protection locked="0"/>
    </xf>
    <xf numFmtId="166" fontId="1" fillId="0" borderId="0" xfId="40" applyNumberFormat="1" applyFont="1" applyProtection="1">
      <protection hidden="1"/>
    </xf>
    <xf numFmtId="166" fontId="1" fillId="0" borderId="0" xfId="40" applyNumberFormat="1" applyFont="1" applyAlignment="1" applyProtection="1">
      <alignment horizontal="right"/>
      <protection hidden="1"/>
    </xf>
    <xf numFmtId="166" fontId="1" fillId="0" borderId="36" xfId="40" applyNumberFormat="1" applyFont="1" applyBorder="1" applyProtection="1">
      <protection hidden="1"/>
    </xf>
    <xf numFmtId="166" fontId="1" fillId="0" borderId="36" xfId="40" applyNumberFormat="1" applyFont="1" applyBorder="1" applyAlignment="1" applyProtection="1">
      <alignment horizontal="right"/>
      <protection hidden="1"/>
    </xf>
    <xf numFmtId="166" fontId="65" fillId="27" borderId="36" xfId="40" applyNumberFormat="1" applyFont="1" applyFill="1" applyBorder="1" applyAlignment="1" applyProtection="1">
      <alignment horizontal="center"/>
      <protection hidden="1"/>
    </xf>
    <xf numFmtId="166" fontId="65" fillId="28" borderId="36" xfId="40" applyNumberFormat="1" applyFont="1" applyFill="1" applyBorder="1" applyAlignment="1" applyProtection="1">
      <alignment horizontal="center"/>
      <protection hidden="1"/>
    </xf>
    <xf numFmtId="0" fontId="68" fillId="0" borderId="36" xfId="40" applyFont="1" applyBorder="1" applyAlignment="1" applyProtection="1">
      <alignment horizontal="center"/>
      <protection hidden="1"/>
    </xf>
    <xf numFmtId="166" fontId="70" fillId="0" borderId="36" xfId="40" applyNumberFormat="1" applyFont="1" applyBorder="1" applyProtection="1">
      <protection locked="0"/>
    </xf>
    <xf numFmtId="168" fontId="70" fillId="0" borderId="36" xfId="40" applyNumberFormat="1" applyFont="1" applyBorder="1" applyProtection="1">
      <protection hidden="1"/>
    </xf>
    <xf numFmtId="0" fontId="70" fillId="0" borderId="36" xfId="40" applyFont="1" applyBorder="1" applyProtection="1">
      <protection locked="0"/>
    </xf>
    <xf numFmtId="168" fontId="70" fillId="0" borderId="31" xfId="0" applyNumberFormat="1" applyFont="1" applyBorder="1" applyProtection="1">
      <protection locked="0"/>
    </xf>
    <xf numFmtId="166" fontId="1" fillId="0" borderId="13" xfId="40" applyNumberFormat="1" applyFont="1" applyBorder="1" applyProtection="1">
      <protection hidden="1"/>
    </xf>
    <xf numFmtId="166" fontId="1" fillId="0" borderId="13" xfId="40" applyNumberFormat="1" applyFont="1" applyBorder="1" applyAlignment="1" applyProtection="1">
      <alignment horizontal="right"/>
      <protection hidden="1"/>
    </xf>
    <xf numFmtId="166" fontId="65" fillId="27" borderId="13" xfId="40" applyNumberFormat="1" applyFont="1" applyFill="1" applyBorder="1" applyAlignment="1" applyProtection="1">
      <alignment horizontal="center"/>
      <protection hidden="1"/>
    </xf>
    <xf numFmtId="166" fontId="65" fillId="28" borderId="13" xfId="40" applyNumberFormat="1" applyFont="1" applyFill="1" applyBorder="1" applyAlignment="1" applyProtection="1">
      <alignment horizontal="center"/>
      <protection hidden="1"/>
    </xf>
    <xf numFmtId="0" fontId="68" fillId="0" borderId="13" xfId="40" applyFont="1" applyBorder="1" applyAlignment="1" applyProtection="1">
      <alignment horizontal="center"/>
      <protection hidden="1"/>
    </xf>
    <xf numFmtId="166" fontId="70" fillId="0" borderId="13" xfId="40" applyNumberFormat="1" applyFont="1" applyBorder="1" applyProtection="1">
      <protection locked="0"/>
    </xf>
    <xf numFmtId="168" fontId="70" fillId="0" borderId="13" xfId="40" applyNumberFormat="1" applyFont="1" applyBorder="1" applyProtection="1">
      <protection hidden="1"/>
    </xf>
    <xf numFmtId="0" fontId="70" fillId="0" borderId="13" xfId="40" applyFont="1" applyBorder="1" applyProtection="1">
      <protection locked="0"/>
    </xf>
    <xf numFmtId="168" fontId="70" fillId="0" borderId="35" xfId="0" applyNumberFormat="1" applyFont="1" applyBorder="1" applyProtection="1">
      <protection locked="0"/>
    </xf>
    <xf numFmtId="166" fontId="1" fillId="0" borderId="72" xfId="40" applyNumberFormat="1" applyFont="1" applyBorder="1" applyProtection="1">
      <protection hidden="1"/>
    </xf>
    <xf numFmtId="166" fontId="1" fillId="0" borderId="72" xfId="40" applyNumberFormat="1" applyFont="1" applyBorder="1" applyAlignment="1" applyProtection="1">
      <alignment horizontal="right"/>
      <protection hidden="1"/>
    </xf>
    <xf numFmtId="166" fontId="65" fillId="27" borderId="72" xfId="40" applyNumberFormat="1" applyFont="1" applyFill="1" applyBorder="1" applyAlignment="1" applyProtection="1">
      <alignment horizontal="center"/>
      <protection hidden="1"/>
    </xf>
    <xf numFmtId="166" fontId="65" fillId="28" borderId="72" xfId="40" applyNumberFormat="1" applyFont="1" applyFill="1" applyBorder="1" applyAlignment="1" applyProtection="1">
      <alignment horizontal="center"/>
      <protection hidden="1"/>
    </xf>
    <xf numFmtId="0" fontId="68" fillId="0" borderId="72" xfId="40" applyFont="1" applyBorder="1" applyAlignment="1" applyProtection="1">
      <alignment horizontal="center"/>
      <protection hidden="1"/>
    </xf>
    <xf numFmtId="168" fontId="70" fillId="0" borderId="72" xfId="40" applyNumberFormat="1" applyFont="1" applyBorder="1" applyProtection="1">
      <protection hidden="1"/>
    </xf>
    <xf numFmtId="0" fontId="70" fillId="0" borderId="72" xfId="40" applyFont="1" applyBorder="1" applyProtection="1">
      <protection locked="0"/>
    </xf>
    <xf numFmtId="168" fontId="70" fillId="0" borderId="70" xfId="40" applyNumberFormat="1" applyFont="1" applyBorder="1" applyProtection="1">
      <protection locked="0"/>
    </xf>
    <xf numFmtId="168" fontId="70" fillId="0" borderId="49" xfId="40" applyNumberFormat="1" applyFont="1" applyBorder="1" applyProtection="1">
      <protection locked="0"/>
    </xf>
    <xf numFmtId="168" fontId="70" fillId="0" borderId="31" xfId="40" applyNumberFormat="1" applyFont="1" applyBorder="1" applyProtection="1">
      <protection locked="0"/>
    </xf>
    <xf numFmtId="168" fontId="70" fillId="0" borderId="35" xfId="40" applyNumberFormat="1" applyFont="1" applyBorder="1" applyProtection="1">
      <protection locked="0"/>
    </xf>
    <xf numFmtId="166" fontId="65" fillId="27" borderId="0" xfId="40" applyNumberFormat="1" applyFont="1" applyFill="1" applyAlignment="1" applyProtection="1">
      <alignment horizontal="center" vertical="center"/>
      <protection hidden="1"/>
    </xf>
    <xf numFmtId="0" fontId="68" fillId="0" borderId="0" xfId="40" applyFont="1" applyAlignment="1" applyProtection="1">
      <alignment horizontal="center" vertical="center"/>
      <protection hidden="1"/>
    </xf>
    <xf numFmtId="166" fontId="70" fillId="0" borderId="0" xfId="40" applyNumberFormat="1" applyFont="1" applyAlignment="1" applyProtection="1">
      <alignment vertical="center"/>
      <protection locked="0"/>
    </xf>
    <xf numFmtId="0" fontId="70" fillId="0" borderId="0" xfId="40" applyFont="1" applyAlignment="1" applyProtection="1">
      <alignment vertical="center"/>
      <protection locked="0"/>
    </xf>
    <xf numFmtId="166" fontId="65" fillId="27" borderId="13" xfId="40" applyNumberFormat="1" applyFont="1" applyFill="1" applyBorder="1" applyAlignment="1" applyProtection="1">
      <alignment horizontal="center" vertical="center"/>
      <protection hidden="1"/>
    </xf>
    <xf numFmtId="0" fontId="68" fillId="0" borderId="13" xfId="40" applyFont="1" applyBorder="1" applyAlignment="1" applyProtection="1">
      <alignment horizontal="center" vertical="center"/>
      <protection hidden="1"/>
    </xf>
    <xf numFmtId="166" fontId="70" fillId="0" borderId="13" xfId="40" applyNumberFormat="1" applyFont="1" applyBorder="1" applyAlignment="1" applyProtection="1">
      <alignment vertical="center"/>
      <protection locked="0"/>
    </xf>
    <xf numFmtId="0" fontId="70" fillId="0" borderId="13" xfId="40" applyFont="1" applyBorder="1" applyAlignment="1" applyProtection="1">
      <alignment vertical="center"/>
      <protection locked="0"/>
    </xf>
    <xf numFmtId="168" fontId="70" fillId="0" borderId="35" xfId="40" applyNumberFormat="1" applyFont="1" applyBorder="1" applyAlignment="1" applyProtection="1">
      <alignment vertical="center"/>
      <protection locked="0"/>
    </xf>
    <xf numFmtId="166" fontId="1" fillId="0" borderId="38" xfId="40" applyNumberFormat="1" applyFont="1" applyBorder="1" applyProtection="1">
      <protection hidden="1"/>
    </xf>
    <xf numFmtId="166" fontId="1" fillId="0" borderId="38" xfId="40" applyNumberFormat="1" applyFont="1" applyBorder="1" applyAlignment="1" applyProtection="1">
      <alignment horizontal="right"/>
      <protection hidden="1"/>
    </xf>
    <xf numFmtId="166" fontId="65" fillId="27" borderId="38" xfId="40" applyNumberFormat="1" applyFont="1" applyFill="1" applyBorder="1" applyAlignment="1" applyProtection="1">
      <alignment horizontal="center"/>
      <protection hidden="1"/>
    </xf>
    <xf numFmtId="166" fontId="65" fillId="28" borderId="38" xfId="40" applyNumberFormat="1" applyFont="1" applyFill="1" applyBorder="1" applyAlignment="1" applyProtection="1">
      <alignment horizontal="center"/>
      <protection hidden="1"/>
    </xf>
    <xf numFmtId="0" fontId="68" fillId="0" borderId="38" xfId="40" applyFont="1" applyBorder="1" applyAlignment="1" applyProtection="1">
      <alignment horizontal="center"/>
      <protection hidden="1"/>
    </xf>
    <xf numFmtId="166" fontId="70" fillId="0" borderId="38" xfId="40" applyNumberFormat="1" applyFont="1" applyBorder="1" applyProtection="1">
      <protection locked="0"/>
    </xf>
    <xf numFmtId="168" fontId="70" fillId="0" borderId="38" xfId="40" applyNumberFormat="1" applyFont="1" applyBorder="1" applyProtection="1">
      <protection hidden="1"/>
    </xf>
    <xf numFmtId="0" fontId="70" fillId="0" borderId="38" xfId="40" applyFont="1" applyBorder="1" applyProtection="1">
      <protection locked="0"/>
    </xf>
    <xf numFmtId="168" fontId="70" fillId="0" borderId="22" xfId="40" applyNumberFormat="1" applyFont="1" applyBorder="1" applyProtection="1">
      <protection locked="0"/>
    </xf>
    <xf numFmtId="168" fontId="70" fillId="0" borderId="33" xfId="40" applyNumberFormat="1" applyFont="1" applyBorder="1" applyAlignment="1" applyProtection="1">
      <alignment vertical="center"/>
      <protection locked="0"/>
    </xf>
    <xf numFmtId="166" fontId="65" fillId="27" borderId="48" xfId="40" applyNumberFormat="1" applyFont="1" applyFill="1" applyBorder="1" applyAlignment="1" applyProtection="1">
      <alignment horizontal="center" vertical="center"/>
      <protection hidden="1"/>
    </xf>
    <xf numFmtId="0" fontId="68" fillId="0" borderId="48" xfId="40" applyFont="1" applyBorder="1" applyAlignment="1" applyProtection="1">
      <alignment horizontal="center" vertical="center"/>
      <protection hidden="1"/>
    </xf>
    <xf numFmtId="0" fontId="70" fillId="0" borderId="48" xfId="40" applyFont="1" applyBorder="1" applyAlignment="1" applyProtection="1">
      <alignment vertical="center"/>
      <protection locked="0"/>
    </xf>
    <xf numFmtId="168" fontId="70" fillId="0" borderId="49" xfId="40" applyNumberFormat="1" applyFont="1" applyBorder="1" applyAlignment="1" applyProtection="1">
      <alignment vertical="center"/>
      <protection locked="0"/>
    </xf>
    <xf numFmtId="0" fontId="68" fillId="0" borderId="73" xfId="0" applyFont="1" applyBorder="1" applyAlignment="1" applyProtection="1">
      <alignment horizontal="center" wrapText="1"/>
      <protection hidden="1"/>
    </xf>
    <xf numFmtId="166" fontId="65" fillId="0" borderId="48" xfId="40" applyNumberFormat="1" applyFont="1" applyBorder="1" applyProtection="1">
      <protection hidden="1"/>
    </xf>
    <xf numFmtId="166" fontId="65" fillId="0" borderId="48" xfId="40" applyNumberFormat="1" applyFont="1" applyBorder="1" applyAlignment="1" applyProtection="1">
      <alignment horizontal="right"/>
      <protection hidden="1"/>
    </xf>
    <xf numFmtId="0" fontId="80" fillId="0" borderId="37" xfId="0" applyFont="1" applyBorder="1" applyAlignment="1" applyProtection="1">
      <alignment horizontal="left"/>
      <protection hidden="1"/>
    </xf>
    <xf numFmtId="166" fontId="80" fillId="0" borderId="38" xfId="40" applyNumberFormat="1" applyFont="1" applyBorder="1" applyProtection="1">
      <protection hidden="1"/>
    </xf>
    <xf numFmtId="166" fontId="80" fillId="0" borderId="38" xfId="40" applyNumberFormat="1" applyFont="1" applyBorder="1" applyAlignment="1" applyProtection="1">
      <alignment horizontal="right"/>
      <protection hidden="1"/>
    </xf>
    <xf numFmtId="166" fontId="80" fillId="0" borderId="38" xfId="40" applyNumberFormat="1" applyFont="1" applyBorder="1" applyAlignment="1" applyProtection="1">
      <alignment horizontal="center"/>
      <protection hidden="1"/>
    </xf>
    <xf numFmtId="49" fontId="80" fillId="0" borderId="38" xfId="40" applyNumberFormat="1" applyFont="1" applyBorder="1" applyAlignment="1" applyProtection="1">
      <alignment horizontal="center"/>
      <protection hidden="1"/>
    </xf>
    <xf numFmtId="168" fontId="80" fillId="0" borderId="38" xfId="40" applyNumberFormat="1" applyFont="1" applyBorder="1" applyProtection="1">
      <protection hidden="1"/>
    </xf>
    <xf numFmtId="0" fontId="80" fillId="0" borderId="38" xfId="40" applyFont="1" applyBorder="1" applyProtection="1">
      <protection hidden="1"/>
    </xf>
    <xf numFmtId="168" fontId="80" fillId="0" borderId="22" xfId="0" applyNumberFormat="1" applyFont="1" applyBorder="1" applyProtection="1">
      <protection hidden="1"/>
    </xf>
    <xf numFmtId="0" fontId="4" fillId="0" borderId="11" xfId="0" applyFont="1" applyBorder="1" applyAlignment="1">
      <alignment horizontal="center"/>
    </xf>
    <xf numFmtId="168" fontId="70" fillId="0" borderId="36" xfId="40" applyNumberFormat="1" applyFont="1" applyBorder="1" applyProtection="1">
      <protection locked="0"/>
    </xf>
    <xf numFmtId="168" fontId="70" fillId="0" borderId="13" xfId="40" applyNumberFormat="1" applyFont="1" applyBorder="1" applyProtection="1">
      <protection locked="0"/>
    </xf>
    <xf numFmtId="0" fontId="82" fillId="0" borderId="0" xfId="0" applyFont="1"/>
    <xf numFmtId="0" fontId="0" fillId="34" borderId="0" xfId="0" applyFill="1" applyProtection="1">
      <protection locked="0"/>
    </xf>
    <xf numFmtId="0" fontId="2" fillId="0" borderId="11" xfId="0" applyFont="1" applyBorder="1" applyAlignment="1" applyProtection="1">
      <alignment horizontal="center"/>
      <protection hidden="1"/>
    </xf>
    <xf numFmtId="0" fontId="2" fillId="0" borderId="0" xfId="0" applyFont="1" applyAlignment="1" applyProtection="1">
      <alignment horizontal="right"/>
      <protection hidden="1"/>
    </xf>
    <xf numFmtId="0" fontId="2" fillId="0" borderId="69" xfId="0" applyFont="1" applyBorder="1" applyProtection="1">
      <protection hidden="1"/>
    </xf>
    <xf numFmtId="0" fontId="2" fillId="0" borderId="12" xfId="0" applyFont="1" applyBorder="1" applyAlignment="1" applyProtection="1">
      <alignment horizontal="center"/>
      <protection hidden="1"/>
    </xf>
    <xf numFmtId="0" fontId="2" fillId="0" borderId="66" xfId="0" applyFont="1" applyBorder="1" applyAlignment="1" applyProtection="1">
      <alignment horizontal="center"/>
      <protection hidden="1"/>
    </xf>
    <xf numFmtId="0" fontId="83" fillId="0" borderId="73" xfId="0" applyFont="1" applyBorder="1" applyAlignment="1" applyProtection="1">
      <alignment horizontal="center"/>
      <protection hidden="1"/>
    </xf>
    <xf numFmtId="166" fontId="1" fillId="24" borderId="67" xfId="40" applyNumberFormat="1" applyFont="1" applyFill="1" applyBorder="1" applyAlignment="1" applyProtection="1">
      <alignment horizontal="center"/>
      <protection hidden="1"/>
    </xf>
    <xf numFmtId="166" fontId="1" fillId="24" borderId="68" xfId="40" applyNumberFormat="1" applyFont="1" applyFill="1" applyBorder="1" applyAlignment="1" applyProtection="1">
      <alignment horizontal="center"/>
      <protection hidden="1"/>
    </xf>
    <xf numFmtId="0" fontId="5" fillId="24" borderId="42" xfId="0" applyFont="1" applyFill="1" applyBorder="1" applyAlignment="1" applyProtection="1">
      <alignment horizontal="center"/>
      <protection hidden="1"/>
    </xf>
    <xf numFmtId="0" fontId="2" fillId="24" borderId="42" xfId="0" applyFont="1" applyFill="1" applyBorder="1" applyAlignment="1" applyProtection="1">
      <alignment horizontal="center"/>
      <protection hidden="1"/>
    </xf>
    <xf numFmtId="0" fontId="4" fillId="15" borderId="30" xfId="0" applyFont="1" applyFill="1" applyBorder="1" applyAlignment="1">
      <alignment horizontal="center" wrapText="1"/>
    </xf>
    <xf numFmtId="0" fontId="55" fillId="15" borderId="12" xfId="0" applyFont="1" applyFill="1" applyBorder="1" applyAlignment="1">
      <alignment horizontal="center" wrapText="1"/>
    </xf>
    <xf numFmtId="0" fontId="4" fillId="15" borderId="12" xfId="0" applyFont="1" applyFill="1" applyBorder="1" applyAlignment="1">
      <alignment horizontal="center" wrapText="1"/>
    </xf>
    <xf numFmtId="0" fontId="30" fillId="19" borderId="18" xfId="0" applyFont="1" applyFill="1" applyBorder="1"/>
    <xf numFmtId="0" fontId="5" fillId="19" borderId="18" xfId="0" applyFont="1" applyFill="1" applyBorder="1" applyAlignment="1">
      <alignment horizontal="left"/>
    </xf>
    <xf numFmtId="0" fontId="5" fillId="15" borderId="28" xfId="0" applyFont="1" applyFill="1" applyBorder="1" applyAlignment="1">
      <alignment horizontal="center"/>
    </xf>
    <xf numFmtId="0" fontId="2" fillId="15" borderId="0" xfId="0" applyFont="1" applyFill="1" applyAlignment="1">
      <alignment horizontal="centerContinuous"/>
    </xf>
    <xf numFmtId="0" fontId="2" fillId="15" borderId="0" xfId="0" quotePrefix="1" applyFont="1" applyFill="1" applyAlignment="1">
      <alignment horizontal="centerContinuous"/>
    </xf>
    <xf numFmtId="0" fontId="83" fillId="0" borderId="73" xfId="0" applyFont="1" applyBorder="1" applyAlignment="1" applyProtection="1">
      <alignment horizontal="left"/>
      <protection hidden="1"/>
    </xf>
    <xf numFmtId="0" fontId="83" fillId="27" borderId="73" xfId="0" applyFont="1" applyFill="1" applyBorder="1" applyAlignment="1" applyProtection="1">
      <alignment horizontal="center"/>
      <protection hidden="1"/>
    </xf>
    <xf numFmtId="0" fontId="83" fillId="28" borderId="73" xfId="0" applyFont="1" applyFill="1" applyBorder="1" applyAlignment="1" applyProtection="1">
      <alignment horizontal="center"/>
      <protection hidden="1"/>
    </xf>
    <xf numFmtId="0" fontId="63" fillId="19" borderId="0" xfId="35" applyFont="1" applyFill="1" applyBorder="1" applyAlignment="1" applyProtection="1">
      <alignment horizontal="left"/>
    </xf>
    <xf numFmtId="0" fontId="83" fillId="0" borderId="78" xfId="0" applyFont="1" applyBorder="1" applyAlignment="1" applyProtection="1">
      <alignment horizontal="left"/>
      <protection hidden="1"/>
    </xf>
    <xf numFmtId="0" fontId="59" fillId="24" borderId="79" xfId="0" applyFont="1" applyFill="1" applyBorder="1"/>
    <xf numFmtId="0" fontId="24" fillId="0" borderId="37" xfId="0" applyFont="1" applyBorder="1" applyAlignment="1">
      <alignment horizontal="center"/>
    </xf>
    <xf numFmtId="0" fontId="24" fillId="0" borderId="38" xfId="0" applyFont="1" applyBorder="1" applyAlignment="1">
      <alignment horizontal="center"/>
    </xf>
    <xf numFmtId="0" fontId="24" fillId="0" borderId="22" xfId="0" applyFont="1" applyBorder="1" applyAlignment="1">
      <alignment horizontal="center"/>
    </xf>
    <xf numFmtId="166" fontId="24" fillId="0" borderId="0" xfId="0" applyNumberFormat="1" applyFont="1"/>
    <xf numFmtId="166" fontId="82" fillId="0" borderId="0" xfId="0" applyNumberFormat="1" applyFont="1"/>
    <xf numFmtId="166" fontId="4" fillId="0" borderId="12" xfId="0" applyNumberFormat="1" applyFont="1" applyBorder="1"/>
    <xf numFmtId="166" fontId="4" fillId="0" borderId="27" xfId="0" applyNumberFormat="1" applyFont="1" applyBorder="1"/>
    <xf numFmtId="166" fontId="4" fillId="0" borderId="28" xfId="0" applyNumberFormat="1" applyFont="1" applyBorder="1"/>
    <xf numFmtId="0" fontId="4" fillId="0" borderId="0" xfId="0" applyFont="1" applyAlignment="1" applyProtection="1">
      <alignment horizontal="center"/>
      <protection hidden="1"/>
    </xf>
    <xf numFmtId="0" fontId="1" fillId="0" borderId="75" xfId="0" applyFont="1" applyBorder="1" applyAlignment="1" applyProtection="1">
      <alignment horizontal="left"/>
      <protection hidden="1"/>
    </xf>
    <xf numFmtId="0" fontId="1" fillId="0" borderId="30" xfId="0" applyFont="1" applyBorder="1" applyAlignment="1" applyProtection="1">
      <alignment horizontal="left"/>
      <protection hidden="1"/>
    </xf>
    <xf numFmtId="0" fontId="1" fillId="0" borderId="34" xfId="0" applyFont="1" applyBorder="1" applyAlignment="1" applyProtection="1">
      <alignment horizontal="left"/>
      <protection hidden="1"/>
    </xf>
    <xf numFmtId="0" fontId="1" fillId="0" borderId="47" xfId="0" applyFont="1" applyBorder="1" applyAlignment="1" applyProtection="1">
      <alignment horizontal="left"/>
      <protection hidden="1"/>
    </xf>
    <xf numFmtId="0" fontId="1" fillId="0" borderId="45" xfId="0" applyFont="1" applyBorder="1" applyAlignment="1" applyProtection="1">
      <alignment horizontal="left"/>
      <protection hidden="1"/>
    </xf>
    <xf numFmtId="0" fontId="1" fillId="0" borderId="71" xfId="0" applyFont="1" applyBorder="1" applyAlignment="1" applyProtection="1">
      <alignment horizontal="left"/>
      <protection hidden="1"/>
    </xf>
    <xf numFmtId="0" fontId="1" fillId="0" borderId="32" xfId="0" applyFont="1" applyBorder="1" applyAlignment="1" applyProtection="1">
      <alignment horizontal="left"/>
      <protection hidden="1"/>
    </xf>
    <xf numFmtId="0" fontId="1" fillId="0" borderId="37" xfId="0" applyFont="1" applyBorder="1" applyAlignment="1" applyProtection="1">
      <alignment horizontal="left"/>
      <protection hidden="1"/>
    </xf>
    <xf numFmtId="0" fontId="5" fillId="15" borderId="34" xfId="0" applyFont="1" applyFill="1" applyBorder="1" applyAlignment="1">
      <alignment horizontal="centerContinuous"/>
    </xf>
    <xf numFmtId="0" fontId="5" fillId="15" borderId="32" xfId="0" applyFont="1" applyFill="1" applyBorder="1" applyAlignment="1">
      <alignment horizontal="centerContinuous"/>
    </xf>
    <xf numFmtId="0" fontId="5" fillId="19" borderId="19" xfId="41" applyFont="1" applyFill="1" applyBorder="1"/>
    <xf numFmtId="166" fontId="2" fillId="0" borderId="11" xfId="0" applyNumberFormat="1" applyFont="1" applyBorder="1" applyAlignment="1" applyProtection="1">
      <alignment horizontal="center"/>
      <protection hidden="1"/>
    </xf>
    <xf numFmtId="0" fontId="83" fillId="34" borderId="73" xfId="0" applyFont="1" applyFill="1" applyBorder="1" applyAlignment="1" applyProtection="1">
      <alignment horizontal="center"/>
      <protection hidden="1"/>
    </xf>
    <xf numFmtId="166" fontId="1" fillId="34" borderId="48" xfId="40" applyNumberFormat="1" applyFont="1" applyFill="1" applyBorder="1" applyAlignment="1" applyProtection="1">
      <alignment horizontal="center"/>
      <protection hidden="1"/>
    </xf>
    <xf numFmtId="166" fontId="1" fillId="34" borderId="44" xfId="40" applyNumberFormat="1" applyFont="1" applyFill="1" applyBorder="1" applyAlignment="1" applyProtection="1">
      <alignment horizontal="center"/>
      <protection hidden="1"/>
    </xf>
    <xf numFmtId="0" fontId="68" fillId="34" borderId="73" xfId="0" applyFont="1" applyFill="1" applyBorder="1" applyAlignment="1" applyProtection="1">
      <alignment horizontal="center"/>
      <protection hidden="1"/>
    </xf>
    <xf numFmtId="166" fontId="1" fillId="34" borderId="0" xfId="40" applyNumberFormat="1" applyFont="1" applyFill="1" applyAlignment="1" applyProtection="1">
      <alignment horizontal="center"/>
      <protection hidden="1"/>
    </xf>
    <xf numFmtId="166" fontId="1" fillId="34" borderId="76" xfId="40" applyNumberFormat="1" applyFont="1" applyFill="1" applyBorder="1" applyAlignment="1" applyProtection="1">
      <alignment horizontal="center"/>
      <protection hidden="1"/>
    </xf>
    <xf numFmtId="166" fontId="1" fillId="34" borderId="36" xfId="40" applyNumberFormat="1" applyFont="1" applyFill="1" applyBorder="1" applyAlignment="1" applyProtection="1">
      <alignment horizontal="center"/>
      <protection hidden="1"/>
    </xf>
    <xf numFmtId="166" fontId="1" fillId="34" borderId="13" xfId="40" applyNumberFormat="1" applyFont="1" applyFill="1" applyBorder="1" applyAlignment="1" applyProtection="1">
      <alignment horizontal="center"/>
      <protection hidden="1"/>
    </xf>
    <xf numFmtId="166" fontId="1" fillId="34" borderId="72" xfId="40" applyNumberFormat="1" applyFont="1" applyFill="1" applyBorder="1" applyAlignment="1" applyProtection="1">
      <alignment horizontal="center"/>
      <protection hidden="1"/>
    </xf>
    <xf numFmtId="166" fontId="1" fillId="34" borderId="38" xfId="40" applyNumberFormat="1" applyFont="1" applyFill="1" applyBorder="1" applyAlignment="1" applyProtection="1">
      <alignment horizontal="center"/>
      <protection hidden="1"/>
    </xf>
    <xf numFmtId="166" fontId="77" fillId="34" borderId="44" xfId="40" applyNumberFormat="1" applyFont="1" applyFill="1" applyBorder="1" applyAlignment="1" applyProtection="1">
      <alignment horizontal="center"/>
      <protection hidden="1"/>
    </xf>
    <xf numFmtId="0" fontId="80" fillId="0" borderId="0" xfId="0" applyFont="1" applyProtection="1">
      <protection hidden="1"/>
    </xf>
    <xf numFmtId="166" fontId="70" fillId="0" borderId="76" xfId="40" applyNumberFormat="1" applyFont="1" applyBorder="1" applyAlignment="1" applyProtection="1">
      <alignment horizontal="left" vertical="top" wrapText="1"/>
      <protection locked="0"/>
    </xf>
    <xf numFmtId="166" fontId="70" fillId="0" borderId="48" xfId="40" applyNumberFormat="1" applyFont="1" applyBorder="1" applyAlignment="1" applyProtection="1">
      <alignment horizontal="left" vertical="top" wrapText="1"/>
      <protection locked="0"/>
    </xf>
    <xf numFmtId="166" fontId="70" fillId="0" borderId="44" xfId="40" applyNumberFormat="1" applyFont="1" applyBorder="1" applyAlignment="1" applyProtection="1">
      <alignment horizontal="left" vertical="top" wrapText="1"/>
      <protection locked="0"/>
    </xf>
    <xf numFmtId="166" fontId="70" fillId="0" borderId="72" xfId="40" applyNumberFormat="1" applyFont="1" applyBorder="1" applyAlignment="1" applyProtection="1">
      <alignment horizontal="left" vertical="top" wrapText="1"/>
      <protection locked="0"/>
    </xf>
    <xf numFmtId="166" fontId="78" fillId="0" borderId="44" xfId="40" applyNumberFormat="1" applyFont="1" applyBorder="1" applyAlignment="1" applyProtection="1">
      <alignment horizontal="left" vertical="top" wrapText="1"/>
      <protection locked="0"/>
    </xf>
    <xf numFmtId="0" fontId="67" fillId="18" borderId="80" xfId="0" applyFont="1" applyFill="1" applyBorder="1" applyAlignment="1">
      <alignment vertical="center"/>
    </xf>
    <xf numFmtId="0" fontId="4" fillId="18" borderId="80" xfId="0" applyFont="1" applyFill="1" applyBorder="1" applyAlignment="1">
      <alignment vertical="center"/>
    </xf>
    <xf numFmtId="166" fontId="65" fillId="0" borderId="44" xfId="52" applyNumberFormat="1" applyFont="1" applyBorder="1" applyAlignment="1" applyProtection="1">
      <protection hidden="1"/>
    </xf>
    <xf numFmtId="166" fontId="70" fillId="0" borderId="44" xfId="52" applyNumberFormat="1" applyFont="1" applyBorder="1" applyAlignment="1" applyProtection="1">
      <alignment horizontal="left" vertical="top" wrapText="1"/>
      <protection locked="0"/>
    </xf>
    <xf numFmtId="168" fontId="70" fillId="0" borderId="44" xfId="52" applyNumberFormat="1" applyFont="1" applyBorder="1" applyAlignment="1" applyProtection="1">
      <protection hidden="1"/>
    </xf>
    <xf numFmtId="0" fontId="70" fillId="0" borderId="44" xfId="52" applyNumberFormat="1" applyFont="1" applyBorder="1" applyAlignment="1" applyProtection="1">
      <protection locked="0"/>
    </xf>
    <xf numFmtId="168" fontId="70" fillId="0" borderId="46" xfId="52" applyNumberFormat="1" applyFont="1" applyBorder="1" applyAlignment="1" applyProtection="1">
      <protection locked="0"/>
    </xf>
    <xf numFmtId="0" fontId="4" fillId="0" borderId="0" xfId="0" applyFont="1" applyAlignment="1">
      <alignment horizontal="right"/>
    </xf>
    <xf numFmtId="0" fontId="7" fillId="26" borderId="36" xfId="0" applyFont="1" applyFill="1" applyBorder="1"/>
    <xf numFmtId="0" fontId="7" fillId="26" borderId="31" xfId="0" applyFont="1" applyFill="1" applyBorder="1"/>
    <xf numFmtId="0" fontId="8" fillId="26" borderId="31" xfId="0" applyFont="1" applyFill="1" applyBorder="1"/>
    <xf numFmtId="0" fontId="86" fillId="0" borderId="0" xfId="0" applyFont="1" applyAlignment="1">
      <alignment wrapText="1"/>
    </xf>
    <xf numFmtId="0" fontId="87" fillId="0" borderId="0" xfId="40" applyFont="1"/>
    <xf numFmtId="0" fontId="88" fillId="0" borderId="0" xfId="0" applyFont="1"/>
    <xf numFmtId="166" fontId="88" fillId="0" borderId="0" xfId="0" applyNumberFormat="1" applyFont="1"/>
    <xf numFmtId="164" fontId="0" fillId="0" borderId="0" xfId="0" applyNumberFormat="1"/>
    <xf numFmtId="0" fontId="89" fillId="0" borderId="73" xfId="0" applyFont="1" applyBorder="1" applyAlignment="1" applyProtection="1">
      <alignment horizontal="center" wrapText="1"/>
      <protection hidden="1"/>
    </xf>
    <xf numFmtId="168" fontId="89" fillId="0" borderId="74" xfId="0" applyNumberFormat="1" applyFont="1" applyBorder="1" applyAlignment="1" applyProtection="1">
      <alignment horizontal="center" wrapText="1"/>
      <protection hidden="1"/>
    </xf>
    <xf numFmtId="0" fontId="8" fillId="34" borderId="0" xfId="0" applyFont="1" applyFill="1" applyProtection="1">
      <protection locked="0"/>
    </xf>
    <xf numFmtId="0" fontId="4" fillId="0" borderId="30" xfId="0" applyFont="1" applyBorder="1" applyProtection="1">
      <protection locked="0"/>
    </xf>
    <xf numFmtId="0" fontId="4" fillId="0" borderId="36" xfId="0" applyFont="1" applyBorder="1" applyProtection="1">
      <protection locked="0"/>
    </xf>
    <xf numFmtId="0" fontId="4" fillId="0" borderId="31" xfId="0" applyFont="1" applyBorder="1" applyProtection="1">
      <protection locked="0"/>
    </xf>
    <xf numFmtId="0" fontId="72" fillId="0" borderId="32" xfId="0" applyFont="1" applyBorder="1" applyProtection="1">
      <protection locked="0"/>
    </xf>
    <xf numFmtId="0" fontId="4" fillId="0" borderId="33" xfId="0" applyFont="1" applyBorder="1" applyProtection="1">
      <protection locked="0"/>
    </xf>
    <xf numFmtId="0" fontId="4" fillId="0" borderId="32"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40" xfId="0" applyFont="1" applyBorder="1" applyAlignment="1" applyProtection="1">
      <alignment horizontal="center"/>
      <protection locked="0"/>
    </xf>
    <xf numFmtId="0" fontId="4" fillId="0" borderId="41" xfId="0" applyFont="1" applyBorder="1" applyAlignment="1" applyProtection="1">
      <alignment horizontal="right"/>
      <protection locked="0"/>
    </xf>
    <xf numFmtId="0" fontId="4" fillId="0" borderId="32" xfId="0" applyFont="1" applyBorder="1" applyProtection="1">
      <protection locked="0"/>
    </xf>
    <xf numFmtId="0" fontId="4" fillId="0" borderId="0" xfId="0" quotePrefix="1" applyFont="1" applyAlignment="1" applyProtection="1">
      <alignment horizontal="right"/>
      <protection locked="0"/>
    </xf>
    <xf numFmtId="164" fontId="24" fillId="19" borderId="0" xfId="0" applyNumberFormat="1" applyFont="1" applyFill="1" applyProtection="1">
      <protection locked="0"/>
    </xf>
    <xf numFmtId="0" fontId="4" fillId="0" borderId="0" xfId="0" applyFont="1" applyAlignment="1" applyProtection="1">
      <alignment horizontal="right"/>
      <protection locked="0"/>
    </xf>
    <xf numFmtId="0" fontId="4" fillId="0" borderId="32" xfId="0" applyFont="1" applyBorder="1" applyAlignment="1" applyProtection="1">
      <alignment horizontal="left"/>
      <protection locked="0"/>
    </xf>
    <xf numFmtId="0" fontId="4" fillId="0" borderId="34" xfId="0" applyFont="1" applyBorder="1" applyProtection="1">
      <protection locked="0"/>
    </xf>
    <xf numFmtId="0" fontId="4" fillId="0" borderId="13" xfId="0" quotePrefix="1" applyFont="1" applyBorder="1" applyAlignment="1" applyProtection="1">
      <alignment horizontal="right"/>
      <protection locked="0"/>
    </xf>
    <xf numFmtId="0" fontId="4" fillId="0" borderId="13" xfId="0" applyFont="1" applyBorder="1" applyProtection="1">
      <protection locked="0"/>
    </xf>
    <xf numFmtId="0" fontId="4" fillId="0" borderId="35" xfId="0" applyFont="1" applyBorder="1" applyProtection="1">
      <protection locked="0"/>
    </xf>
    <xf numFmtId="3" fontId="91" fillId="19" borderId="0" xfId="0" applyNumberFormat="1" applyFont="1" applyFill="1" applyAlignment="1">
      <alignment horizontal="left" vertical="center"/>
    </xf>
    <xf numFmtId="0" fontId="24" fillId="0" borderId="37" xfId="0" applyFont="1" applyBorder="1"/>
    <xf numFmtId="0" fontId="24" fillId="0" borderId="38" xfId="0" applyFont="1" applyBorder="1"/>
    <xf numFmtId="0" fontId="24" fillId="0" borderId="22" xfId="0" applyFont="1" applyBorder="1"/>
    <xf numFmtId="0" fontId="31" fillId="18" borderId="14" xfId="0" applyFont="1" applyFill="1" applyBorder="1" applyAlignment="1" applyProtection="1">
      <alignment horizontal="left" vertical="center"/>
      <protection hidden="1"/>
    </xf>
    <xf numFmtId="0" fontId="31" fillId="18" borderId="16" xfId="0" applyFont="1" applyFill="1" applyBorder="1" applyAlignment="1">
      <alignment vertical="center"/>
    </xf>
    <xf numFmtId="0" fontId="92" fillId="0" borderId="0" xfId="0" applyFont="1"/>
    <xf numFmtId="166" fontId="92" fillId="0" borderId="0" xfId="0" applyNumberFormat="1" applyFont="1"/>
    <xf numFmtId="0" fontId="59" fillId="35" borderId="63" xfId="0" applyFont="1" applyFill="1" applyBorder="1"/>
    <xf numFmtId="0" fontId="65" fillId="0" borderId="0" xfId="0" applyFont="1" applyAlignment="1" applyProtection="1">
      <alignment horizontal="left"/>
      <protection locked="0"/>
    </xf>
    <xf numFmtId="166" fontId="69" fillId="0" borderId="0" xfId="40" applyNumberFormat="1" applyFont="1" applyAlignment="1" applyProtection="1">
      <alignment horizontal="center"/>
      <protection locked="0"/>
    </xf>
    <xf numFmtId="166" fontId="65" fillId="0" borderId="0" xfId="40" applyNumberFormat="1" applyFont="1" applyAlignment="1" applyProtection="1">
      <alignment horizontal="center"/>
      <protection locked="0"/>
    </xf>
    <xf numFmtId="166" fontId="68" fillId="0" borderId="0" xfId="40" applyNumberFormat="1" applyFont="1" applyAlignment="1" applyProtection="1">
      <alignment horizontal="center"/>
      <protection locked="0"/>
    </xf>
    <xf numFmtId="49" fontId="68" fillId="0" borderId="0" xfId="40" applyNumberFormat="1" applyFont="1" applyAlignment="1" applyProtection="1">
      <alignment horizontal="center"/>
      <protection locked="0"/>
    </xf>
    <xf numFmtId="49" fontId="13" fillId="34" borderId="0" xfId="0" applyNumberFormat="1" applyFont="1" applyFill="1" applyAlignment="1" applyProtection="1">
      <alignment horizontal="right"/>
      <protection locked="0"/>
    </xf>
    <xf numFmtId="0" fontId="9" fillId="0" borderId="0" xfId="43" applyFont="1" applyProtection="1">
      <protection locked="0"/>
    </xf>
    <xf numFmtId="0" fontId="22" fillId="0" borderId="0" xfId="43" applyFont="1" applyProtection="1">
      <protection locked="0"/>
    </xf>
    <xf numFmtId="0" fontId="4" fillId="19" borderId="15" xfId="0" applyFont="1" applyFill="1" applyBorder="1" applyAlignment="1" applyProtection="1">
      <alignment vertical="top" wrapText="1"/>
      <protection locked="0"/>
    </xf>
    <xf numFmtId="0" fontId="93" fillId="0" borderId="0" xfId="0" applyFont="1"/>
    <xf numFmtId="166" fontId="93" fillId="0" borderId="0" xfId="0" applyNumberFormat="1" applyFont="1"/>
    <xf numFmtId="0" fontId="8" fillId="0" borderId="13" xfId="0" applyFont="1" applyBorder="1" applyProtection="1">
      <protection locked="0"/>
    </xf>
    <xf numFmtId="0" fontId="94" fillId="31" borderId="64" xfId="0" applyFont="1" applyFill="1" applyBorder="1"/>
    <xf numFmtId="0" fontId="95" fillId="31" borderId="0" xfId="43" applyFont="1" applyFill="1"/>
    <xf numFmtId="0" fontId="8" fillId="0" borderId="30" xfId="0" applyFont="1" applyBorder="1" applyProtection="1">
      <protection locked="0"/>
    </xf>
    <xf numFmtId="0" fontId="8" fillId="0" borderId="36" xfId="0" applyFont="1" applyBorder="1" applyProtection="1">
      <protection locked="0"/>
    </xf>
    <xf numFmtId="0" fontId="8" fillId="0" borderId="31" xfId="0" applyFont="1" applyBorder="1" applyProtection="1">
      <protection locked="0"/>
    </xf>
    <xf numFmtId="0" fontId="8" fillId="0" borderId="32" xfId="0" applyFont="1" applyBorder="1" applyProtection="1">
      <protection locked="0"/>
    </xf>
    <xf numFmtId="0" fontId="8" fillId="0" borderId="33" xfId="0" applyFont="1" applyBorder="1" applyProtection="1">
      <protection locked="0"/>
    </xf>
    <xf numFmtId="0" fontId="8" fillId="0" borderId="34" xfId="0" applyFont="1" applyBorder="1" applyProtection="1">
      <protection locked="0"/>
    </xf>
    <xf numFmtId="0" fontId="8" fillId="0" borderId="35" xfId="0" applyFont="1" applyBorder="1" applyProtection="1">
      <protection locked="0"/>
    </xf>
    <xf numFmtId="0" fontId="8" fillId="0" borderId="37" xfId="0" applyFont="1" applyBorder="1" applyAlignment="1" applyProtection="1">
      <alignment horizontal="center" vertical="center"/>
      <protection locked="0"/>
    </xf>
    <xf numFmtId="0" fontId="69" fillId="0" borderId="73" xfId="0" applyFont="1" applyBorder="1" applyAlignment="1" applyProtection="1">
      <alignment horizontal="center"/>
      <protection hidden="1"/>
    </xf>
    <xf numFmtId="0" fontId="4" fillId="0" borderId="30"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35" xfId="0" applyFont="1" applyBorder="1" applyAlignment="1" applyProtection="1">
      <alignment horizontal="left" vertical="top" wrapText="1"/>
      <protection locked="0"/>
    </xf>
    <xf numFmtId="0" fontId="4" fillId="0" borderId="37"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55" xfId="0" applyFont="1" applyBorder="1" applyAlignment="1">
      <alignment horizontal="left" vertical="top" wrapText="1"/>
    </xf>
    <xf numFmtId="0" fontId="4" fillId="0" borderId="0" xfId="0" applyFont="1" applyAlignment="1">
      <alignment horizontal="left" vertical="top" wrapText="1"/>
    </xf>
    <xf numFmtId="0" fontId="4" fillId="0" borderId="56" xfId="0" applyFont="1" applyBorder="1" applyAlignment="1">
      <alignment horizontal="left" vertical="top" wrapText="1"/>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4" fillId="0" borderId="59" xfId="0" applyFont="1" applyBorder="1" applyAlignment="1">
      <alignment horizontal="left" vertical="top" wrapText="1"/>
    </xf>
    <xf numFmtId="0" fontId="5" fillId="0" borderId="52" xfId="0" applyFont="1" applyBorder="1" applyAlignment="1">
      <alignment horizontal="left" vertical="top"/>
    </xf>
    <xf numFmtId="0" fontId="5" fillId="0" borderId="53" xfId="0" applyFont="1" applyBorder="1" applyAlignment="1">
      <alignment horizontal="left" vertical="top"/>
    </xf>
    <xf numFmtId="0" fontId="5" fillId="0" borderId="54" xfId="0" applyFont="1" applyBorder="1" applyAlignment="1">
      <alignment horizontal="left" vertical="top"/>
    </xf>
    <xf numFmtId="0" fontId="4" fillId="19" borderId="0" xfId="0" applyFont="1" applyFill="1" applyAlignment="1" applyProtection="1">
      <alignment horizontal="left" wrapText="1"/>
      <protection hidden="1"/>
    </xf>
    <xf numFmtId="0" fontId="8" fillId="19" borderId="0" xfId="0" applyFont="1" applyFill="1" applyAlignment="1" applyProtection="1">
      <alignment horizontal="left" wrapText="1"/>
      <protection hidden="1"/>
    </xf>
    <xf numFmtId="0" fontId="8" fillId="0" borderId="38"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27" fillId="18" borderId="14" xfId="0" applyFont="1" applyFill="1" applyBorder="1" applyAlignment="1" applyProtection="1">
      <alignment horizontal="center" vertical="center" wrapText="1"/>
      <protection hidden="1"/>
    </xf>
    <xf numFmtId="0" fontId="27" fillId="36" borderId="14" xfId="0" applyFont="1" applyFill="1" applyBorder="1" applyAlignment="1" applyProtection="1">
      <alignment horizontal="center" vertical="center" wrapText="1"/>
      <protection hidden="1"/>
    </xf>
    <xf numFmtId="0" fontId="8" fillId="0" borderId="55" xfId="0" applyFont="1" applyBorder="1" applyAlignment="1" applyProtection="1">
      <alignment horizontal="center"/>
      <protection hidden="1"/>
    </xf>
    <xf numFmtId="0" fontId="8" fillId="0" borderId="0" xfId="0" applyFont="1" applyAlignment="1" applyProtection="1">
      <alignment horizontal="center"/>
      <protection hidden="1"/>
    </xf>
    <xf numFmtId="0" fontId="8" fillId="0" borderId="56" xfId="0" applyFont="1" applyBorder="1" applyAlignment="1" applyProtection="1">
      <alignment horizontal="center"/>
      <protection hidden="1"/>
    </xf>
    <xf numFmtId="0" fontId="85" fillId="19" borderId="38" xfId="35" applyFont="1" applyFill="1" applyBorder="1" applyAlignment="1" applyProtection="1">
      <alignment horizontal="center" vertical="center"/>
    </xf>
    <xf numFmtId="0" fontId="85" fillId="19" borderId="22" xfId="35" applyFont="1" applyFill="1" applyBorder="1" applyAlignment="1" applyProtection="1">
      <alignment horizontal="center" vertical="center"/>
    </xf>
    <xf numFmtId="0" fontId="84" fillId="19" borderId="37" xfId="43" applyFont="1" applyFill="1" applyBorder="1" applyAlignment="1">
      <alignment horizontal="center" vertical="center"/>
    </xf>
    <xf numFmtId="0" fontId="84" fillId="19" borderId="38" xfId="43" applyFont="1" applyFill="1" applyBorder="1" applyAlignment="1">
      <alignment horizontal="center" vertical="center"/>
    </xf>
    <xf numFmtId="0" fontId="90" fillId="31" borderId="81" xfId="43" applyFont="1" applyFill="1" applyBorder="1" applyAlignment="1">
      <alignment horizontal="left" vertical="top" wrapText="1"/>
    </xf>
    <xf numFmtId="0" fontId="90" fillId="31" borderId="82" xfId="43" applyFont="1" applyFill="1" applyBorder="1" applyAlignment="1">
      <alignment horizontal="left" vertical="top" wrapText="1"/>
    </xf>
    <xf numFmtId="0" fontId="90" fillId="31" borderId="83" xfId="43" applyFont="1" applyFill="1" applyBorder="1" applyAlignment="1">
      <alignment horizontal="left" vertical="top" wrapText="1"/>
    </xf>
    <xf numFmtId="0" fontId="90" fillId="31" borderId="84" xfId="43" applyFont="1" applyFill="1" applyBorder="1" applyAlignment="1">
      <alignment horizontal="left" vertical="top" wrapText="1"/>
    </xf>
    <xf numFmtId="0" fontId="90" fillId="31" borderId="0" xfId="43" applyFont="1" applyFill="1" applyAlignment="1">
      <alignment horizontal="left" vertical="top" wrapText="1"/>
    </xf>
    <xf numFmtId="0" fontId="90" fillId="31" borderId="85" xfId="43" applyFont="1" applyFill="1" applyBorder="1" applyAlignment="1">
      <alignment horizontal="left" vertical="top" wrapText="1"/>
    </xf>
    <xf numFmtId="0" fontId="90" fillId="31" borderId="86" xfId="43" applyFont="1" applyFill="1" applyBorder="1" applyAlignment="1">
      <alignment horizontal="left" vertical="top" wrapText="1"/>
    </xf>
    <xf numFmtId="0" fontId="90" fillId="31" borderId="87" xfId="43" applyFont="1" applyFill="1" applyBorder="1" applyAlignment="1">
      <alignment horizontal="left" vertical="top" wrapText="1"/>
    </xf>
    <xf numFmtId="0" fontId="90" fillId="31" borderId="88" xfId="43" applyFont="1" applyFill="1" applyBorder="1" applyAlignment="1">
      <alignment horizontal="left" vertical="top" wrapText="1"/>
    </xf>
    <xf numFmtId="0" fontId="17" fillId="19" borderId="0" xfId="0" applyFont="1" applyFill="1" applyAlignment="1">
      <alignment horizontal="left" vertical="center" wrapText="1"/>
    </xf>
    <xf numFmtId="0" fontId="17" fillId="0" borderId="0" xfId="0" applyFont="1" applyAlignment="1">
      <alignment vertical="center" wrapText="1"/>
    </xf>
    <xf numFmtId="0" fontId="90" fillId="31" borderId="81" xfId="43" applyFont="1" applyFill="1" applyBorder="1" applyAlignment="1">
      <alignment horizontal="center" vertical="center" wrapText="1"/>
    </xf>
    <xf numFmtId="0" fontId="90" fillId="31" borderId="82" xfId="43" applyFont="1" applyFill="1" applyBorder="1" applyAlignment="1">
      <alignment horizontal="center" vertical="center" wrapText="1"/>
    </xf>
    <xf numFmtId="0" fontId="90" fillId="31" borderId="83" xfId="43" applyFont="1" applyFill="1" applyBorder="1" applyAlignment="1">
      <alignment horizontal="center" vertical="center" wrapText="1"/>
    </xf>
    <xf numFmtId="0" fontId="90" fillId="31" borderId="84" xfId="43" applyFont="1" applyFill="1" applyBorder="1" applyAlignment="1">
      <alignment horizontal="center" vertical="center" wrapText="1"/>
    </xf>
    <xf numFmtId="0" fontId="90" fillId="31" borderId="0" xfId="43" applyFont="1" applyFill="1" applyAlignment="1">
      <alignment horizontal="center" vertical="center" wrapText="1"/>
    </xf>
    <xf numFmtId="0" fontId="90" fillId="31" borderId="85" xfId="43" applyFont="1" applyFill="1" applyBorder="1" applyAlignment="1">
      <alignment horizontal="center" vertical="center" wrapText="1"/>
    </xf>
    <xf numFmtId="0" fontId="90" fillId="31" borderId="86" xfId="43" applyFont="1" applyFill="1" applyBorder="1" applyAlignment="1">
      <alignment horizontal="center" vertical="center" wrapText="1"/>
    </xf>
    <xf numFmtId="0" fontId="90" fillId="31" borderId="87" xfId="43" applyFont="1" applyFill="1" applyBorder="1" applyAlignment="1">
      <alignment horizontal="center" vertical="center" wrapText="1"/>
    </xf>
    <xf numFmtId="0" fontId="90" fillId="31" borderId="88" xfId="43" applyFont="1" applyFill="1" applyBorder="1" applyAlignment="1">
      <alignment horizontal="center" vertical="center" wrapText="1"/>
    </xf>
    <xf numFmtId="0" fontId="17" fillId="19" borderId="0" xfId="0" applyFont="1" applyFill="1" applyAlignment="1">
      <alignment vertical="center" wrapText="1"/>
    </xf>
    <xf numFmtId="0" fontId="7" fillId="19" borderId="33" xfId="0" applyFont="1" applyFill="1" applyBorder="1" applyAlignment="1">
      <alignment wrapText="1"/>
    </xf>
    <xf numFmtId="0" fontId="7" fillId="19" borderId="0" xfId="0" applyFont="1" applyFill="1" applyAlignment="1">
      <alignment wrapText="1"/>
    </xf>
    <xf numFmtId="0" fontId="14" fillId="0" borderId="0" xfId="0" applyFont="1" applyAlignment="1" applyProtection="1">
      <alignment textRotation="180"/>
      <protection locked="0"/>
    </xf>
    <xf numFmtId="0" fontId="4" fillId="0" borderId="0" xfId="0" applyFont="1" applyAlignment="1">
      <alignment textRotation="180"/>
    </xf>
    <xf numFmtId="0" fontId="17" fillId="19" borderId="33" xfId="0" applyFont="1" applyFill="1" applyBorder="1" applyAlignment="1">
      <alignment horizontal="left" vertical="center" wrapText="1"/>
    </xf>
    <xf numFmtId="0" fontId="4" fillId="0" borderId="12" xfId="0" applyFont="1" applyBorder="1" applyAlignment="1" applyProtection="1">
      <alignment vertical="top" wrapText="1"/>
      <protection locked="0"/>
    </xf>
    <xf numFmtId="0" fontId="8" fillId="0" borderId="27" xfId="0" applyFont="1" applyBorder="1" applyAlignment="1" applyProtection="1">
      <alignment vertical="top" wrapText="1"/>
      <protection locked="0"/>
    </xf>
    <xf numFmtId="0" fontId="8" fillId="0" borderId="28" xfId="0" applyFont="1" applyBorder="1" applyAlignment="1" applyProtection="1">
      <alignment vertical="top" wrapText="1"/>
      <protection locked="0"/>
    </xf>
    <xf numFmtId="0" fontId="8" fillId="0" borderId="12" xfId="0" applyFont="1" applyBorder="1" applyAlignment="1" applyProtection="1">
      <alignment vertical="top" wrapText="1"/>
      <protection locked="0"/>
    </xf>
    <xf numFmtId="0" fontId="4" fillId="19" borderId="0" xfId="0" applyFont="1" applyFill="1" applyAlignment="1">
      <alignment horizontal="center" wrapText="1"/>
    </xf>
    <xf numFmtId="0" fontId="4" fillId="19" borderId="13" xfId="0" applyFont="1" applyFill="1" applyBorder="1" applyAlignment="1">
      <alignment wrapText="1"/>
    </xf>
    <xf numFmtId="0" fontId="8" fillId="19" borderId="0" xfId="45" applyFont="1" applyFill="1" applyAlignment="1">
      <alignment horizontal="left" vertical="center" wrapText="1"/>
    </xf>
    <xf numFmtId="0" fontId="4" fillId="15" borderId="37" xfId="45" applyFill="1" applyBorder="1" applyAlignment="1" applyProtection="1">
      <alignment horizontal="left" vertical="top"/>
      <protection locked="0"/>
    </xf>
    <xf numFmtId="0" fontId="8" fillId="15" borderId="38" xfId="45" applyFont="1" applyFill="1" applyBorder="1" applyAlignment="1" applyProtection="1">
      <alignment horizontal="left" vertical="top"/>
      <protection locked="0"/>
    </xf>
    <xf numFmtId="0" fontId="8" fillId="15" borderId="22" xfId="45" applyFont="1" applyFill="1" applyBorder="1" applyAlignment="1" applyProtection="1">
      <alignment horizontal="left" vertical="top"/>
      <protection locked="0"/>
    </xf>
    <xf numFmtId="0" fontId="4" fillId="0" borderId="37" xfId="0" applyFont="1" applyBorder="1" applyAlignment="1">
      <alignment horizontal="center"/>
    </xf>
    <xf numFmtId="0" fontId="4" fillId="0" borderId="38" xfId="0" applyFont="1" applyBorder="1" applyAlignment="1">
      <alignment horizontal="center"/>
    </xf>
    <xf numFmtId="0" fontId="4" fillId="0" borderId="22" xfId="0" applyFont="1" applyBorder="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_RO09-10v3"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_ACROut" xfId="41" xr:uid="{00000000-0005-0000-0000-000029000000}"/>
    <cellStyle name="Normal_BR1Form 201112" xfId="42" xr:uid="{00000000-0005-0000-0000-00002A000000}"/>
    <cellStyle name="Normal_In512" xfId="43" xr:uid="{00000000-0005-0000-0000-00002B000000}"/>
    <cellStyle name="Normal_RO09-10v3" xfId="44" xr:uid="{00000000-0005-0000-0000-00002C000000}"/>
    <cellStyle name="Normal_STOCK_512_2009_10_001" xfId="45" xr:uid="{00000000-0005-0000-0000-00002D000000}"/>
    <cellStyle name="Note" xfId="46" builtinId="10" customBuiltin="1"/>
    <cellStyle name="Output" xfId="47" builtinId="21" customBuiltin="1"/>
    <cellStyle name="Percent" xfId="48" builtinId="5"/>
    <cellStyle name="Style 1" xfId="49" xr:uid="{00000000-0005-0000-0000-000031000000}"/>
    <cellStyle name="Title" xfId="50" builtinId="15" customBuiltin="1"/>
    <cellStyle name="Total" xfId="51" builtinId="25" customBuiltin="1"/>
    <cellStyle name="Warning Text" xfId="52" builtinId="11" customBuiltin="1"/>
  </cellStyles>
  <dxfs count="125">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10"/>
        <color auto="1"/>
        <name val="Arial"/>
        <scheme val="none"/>
      </font>
      <protection locked="1" hidden="0"/>
    </dxf>
    <dxf>
      <font>
        <b/>
        <i val="0"/>
        <strike val="0"/>
        <condense val="0"/>
        <extend val="0"/>
        <outline val="0"/>
        <shadow val="0"/>
        <u val="none"/>
        <vertAlign val="baseline"/>
        <sz val="10"/>
        <color auto="1"/>
        <name val="Arial"/>
        <scheme val="none"/>
      </font>
      <protection locked="1" hidden="0"/>
    </dxf>
    <dxf>
      <font>
        <strike val="0"/>
        <outline val="0"/>
        <shadow val="0"/>
        <u val="none"/>
        <vertAlign val="baseline"/>
        <sz val="10"/>
        <name val="Arial"/>
        <scheme val="none"/>
      </font>
      <fill>
        <patternFill patternType="none">
          <fgColor indexed="64"/>
          <bgColor indexed="65"/>
        </patternFill>
      </fill>
      <protection locked="1" hidden="0"/>
    </dxf>
    <dxf>
      <font>
        <strike val="0"/>
        <outline val="0"/>
        <shadow val="0"/>
        <u val="none"/>
        <vertAlign val="baseline"/>
        <sz val="10"/>
        <name val="Arial"/>
        <scheme val="none"/>
      </font>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1" hidden="0"/>
    </dxf>
    <dxf>
      <font>
        <strike val="0"/>
        <outline val="0"/>
        <shadow val="0"/>
        <u val="none"/>
        <vertAlign val="baseline"/>
        <sz val="10"/>
        <name val="Arial"/>
        <scheme val="none"/>
      </font>
      <fill>
        <patternFill patternType="none">
          <fgColor indexed="64"/>
          <bgColor indexed="65"/>
        </patternFill>
      </fill>
      <protection locked="1" hidden="0"/>
    </dxf>
    <dxf>
      <font>
        <strike val="0"/>
        <outline val="0"/>
        <shadow val="0"/>
        <u val="none"/>
        <vertAlign val="baseline"/>
        <sz val="10"/>
        <name val="Arial"/>
        <scheme val="none"/>
      </font>
      <fill>
        <patternFill patternType="none">
          <fgColor indexed="64"/>
          <bgColor indexed="65"/>
        </patternFill>
      </fill>
      <protection locked="1" hidden="0"/>
    </dxf>
    <dxf>
      <font>
        <b/>
        <i val="0"/>
        <strike val="0"/>
        <condense val="0"/>
        <extend val="0"/>
        <outline val="0"/>
        <shadow val="0"/>
        <u val="none"/>
        <vertAlign val="baseline"/>
        <sz val="10"/>
        <color auto="1"/>
        <name val="Arial"/>
        <scheme val="none"/>
      </font>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border outline="0">
        <top style="thin">
          <color indexed="64"/>
        </top>
      </border>
    </dxf>
    <dxf>
      <font>
        <b val="0"/>
        <i val="0"/>
        <strike val="0"/>
        <condense val="0"/>
        <extend val="0"/>
        <outline val="0"/>
        <shadow val="0"/>
        <u val="none"/>
        <vertAlign val="baseline"/>
        <sz val="8"/>
        <color theme="1"/>
        <name val="Arial"/>
        <family val="2"/>
        <scheme val="none"/>
      </font>
      <alignment horizontal="general" vertical="bottom" textRotation="0" wrapText="0" indent="0" justifyLastLine="0" shrinkToFit="0" readingOrder="0"/>
      <protection locked="1" hidden="0"/>
    </dxf>
    <dxf>
      <border>
        <bottom style="thin">
          <color indexed="64"/>
        </bottom>
      </border>
    </dxf>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numFmt numFmtId="166" formatCode="#,##0_ ;[Red]\-#,##0\ "/>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168" formatCode="dd/mm/yy;@"/>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condense val="0"/>
        <extend val="0"/>
        <color auto="1"/>
      </font>
      <fill>
        <patternFill>
          <bgColor indexed="51"/>
        </patternFill>
      </fill>
    </dxf>
    <dxf>
      <font>
        <condense val="0"/>
        <extend val="0"/>
        <color indexed="9"/>
      </font>
      <fill>
        <patternFill>
          <bgColor indexed="16"/>
        </patternFill>
      </fill>
    </dxf>
    <dxf>
      <font>
        <condense val="0"/>
        <extend val="0"/>
        <color indexed="9"/>
      </font>
      <fill>
        <patternFill>
          <bgColor indexed="17"/>
        </patternFill>
      </fill>
    </dxf>
    <dxf>
      <fill>
        <patternFill>
          <bgColor indexed="9"/>
        </patternFill>
      </fill>
    </dxf>
    <dxf>
      <font>
        <b val="0"/>
        <i val="0"/>
        <strike val="0"/>
        <condense val="0"/>
        <extend val="0"/>
        <outline val="0"/>
        <shadow val="0"/>
        <u val="none"/>
        <vertAlign val="baseline"/>
        <sz val="9"/>
        <color theme="1"/>
        <name val="Arial"/>
        <scheme val="none"/>
      </font>
      <numFmt numFmtId="168" formatCode="dd/mm/yy;@"/>
      <alignment horizontal="general" vertical="bottom" textRotation="0" wrapText="0" indent="0" justifyLastLine="0" shrinkToFit="0" readingOrder="0"/>
      <border diagonalUp="0" diagonalDown="0">
        <left style="thin">
          <color theme="1"/>
        </left>
        <right/>
        <top style="thin">
          <color theme="1"/>
        </top>
        <bottom style="thin">
          <color theme="1"/>
        </bottom>
        <vertical/>
        <horizontal/>
      </border>
      <protection locked="0" hidden="0"/>
    </dxf>
    <dxf>
      <font>
        <b val="0"/>
        <i val="0"/>
        <strike val="0"/>
        <condense val="0"/>
        <extend val="0"/>
        <outline val="0"/>
        <shadow val="0"/>
        <u val="none"/>
        <vertAlign val="baseline"/>
        <sz val="9"/>
        <color theme="1"/>
        <name val="Arial"/>
        <scheme val="none"/>
      </font>
      <numFmt numFmtId="0" formatCode="General"/>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val="0"/>
        <i val="0"/>
        <strike val="0"/>
        <condense val="0"/>
        <extend val="0"/>
        <outline val="0"/>
        <shadow val="0"/>
        <u val="none"/>
        <vertAlign val="baseline"/>
        <sz val="9"/>
        <color theme="1"/>
        <name val="Arial"/>
        <scheme val="none"/>
      </font>
      <numFmt numFmtId="168" formatCode="dd/mm/yy;@"/>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font>
        <b val="0"/>
        <i val="0"/>
        <strike val="0"/>
        <condense val="0"/>
        <extend val="0"/>
        <outline val="0"/>
        <shadow val="0"/>
        <u val="none"/>
        <vertAlign val="baseline"/>
        <sz val="9"/>
        <color theme="1"/>
        <name val="Arial"/>
        <scheme val="none"/>
      </font>
      <numFmt numFmtId="166" formatCode="#,##0_ ;[Red]\-#,##0\ "/>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i val="0"/>
        <strike val="0"/>
        <condense val="0"/>
        <extend val="0"/>
        <outline val="0"/>
        <shadow val="0"/>
        <u val="none"/>
        <vertAlign val="baseline"/>
        <sz val="10"/>
        <color theme="1"/>
        <name val="Arial"/>
        <scheme val="none"/>
      </font>
      <numFmt numFmtId="0" formatCode="General"/>
      <alignment horizontal="center" vertical="bottom" textRotation="0" wrapText="0" indent="0" justifyLastLine="0" shrinkToFit="0" readingOrder="0"/>
      <border diagonalUp="0" diagonalDown="0">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fill>
        <patternFill patternType="solid">
          <fgColor indexed="64"/>
          <bgColor theme="0" tint="-0.14999847407452621"/>
        </patternFill>
      </fill>
      <alignment horizontal="center" vertical="bottom" textRotation="0" wrapText="0" indent="0" justifyLastLine="0" shrinkToFit="0" readingOrder="0"/>
      <border diagonalUp="0" diagonalDown="0">
        <left/>
        <right/>
        <top style="thin">
          <color theme="1"/>
        </top>
        <bottom style="thin">
          <color theme="1"/>
        </bottom>
      </border>
      <protection locked="1" hidden="1"/>
    </dxf>
    <dxf>
      <font>
        <b val="0"/>
        <i val="0"/>
        <strike val="0"/>
        <condense val="0"/>
        <extend val="0"/>
        <outline val="0"/>
        <shadow val="0"/>
        <u val="none"/>
        <vertAlign val="baseline"/>
        <sz val="12"/>
        <color theme="1"/>
        <name val="Arial"/>
        <scheme val="none"/>
      </font>
      <numFmt numFmtId="166" formatCode="#,##0_ ;[Red]\-#,##0\ "/>
      <fill>
        <patternFill patternType="solid">
          <fgColor indexed="64"/>
          <bgColor theme="0"/>
        </patternFill>
      </fill>
      <alignment horizontal="center"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right" vertical="bottom" textRotation="0" wrapText="0" indent="0" justifyLastLine="0" shrinkToFit="0" readingOrder="0"/>
      <border diagonalUp="0" diagonalDown="0">
        <left style="thin">
          <color theme="1"/>
        </left>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font>
        <b/>
        <i val="0"/>
        <strike val="0"/>
        <condense val="0"/>
        <extend val="0"/>
        <outline val="0"/>
        <shadow val="0"/>
        <u val="none"/>
        <vertAlign val="baseline"/>
        <sz val="10"/>
        <color theme="1"/>
        <name val="Arial"/>
        <scheme val="none"/>
      </font>
      <numFmt numFmtId="0" formatCode="Genera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protection locked="1" hidden="1"/>
    </dxf>
    <dxf>
      <border outline="0">
        <top style="thin">
          <color theme="1"/>
        </top>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protection locked="1" hidden="1"/>
    </dxf>
    <dxf>
      <font>
        <strike val="0"/>
        <outline val="0"/>
        <shadow val="0"/>
        <u val="none"/>
        <vertAlign val="baseline"/>
        <sz val="8"/>
        <color theme="0"/>
        <name val="Arial"/>
        <scheme val="none"/>
      </font>
      <fill>
        <patternFill patternType="none">
          <fgColor indexed="64"/>
          <bgColor indexed="65"/>
        </patternFill>
      </fill>
      <protection locked="1" hidden="1"/>
    </dxf>
    <dxf>
      <fill>
        <patternFill>
          <bgColor rgb="FFFFC000"/>
        </patternFill>
      </fill>
      <border>
        <left style="thin">
          <color rgb="FFFF0000"/>
        </left>
        <right style="thin">
          <color rgb="FFFF0000"/>
        </right>
        <top style="thin">
          <color rgb="FFFF0000"/>
        </top>
        <bottom style="thin">
          <color rgb="FFFF0000"/>
        </bottom>
        <vertical/>
        <horizontal/>
      </border>
    </dxf>
    <dxf>
      <font>
        <color theme="0"/>
      </font>
      <fill>
        <patternFill>
          <bgColor rgb="FF00B0F0"/>
        </patternFill>
      </fill>
      <border>
        <left style="thin">
          <color rgb="FFFF0000"/>
        </left>
        <right style="thin">
          <color rgb="FFFF0000"/>
        </right>
        <top style="thin">
          <color rgb="FFFF0000"/>
        </top>
        <bottom style="thin">
          <color rgb="FFFF0000"/>
        </bottom>
        <vertical/>
        <horizontal/>
      </border>
    </dxf>
    <dxf>
      <font>
        <b/>
        <i val="0"/>
        <condense val="0"/>
        <extend val="0"/>
        <color indexed="10"/>
      </font>
    </dxf>
    <dxf>
      <font>
        <b/>
        <i val="0"/>
        <condense val="0"/>
        <extend val="0"/>
        <color indexed="10"/>
      </font>
    </dxf>
    <dxf>
      <font>
        <b val="0"/>
        <i val="0"/>
        <strike val="0"/>
        <condense val="0"/>
        <extend val="0"/>
        <outline val="0"/>
        <shadow val="0"/>
        <u val="none"/>
        <vertAlign val="baseline"/>
        <sz val="9"/>
        <color theme="1"/>
        <name val="Arial"/>
        <scheme val="none"/>
      </font>
      <numFmt numFmtId="168" formatCode="dd/mm/yy;@"/>
      <alignment horizontal="general" vertical="bottom" textRotation="0" wrapText="0" indent="0" justifyLastLine="0" shrinkToFit="0" readingOrder="0"/>
      <border diagonalUp="0" diagonalDown="0">
        <left style="thin">
          <color theme="1"/>
        </left>
        <right/>
        <top style="thin">
          <color theme="1"/>
        </top>
        <bottom style="thin">
          <color theme="1"/>
        </bottom>
        <vertical/>
        <horizontal/>
      </border>
      <protection locked="0" hidden="0"/>
    </dxf>
    <dxf>
      <font>
        <b val="0"/>
        <i val="0"/>
        <strike val="0"/>
        <condense val="0"/>
        <extend val="0"/>
        <outline val="0"/>
        <shadow val="0"/>
        <u val="none"/>
        <vertAlign val="baseline"/>
        <sz val="9"/>
        <color theme="1"/>
        <name val="Arial"/>
        <scheme val="none"/>
      </font>
      <numFmt numFmtId="0" formatCode="General"/>
      <alignment horizontal="general"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protection locked="0" hidden="0"/>
    </dxf>
    <dxf>
      <font>
        <b val="0"/>
        <i val="0"/>
        <strike val="0"/>
        <condense val="0"/>
        <extend val="0"/>
        <outline val="0"/>
        <shadow val="0"/>
        <u val="none"/>
        <vertAlign val="baseline"/>
        <sz val="9"/>
        <color theme="1"/>
        <name val="Arial"/>
        <scheme val="none"/>
      </font>
      <numFmt numFmtId="168" formatCode="dd/mm/yy;@"/>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9"/>
        <color theme="1"/>
        <name val="Arial"/>
        <scheme val="none"/>
      </font>
      <numFmt numFmtId="166" formatCode="#,##0_ ;[Red]\-#,##0\ "/>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0" hidden="0"/>
    </dxf>
    <dxf>
      <font>
        <b/>
        <i val="0"/>
        <strike val="0"/>
        <condense val="0"/>
        <extend val="0"/>
        <outline val="0"/>
        <shadow val="0"/>
        <u val="none"/>
        <vertAlign val="baseline"/>
        <sz val="10"/>
        <color theme="1"/>
        <name val="Arial"/>
        <scheme val="none"/>
      </font>
      <numFmt numFmtId="0" formatCode="General"/>
      <alignment horizontal="center" vertical="bottom" textRotation="0" wrapText="0" indent="0" justifyLastLine="0" shrinkToFit="0" readingOrder="0"/>
      <border diagonalUp="0" diagonalDown="0" outline="0">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theme="1"/>
        </left>
        <right/>
        <top style="thin">
          <color theme="1"/>
        </top>
        <bottom style="thin">
          <color theme="1"/>
        </bottom>
      </border>
      <protection locked="1" hidden="1"/>
    </dxf>
    <dxf>
      <font>
        <b val="0"/>
        <i val="0"/>
        <strike val="0"/>
        <condense val="0"/>
        <extend val="0"/>
        <outline val="0"/>
        <shadow val="0"/>
        <u val="none"/>
        <vertAlign val="baseline"/>
        <sz val="12"/>
        <color theme="1"/>
        <name val="Arial"/>
        <scheme val="none"/>
      </font>
      <numFmt numFmtId="166" formatCode="#,##0_ ;[Red]\-#,##0\ "/>
      <fill>
        <patternFill patternType="solid">
          <fgColor indexed="64"/>
          <bgColor theme="0"/>
        </patternFill>
      </fill>
      <alignment horizontal="center"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right"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val="0"/>
        <i val="0"/>
        <strike val="0"/>
        <condense val="0"/>
        <extend val="0"/>
        <outline val="0"/>
        <shadow val="0"/>
        <u val="none"/>
        <vertAlign val="baseline"/>
        <sz val="10"/>
        <color theme="1"/>
        <name val="Arial"/>
        <scheme val="none"/>
      </font>
      <numFmt numFmtId="166" formatCode="#,##0_ ;[Red]\-#,##0\ "/>
      <alignment horizontal="general" vertical="bottom" textRotation="0" wrapText="0" indent="0" justifyLastLine="0" shrinkToFit="0" readingOrder="0"/>
      <border diagonalUp="0" diagonalDown="0" outline="0">
        <left style="thin">
          <color theme="1"/>
        </left>
        <right style="thin">
          <color theme="1"/>
        </right>
        <top style="thin">
          <color theme="1"/>
        </top>
        <bottom style="thin">
          <color theme="1"/>
        </bottom>
      </border>
      <protection locked="1" hidden="1"/>
    </dxf>
    <dxf>
      <font>
        <b/>
        <i val="0"/>
        <strike val="0"/>
        <condense val="0"/>
        <extend val="0"/>
        <outline val="0"/>
        <shadow val="0"/>
        <u val="none"/>
        <vertAlign val="baseline"/>
        <sz val="10"/>
        <color theme="1"/>
        <name val="Arial"/>
        <scheme val="none"/>
      </font>
      <numFmt numFmtId="0" formatCode="General"/>
      <alignment horizontal="left" vertical="bottom" textRotation="0" wrapText="0" indent="0" justifyLastLine="0" shrinkToFit="0" readingOrder="0"/>
      <border diagonalUp="0" diagonalDown="0" outline="0">
        <left/>
        <right style="thin">
          <color theme="1"/>
        </right>
        <top style="thin">
          <color theme="1"/>
        </top>
        <bottom style="thin">
          <color theme="1"/>
        </bottom>
      </border>
      <protection locked="1" hidden="1"/>
    </dxf>
    <dxf>
      <border outline="0">
        <top style="thin">
          <color theme="1"/>
        </top>
      </border>
    </dxf>
    <dxf>
      <border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protection locked="1" hidden="1"/>
    </dxf>
    <dxf>
      <border>
        <bottom style="thin">
          <color indexed="64"/>
        </bottom>
      </border>
    </dxf>
    <dxf>
      <font>
        <b val="0"/>
        <strike val="0"/>
        <outline val="0"/>
        <shadow val="0"/>
        <u val="none"/>
        <vertAlign val="baseline"/>
        <sz val="8"/>
        <color theme="0"/>
        <name val="Arial"/>
        <scheme val="none"/>
      </font>
      <fill>
        <patternFill patternType="none">
          <fgColor indexed="64"/>
          <bgColor auto="1"/>
        </patternFill>
      </fill>
      <border diagonalUp="0" diagonalDown="0">
        <left/>
        <right/>
        <top/>
        <bottom/>
        <vertical/>
        <horizontal/>
      </border>
      <protection locked="1" hidden="1"/>
    </dxf>
    <dxf>
      <fill>
        <patternFill>
          <bgColor rgb="FFFFC000"/>
        </patternFill>
      </fill>
      <border>
        <left style="thin">
          <color rgb="FFFF0000"/>
        </left>
        <right style="thin">
          <color rgb="FFFF0000"/>
        </right>
        <top style="thin">
          <color rgb="FFFF0000"/>
        </top>
        <bottom style="thin">
          <color rgb="FFFF0000"/>
        </bottom>
        <vertical/>
        <horizontal/>
      </border>
    </dxf>
    <dxf>
      <font>
        <color theme="0"/>
      </font>
      <fill>
        <patternFill>
          <bgColor rgb="FF00B0F0"/>
        </patternFill>
      </fill>
      <border>
        <left style="thin">
          <color rgb="FFFF0000"/>
        </left>
        <right style="thin">
          <color rgb="FFFF0000"/>
        </right>
        <top style="thin">
          <color rgb="FFFF0000"/>
        </top>
        <bottom style="thin">
          <color rgb="FFFF0000"/>
        </bottom>
        <vertical/>
        <horizontal/>
      </border>
    </dxf>
    <dxf>
      <fill>
        <patternFill>
          <bgColor rgb="FFFFC000"/>
        </patternFill>
      </fill>
      <border>
        <left style="thin">
          <color rgb="FFFF0000"/>
        </left>
        <right style="thin">
          <color rgb="FFFF0000"/>
        </right>
        <top style="thin">
          <color rgb="FFFF0000"/>
        </top>
        <bottom style="thin">
          <color rgb="FFFF0000"/>
        </bottom>
        <vertical/>
        <horizontal/>
      </border>
    </dxf>
    <dxf>
      <font>
        <color theme="0"/>
      </font>
      <fill>
        <patternFill>
          <bgColor rgb="FF00B0F0"/>
        </patternFill>
      </fill>
      <border>
        <left style="thin">
          <color rgb="FFFF0000"/>
        </left>
        <right style="thin">
          <color rgb="FFFF0000"/>
        </right>
        <top style="thin">
          <color rgb="FFFF0000"/>
        </top>
        <bottom style="thin">
          <color rgb="FFFF0000"/>
        </bottom>
        <vertical/>
        <horizontal/>
      </border>
    </dxf>
    <dxf>
      <fill>
        <patternFill>
          <bgColor rgb="FFFFC000"/>
        </patternFill>
      </fill>
      <border>
        <left style="thin">
          <color rgb="FFFF0000"/>
        </left>
        <right style="thin">
          <color rgb="FFFF0000"/>
        </right>
        <top style="thin">
          <color rgb="FFFF0000"/>
        </top>
        <bottom style="thin">
          <color rgb="FFFF0000"/>
        </bottom>
        <vertical/>
        <horizontal/>
      </border>
    </dxf>
    <dxf>
      <font>
        <color theme="0"/>
      </font>
      <fill>
        <patternFill>
          <bgColor rgb="FF00B0F0"/>
        </patternFill>
      </fill>
      <border>
        <left style="thin">
          <color rgb="FFFF0000"/>
        </left>
        <right style="thin">
          <color rgb="FFFF0000"/>
        </right>
        <top style="thin">
          <color rgb="FFFF0000"/>
        </top>
        <bottom style="thin">
          <color rgb="FFFF0000"/>
        </bottom>
        <vertical/>
        <horizontal/>
      </border>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mruColors>
      <color rgb="FFFFFFCC"/>
      <color rgb="FF66FF66"/>
      <color rgb="FFFFFF99"/>
      <color rgb="FF0000FF"/>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Drop" dropLines="33" dropStyle="combo" dx="16" fmlaLink="$F$6" fmlaRange="Details!$D$45:$D$77" noThreeD="1" sel="1" val="0"/>
</file>

<file path=xl/ctrlProps/ctrlProp2.xml><?xml version="1.0" encoding="utf-8"?>
<formControlPr xmlns="http://schemas.microsoft.com/office/spreadsheetml/2009/9/main" objectType="Drop" dropLines="2" dropStyle="combo" dx="16" fmlaLink="$D$4" fmlaRange="Details!$A$44:$A$4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Notes for guidance'!A137"/><Relationship Id="rId2" Type="http://schemas.openxmlformats.org/officeDocument/2006/relationships/image" Target="../media/image3.png"/><Relationship Id="rId1" Type="http://schemas.openxmlformats.org/officeDocument/2006/relationships/hyperlink" Target="#'Notes for guidance'!A134"/><Relationship Id="rId5" Type="http://schemas.openxmlformats.org/officeDocument/2006/relationships/hyperlink" Target="#'Notes for guidance'!A130"/><Relationship Id="rId4" Type="http://schemas.openxmlformats.org/officeDocument/2006/relationships/hyperlink" Target="#'Notes for guidance'!A161"/></Relationships>
</file>

<file path=xl/drawings/drawing1.xml><?xml version="1.0" encoding="utf-8"?>
<xdr:wsDr xmlns:xdr="http://schemas.openxmlformats.org/drawingml/2006/spreadsheetDrawing" xmlns:a="http://schemas.openxmlformats.org/drawingml/2006/main">
  <xdr:twoCellAnchor>
    <xdr:from>
      <xdr:col>2</xdr:col>
      <xdr:colOff>0</xdr:colOff>
      <xdr:row>43</xdr:row>
      <xdr:rowOff>0</xdr:rowOff>
    </xdr:from>
    <xdr:to>
      <xdr:col>12</xdr:col>
      <xdr:colOff>66675</xdr:colOff>
      <xdr:row>43</xdr:row>
      <xdr:rowOff>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390525" y="10106025"/>
          <a:ext cx="67913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GB" sz="1200" b="1" i="0" u="none" strike="noStrike" baseline="0">
              <a:solidFill>
                <a:srgbClr val="010000"/>
              </a:solidFill>
              <a:latin typeface="Arial"/>
              <a:cs typeface="Arial"/>
            </a:rPr>
            <a:t>Local Authorities are required to submit this return under section 14 of the Local Government Act 2003.</a:t>
          </a:r>
        </a:p>
      </xdr:txBody>
    </xdr:sp>
    <xdr:clientData/>
  </xdr:twoCellAnchor>
  <xdr:twoCellAnchor>
    <xdr:from>
      <xdr:col>4</xdr:col>
      <xdr:colOff>295275</xdr:colOff>
      <xdr:row>43</xdr:row>
      <xdr:rowOff>0</xdr:rowOff>
    </xdr:from>
    <xdr:to>
      <xdr:col>9</xdr:col>
      <xdr:colOff>238125</xdr:colOff>
      <xdr:row>43</xdr:row>
      <xdr:rowOff>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323975" y="10106025"/>
          <a:ext cx="39147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0" anchor="t" upright="1"/>
        <a:lstStyle/>
        <a:p>
          <a:pPr algn="ctr" rtl="0">
            <a:defRPr sz="1000"/>
          </a:pPr>
          <a:r>
            <a:rPr lang="en-GB" sz="1200" b="1" i="0" u="none" strike="noStrike" baseline="0">
              <a:solidFill>
                <a:srgbClr val="010000"/>
              </a:solidFill>
              <a:latin typeface="Arial"/>
              <a:cs typeface="Arial"/>
            </a:rPr>
            <a:t>FOR RETURN BY 29 JULY 2011</a:t>
          </a:r>
          <a:endParaRPr lang="en-GB" sz="1200" b="1" i="0" u="none" strike="noStrike" baseline="0">
            <a:solidFill>
              <a:srgbClr val="CCFFFF"/>
            </a:solidFill>
            <a:latin typeface="Arial"/>
            <a:cs typeface="Arial"/>
          </a:endParaRPr>
        </a:p>
        <a:p>
          <a:pPr algn="ctr" rtl="0">
            <a:defRPr sz="1000"/>
          </a:pPr>
          <a:endParaRPr lang="en-GB" sz="1200" b="1" i="0" u="none" strike="noStrike" baseline="0">
            <a:solidFill>
              <a:srgbClr val="CCFFFF"/>
            </a:solidFill>
            <a:latin typeface="Arial"/>
            <a:cs typeface="Arial"/>
          </a:endParaRPr>
        </a:p>
        <a:p>
          <a:pPr algn="ctr" rtl="0">
            <a:defRPr sz="1000"/>
          </a:pPr>
          <a:r>
            <a:rPr lang="en-GB" sz="1200" b="1" i="0" u="none" strike="noStrike" baseline="0">
              <a:solidFill>
                <a:srgbClr val="CCFFFF"/>
              </a:solidFill>
              <a:latin typeface="Arial"/>
              <a:cs typeface="Arial"/>
            </a:rPr>
            <a:t>1</a:t>
          </a:r>
        </a:p>
        <a:p>
          <a:pPr algn="ctr" rtl="0">
            <a:defRPr sz="1000"/>
          </a:pPr>
          <a:endParaRPr lang="en-GB" sz="1200" b="1" i="0" u="none" strike="noStrike" baseline="0">
            <a:solidFill>
              <a:srgbClr val="CCFFFF"/>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279400</xdr:colOff>
          <xdr:row>4</xdr:row>
          <xdr:rowOff>146050</xdr:rowOff>
        </xdr:from>
        <xdr:to>
          <xdr:col>6</xdr:col>
          <xdr:colOff>355600</xdr:colOff>
          <xdr:row>6</xdr:row>
          <xdr:rowOff>12700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19050</xdr:colOff>
      <xdr:row>43</xdr:row>
      <xdr:rowOff>0</xdr:rowOff>
    </xdr:from>
    <xdr:to>
      <xdr:col>12</xdr:col>
      <xdr:colOff>57150</xdr:colOff>
      <xdr:row>43</xdr:row>
      <xdr:rowOff>0</xdr:rowOff>
    </xdr:to>
    <xdr:sp macro="" textlink="">
      <xdr:nvSpPr>
        <xdr:cNvPr id="2057" name="Text Box 9">
          <a:extLst>
            <a:ext uri="{FF2B5EF4-FFF2-40B4-BE49-F238E27FC236}">
              <a16:creationId xmlns:a16="http://schemas.microsoft.com/office/drawing/2014/main" id="{00000000-0008-0000-0000-000009080000}"/>
            </a:ext>
          </a:extLst>
        </xdr:cNvPr>
        <xdr:cNvSpPr txBox="1">
          <a:spLocks noChangeArrowheads="1"/>
        </xdr:cNvSpPr>
      </xdr:nvSpPr>
      <xdr:spPr bwMode="auto">
        <a:xfrm>
          <a:off x="409575" y="10106025"/>
          <a:ext cx="67627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0" u="none" strike="noStrike" baseline="0">
              <a:solidFill>
                <a:srgbClr val="010000"/>
              </a:solidFill>
              <a:latin typeface="Arial"/>
              <a:cs typeface="Arial"/>
            </a:rPr>
            <a:t>Please email the spreadsheet to the address below, please note that we no longer require a signed hard-copy of this return.</a:t>
          </a:r>
        </a:p>
        <a:p>
          <a:pPr algn="l" rtl="0">
            <a:defRPr sz="1000"/>
          </a:pPr>
          <a:endParaRPr lang="en-GB" sz="1200" b="0" i="0" u="none" strike="noStrike" baseline="0">
            <a:solidFill>
              <a:srgbClr val="010000"/>
            </a:solidFill>
            <a:latin typeface="Arial"/>
            <a:cs typeface="Arial"/>
          </a:endParaRPr>
        </a:p>
        <a:p>
          <a:pPr algn="l" rtl="0">
            <a:defRPr sz="1000"/>
          </a:pPr>
          <a:r>
            <a:rPr lang="en-GB" sz="1200" b="0" i="0" u="none" strike="noStrike" baseline="0">
              <a:solidFill>
                <a:srgbClr val="010000"/>
              </a:solidFill>
              <a:latin typeface="Arial"/>
              <a:cs typeface="Arial"/>
            </a:rPr>
            <a:t>It is a Welsh Assembly Government audit requirement that all cells are completed.  Please ensure that all blank cells are populated with zeros, those that are not will be assumed to be zero.</a:t>
          </a:r>
          <a:endParaRPr lang="en-GB" sz="1200" b="1" i="0" u="none" strike="noStrike" baseline="0">
            <a:solidFill>
              <a:srgbClr val="010000"/>
            </a:solidFill>
            <a:latin typeface="Arial"/>
            <a:cs typeface="Arial"/>
          </a:endParaRPr>
        </a:p>
        <a:p>
          <a:pPr algn="l" rtl="0">
            <a:defRPr sz="1000"/>
          </a:pPr>
          <a:endParaRPr lang="en-GB" sz="1200" b="1" i="0" u="none" strike="noStrike" baseline="0">
            <a:solidFill>
              <a:srgbClr val="010000"/>
            </a:solidFill>
            <a:latin typeface="Arial"/>
            <a:cs typeface="Arial"/>
          </a:endParaRPr>
        </a:p>
        <a:p>
          <a:pPr algn="l" rtl="0">
            <a:defRPr sz="1000"/>
          </a:pPr>
          <a:r>
            <a:rPr lang="en-GB" sz="1200" b="0" i="0" u="none" strike="noStrike" baseline="0">
              <a:solidFill>
                <a:srgbClr val="010000"/>
              </a:solidFill>
              <a:latin typeface="Arial"/>
              <a:cs typeface="Arial"/>
            </a:rPr>
            <a:t>Any queries on completion of the form or spreadsheet should be directed to Frank Kelly or Anthony Newby, via telephone, e-mail or fax, as directed below.</a:t>
          </a:r>
          <a:endParaRPr lang="en-GB" sz="1200" b="1" i="0" u="none" strike="noStrike" baseline="0">
            <a:solidFill>
              <a:srgbClr val="010000"/>
            </a:solidFill>
            <a:latin typeface="Arial"/>
            <a:cs typeface="Arial"/>
          </a:endParaRPr>
        </a:p>
        <a:p>
          <a:pPr algn="l" rtl="0">
            <a:defRPr sz="1000"/>
          </a:pPr>
          <a:endParaRPr lang="en-GB" sz="1200" b="1" i="0" u="none" strike="noStrike" baseline="0">
            <a:solidFill>
              <a:srgbClr val="010000"/>
            </a:solidFill>
            <a:latin typeface="Arial"/>
            <a:cs typeface="Arial"/>
          </a:endParaRPr>
        </a:p>
        <a:p>
          <a:pPr algn="l" rtl="0">
            <a:defRPr sz="1000"/>
          </a:pPr>
          <a:endParaRPr lang="en-GB" sz="1200" b="1" i="0" u="none" strike="noStrike" baseline="0">
            <a:solidFill>
              <a:srgbClr val="010000"/>
            </a:solidFill>
            <a:latin typeface="Arial"/>
            <a:cs typeface="Arial"/>
          </a:endParaRPr>
        </a:p>
      </xdr:txBody>
    </xdr:sp>
    <xdr:clientData/>
  </xdr:twoCellAnchor>
  <xdr:twoCellAnchor editAs="oneCell">
    <xdr:from>
      <xdr:col>9</xdr:col>
      <xdr:colOff>647700</xdr:colOff>
      <xdr:row>29</xdr:row>
      <xdr:rowOff>266701</xdr:rowOff>
    </xdr:from>
    <xdr:to>
      <xdr:col>11</xdr:col>
      <xdr:colOff>312982</xdr:colOff>
      <xdr:row>36</xdr:row>
      <xdr:rowOff>66675</xdr:rowOff>
    </xdr:to>
    <xdr:pic>
      <xdr:nvPicPr>
        <xdr:cNvPr id="31995" name="Picture 1">
          <a:extLst>
            <a:ext uri="{FF2B5EF4-FFF2-40B4-BE49-F238E27FC236}">
              <a16:creationId xmlns:a16="http://schemas.microsoft.com/office/drawing/2014/main" id="{00000000-0008-0000-0000-0000FB7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700" y="6724651"/>
          <a:ext cx="1170232"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428625</xdr:colOff>
      <xdr:row>3</xdr:row>
      <xdr:rowOff>114300</xdr:rowOff>
    </xdr:from>
    <xdr:to>
      <xdr:col>12</xdr:col>
      <xdr:colOff>66675</xdr:colOff>
      <xdr:row>7</xdr:row>
      <xdr:rowOff>133350</xdr:rowOff>
    </xdr:to>
    <xdr:pic>
      <xdr:nvPicPr>
        <xdr:cNvPr id="31996" name="Picture 3">
          <a:extLst>
            <a:ext uri="{FF2B5EF4-FFF2-40B4-BE49-F238E27FC236}">
              <a16:creationId xmlns:a16="http://schemas.microsoft.com/office/drawing/2014/main" id="{00000000-0008-0000-0000-0000FC7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29175" y="723900"/>
          <a:ext cx="2305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3</xdr:row>
          <xdr:rowOff>12700</xdr:rowOff>
        </xdr:from>
        <xdr:to>
          <xdr:col>4</xdr:col>
          <xdr:colOff>1422400</xdr:colOff>
          <xdr:row>4</xdr:row>
          <xdr:rowOff>19050</xdr:rowOff>
        </xdr:to>
        <xdr:sp macro="" textlink="">
          <xdr:nvSpPr>
            <xdr:cNvPr id="2319" name="Drop Down 271" hidden="1">
              <a:extLst>
                <a:ext uri="{63B3BB69-23CF-44E3-9099-C40C66FF867C}">
                  <a14:compatExt spid="_x0000_s2319"/>
                </a:ext>
                <a:ext uri="{FF2B5EF4-FFF2-40B4-BE49-F238E27FC236}">
                  <a16:creationId xmlns:a16="http://schemas.microsoft.com/office/drawing/2014/main" id="{00000000-0008-0000-0000-00000F0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19050</xdr:rowOff>
    </xdr:from>
    <xdr:to>
      <xdr:col>0</xdr:col>
      <xdr:colOff>0</xdr:colOff>
      <xdr:row>16</xdr:row>
      <xdr:rowOff>142875</xdr:rowOff>
    </xdr:to>
    <xdr:pic>
      <xdr:nvPicPr>
        <xdr:cNvPr id="36122" name="Picture 16">
          <a:hlinkClick xmlns:r="http://schemas.openxmlformats.org/officeDocument/2006/relationships" r:id="rId1"/>
          <a:extLst>
            <a:ext uri="{FF2B5EF4-FFF2-40B4-BE49-F238E27FC236}">
              <a16:creationId xmlns:a16="http://schemas.microsoft.com/office/drawing/2014/main" id="{00000000-0008-0000-0100-00001A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80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18</xdr:row>
      <xdr:rowOff>85725</xdr:rowOff>
    </xdr:from>
    <xdr:to>
      <xdr:col>0</xdr:col>
      <xdr:colOff>0</xdr:colOff>
      <xdr:row>18</xdr:row>
      <xdr:rowOff>209550</xdr:rowOff>
    </xdr:to>
    <xdr:pic>
      <xdr:nvPicPr>
        <xdr:cNvPr id="36123" name="Picture 17">
          <a:hlinkClick xmlns:r="http://schemas.openxmlformats.org/officeDocument/2006/relationships" r:id="rId3"/>
          <a:extLst>
            <a:ext uri="{FF2B5EF4-FFF2-40B4-BE49-F238E27FC236}">
              <a16:creationId xmlns:a16="http://schemas.microsoft.com/office/drawing/2014/main" id="{00000000-0008-0000-0100-00001B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814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19</xdr:row>
      <xdr:rowOff>19050</xdr:rowOff>
    </xdr:from>
    <xdr:to>
      <xdr:col>0</xdr:col>
      <xdr:colOff>0</xdr:colOff>
      <xdr:row>19</xdr:row>
      <xdr:rowOff>142875</xdr:rowOff>
    </xdr:to>
    <xdr:pic>
      <xdr:nvPicPr>
        <xdr:cNvPr id="36124" name="Picture 18">
          <a:hlinkClick xmlns:r="http://schemas.openxmlformats.org/officeDocument/2006/relationships" r:id="rId4"/>
          <a:extLst>
            <a:ext uri="{FF2B5EF4-FFF2-40B4-BE49-F238E27FC236}">
              <a16:creationId xmlns:a16="http://schemas.microsoft.com/office/drawing/2014/main" id="{00000000-0008-0000-0100-00001C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100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20</xdr:row>
      <xdr:rowOff>19050</xdr:rowOff>
    </xdr:from>
    <xdr:to>
      <xdr:col>0</xdr:col>
      <xdr:colOff>0</xdr:colOff>
      <xdr:row>20</xdr:row>
      <xdr:rowOff>142875</xdr:rowOff>
    </xdr:to>
    <xdr:pic>
      <xdr:nvPicPr>
        <xdr:cNvPr id="36125" name="Picture 19">
          <a:hlinkClick xmlns:r="http://schemas.openxmlformats.org/officeDocument/2006/relationships" r:id="rId5"/>
          <a:extLst>
            <a:ext uri="{FF2B5EF4-FFF2-40B4-BE49-F238E27FC236}">
              <a16:creationId xmlns:a16="http://schemas.microsoft.com/office/drawing/2014/main" id="{00000000-0008-0000-0100-00001D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814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21</xdr:row>
      <xdr:rowOff>19050</xdr:rowOff>
    </xdr:from>
    <xdr:to>
      <xdr:col>0</xdr:col>
      <xdr:colOff>0</xdr:colOff>
      <xdr:row>21</xdr:row>
      <xdr:rowOff>142875</xdr:rowOff>
    </xdr:to>
    <xdr:pic>
      <xdr:nvPicPr>
        <xdr:cNvPr id="36126" name="Picture 20">
          <a:hlinkClick xmlns:r="http://schemas.openxmlformats.org/officeDocument/2006/relationships" r:id="rId5"/>
          <a:extLst>
            <a:ext uri="{FF2B5EF4-FFF2-40B4-BE49-F238E27FC236}">
              <a16:creationId xmlns:a16="http://schemas.microsoft.com/office/drawing/2014/main" id="{00000000-0008-0000-0100-00001E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529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22</xdr:row>
      <xdr:rowOff>19050</xdr:rowOff>
    </xdr:from>
    <xdr:to>
      <xdr:col>0</xdr:col>
      <xdr:colOff>0</xdr:colOff>
      <xdr:row>22</xdr:row>
      <xdr:rowOff>142875</xdr:rowOff>
    </xdr:to>
    <xdr:pic>
      <xdr:nvPicPr>
        <xdr:cNvPr id="36127" name="Picture 21">
          <a:hlinkClick xmlns:r="http://schemas.openxmlformats.org/officeDocument/2006/relationships" r:id="rId5"/>
          <a:extLst>
            <a:ext uri="{FF2B5EF4-FFF2-40B4-BE49-F238E27FC236}">
              <a16:creationId xmlns:a16="http://schemas.microsoft.com/office/drawing/2014/main" id="{00000000-0008-0000-0100-00001F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243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23</xdr:row>
      <xdr:rowOff>19050</xdr:rowOff>
    </xdr:from>
    <xdr:to>
      <xdr:col>0</xdr:col>
      <xdr:colOff>0</xdr:colOff>
      <xdr:row>23</xdr:row>
      <xdr:rowOff>142875</xdr:rowOff>
    </xdr:to>
    <xdr:pic>
      <xdr:nvPicPr>
        <xdr:cNvPr id="36128" name="Picture 22">
          <a:hlinkClick xmlns:r="http://schemas.openxmlformats.org/officeDocument/2006/relationships" r:id="rId5"/>
          <a:extLst>
            <a:ext uri="{FF2B5EF4-FFF2-40B4-BE49-F238E27FC236}">
              <a16:creationId xmlns:a16="http://schemas.microsoft.com/office/drawing/2014/main" id="{00000000-0008-0000-0100-000020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958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24</xdr:row>
      <xdr:rowOff>19050</xdr:rowOff>
    </xdr:from>
    <xdr:to>
      <xdr:col>0</xdr:col>
      <xdr:colOff>0</xdr:colOff>
      <xdr:row>24</xdr:row>
      <xdr:rowOff>142875</xdr:rowOff>
    </xdr:to>
    <xdr:pic>
      <xdr:nvPicPr>
        <xdr:cNvPr id="36129" name="Picture 23">
          <a:hlinkClick xmlns:r="http://schemas.openxmlformats.org/officeDocument/2006/relationships" r:id="rId5"/>
          <a:extLst>
            <a:ext uri="{FF2B5EF4-FFF2-40B4-BE49-F238E27FC236}">
              <a16:creationId xmlns:a16="http://schemas.microsoft.com/office/drawing/2014/main" id="{00000000-0008-0000-0100-000021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672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26</xdr:row>
      <xdr:rowOff>142875</xdr:rowOff>
    </xdr:from>
    <xdr:to>
      <xdr:col>0</xdr:col>
      <xdr:colOff>0</xdr:colOff>
      <xdr:row>26</xdr:row>
      <xdr:rowOff>266700</xdr:rowOff>
    </xdr:to>
    <xdr:pic>
      <xdr:nvPicPr>
        <xdr:cNvPr id="36130" name="Picture 24">
          <a:hlinkClick xmlns:r="http://schemas.openxmlformats.org/officeDocument/2006/relationships" r:id="rId5"/>
          <a:extLst>
            <a:ext uri="{FF2B5EF4-FFF2-40B4-BE49-F238E27FC236}">
              <a16:creationId xmlns:a16="http://schemas.microsoft.com/office/drawing/2014/main" id="{00000000-0008-0000-0100-000022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340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27</xdr:row>
      <xdr:rowOff>28575</xdr:rowOff>
    </xdr:from>
    <xdr:to>
      <xdr:col>0</xdr:col>
      <xdr:colOff>0</xdr:colOff>
      <xdr:row>27</xdr:row>
      <xdr:rowOff>152400</xdr:rowOff>
    </xdr:to>
    <xdr:pic>
      <xdr:nvPicPr>
        <xdr:cNvPr id="36131" name="Picture 25">
          <a:hlinkClick xmlns:r="http://schemas.openxmlformats.org/officeDocument/2006/relationships" r:id="rId5"/>
          <a:extLst>
            <a:ext uri="{FF2B5EF4-FFF2-40B4-BE49-F238E27FC236}">
              <a16:creationId xmlns:a16="http://schemas.microsoft.com/office/drawing/2014/main" id="{00000000-0008-0000-0100-000023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02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28</xdr:row>
      <xdr:rowOff>28575</xdr:rowOff>
    </xdr:from>
    <xdr:to>
      <xdr:col>0</xdr:col>
      <xdr:colOff>0</xdr:colOff>
      <xdr:row>28</xdr:row>
      <xdr:rowOff>152400</xdr:rowOff>
    </xdr:to>
    <xdr:pic>
      <xdr:nvPicPr>
        <xdr:cNvPr id="36132" name="Picture 26">
          <a:hlinkClick xmlns:r="http://schemas.openxmlformats.org/officeDocument/2006/relationships" r:id="rId5"/>
          <a:extLst>
            <a:ext uri="{FF2B5EF4-FFF2-40B4-BE49-F238E27FC236}">
              <a16:creationId xmlns:a16="http://schemas.microsoft.com/office/drawing/2014/main" id="{00000000-0008-0000-0100-000024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816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30</xdr:row>
      <xdr:rowOff>28575</xdr:rowOff>
    </xdr:from>
    <xdr:to>
      <xdr:col>0</xdr:col>
      <xdr:colOff>0</xdr:colOff>
      <xdr:row>30</xdr:row>
      <xdr:rowOff>152400</xdr:rowOff>
    </xdr:to>
    <xdr:pic>
      <xdr:nvPicPr>
        <xdr:cNvPr id="36133" name="Picture 27">
          <a:hlinkClick xmlns:r="http://schemas.openxmlformats.org/officeDocument/2006/relationships" r:id="rId5"/>
          <a:extLst>
            <a:ext uri="{FF2B5EF4-FFF2-40B4-BE49-F238E27FC236}">
              <a16:creationId xmlns:a16="http://schemas.microsoft.com/office/drawing/2014/main" id="{00000000-0008-0000-0100-000025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4103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32</xdr:row>
      <xdr:rowOff>28575</xdr:rowOff>
    </xdr:from>
    <xdr:to>
      <xdr:col>0</xdr:col>
      <xdr:colOff>0</xdr:colOff>
      <xdr:row>32</xdr:row>
      <xdr:rowOff>152400</xdr:rowOff>
    </xdr:to>
    <xdr:pic>
      <xdr:nvPicPr>
        <xdr:cNvPr id="36134" name="Picture 28">
          <a:hlinkClick xmlns:r="http://schemas.openxmlformats.org/officeDocument/2006/relationships" r:id="rId5"/>
          <a:extLst>
            <a:ext uri="{FF2B5EF4-FFF2-40B4-BE49-F238E27FC236}">
              <a16:creationId xmlns:a16="http://schemas.microsoft.com/office/drawing/2014/main" id="{00000000-0008-0000-0100-000026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9151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34</xdr:row>
      <xdr:rowOff>28575</xdr:rowOff>
    </xdr:from>
    <xdr:to>
      <xdr:col>0</xdr:col>
      <xdr:colOff>0</xdr:colOff>
      <xdr:row>34</xdr:row>
      <xdr:rowOff>152400</xdr:rowOff>
    </xdr:to>
    <xdr:pic>
      <xdr:nvPicPr>
        <xdr:cNvPr id="36135" name="Picture 29">
          <a:hlinkClick xmlns:r="http://schemas.openxmlformats.org/officeDocument/2006/relationships" r:id="rId5"/>
          <a:extLst>
            <a:ext uri="{FF2B5EF4-FFF2-40B4-BE49-F238E27FC236}">
              <a16:creationId xmlns:a16="http://schemas.microsoft.com/office/drawing/2014/main" id="{00000000-0008-0000-0100-000027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3818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35</xdr:row>
      <xdr:rowOff>28575</xdr:rowOff>
    </xdr:from>
    <xdr:to>
      <xdr:col>0</xdr:col>
      <xdr:colOff>0</xdr:colOff>
      <xdr:row>35</xdr:row>
      <xdr:rowOff>152400</xdr:rowOff>
    </xdr:to>
    <xdr:pic>
      <xdr:nvPicPr>
        <xdr:cNvPr id="36136" name="Picture 30">
          <a:hlinkClick xmlns:r="http://schemas.openxmlformats.org/officeDocument/2006/relationships" r:id="rId5"/>
          <a:extLst>
            <a:ext uri="{FF2B5EF4-FFF2-40B4-BE49-F238E27FC236}">
              <a16:creationId xmlns:a16="http://schemas.microsoft.com/office/drawing/2014/main" id="{00000000-0008-0000-0100-000028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5533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37</xdr:row>
      <xdr:rowOff>114300</xdr:rowOff>
    </xdr:from>
    <xdr:to>
      <xdr:col>0</xdr:col>
      <xdr:colOff>0</xdr:colOff>
      <xdr:row>37</xdr:row>
      <xdr:rowOff>238125</xdr:rowOff>
    </xdr:to>
    <xdr:pic>
      <xdr:nvPicPr>
        <xdr:cNvPr id="36137" name="Picture 31">
          <a:hlinkClick xmlns:r="http://schemas.openxmlformats.org/officeDocument/2006/relationships" r:id="rId5"/>
          <a:extLst>
            <a:ext uri="{FF2B5EF4-FFF2-40B4-BE49-F238E27FC236}">
              <a16:creationId xmlns:a16="http://schemas.microsoft.com/office/drawing/2014/main" id="{00000000-0008-0000-0100-000029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819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38</xdr:row>
      <xdr:rowOff>28575</xdr:rowOff>
    </xdr:from>
    <xdr:to>
      <xdr:col>0</xdr:col>
      <xdr:colOff>0</xdr:colOff>
      <xdr:row>38</xdr:row>
      <xdr:rowOff>152400</xdr:rowOff>
    </xdr:to>
    <xdr:pic>
      <xdr:nvPicPr>
        <xdr:cNvPr id="36138" name="Picture 32">
          <a:hlinkClick xmlns:r="http://schemas.openxmlformats.org/officeDocument/2006/relationships" r:id="rId5"/>
          <a:extLst>
            <a:ext uri="{FF2B5EF4-FFF2-40B4-BE49-F238E27FC236}">
              <a16:creationId xmlns:a16="http://schemas.microsoft.com/office/drawing/2014/main" id="{00000000-0008-0000-0100-00002A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200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39</xdr:row>
      <xdr:rowOff>28575</xdr:rowOff>
    </xdr:from>
    <xdr:to>
      <xdr:col>0</xdr:col>
      <xdr:colOff>0</xdr:colOff>
      <xdr:row>39</xdr:row>
      <xdr:rowOff>152400</xdr:rowOff>
    </xdr:to>
    <xdr:pic>
      <xdr:nvPicPr>
        <xdr:cNvPr id="36139" name="Picture 33">
          <a:hlinkClick xmlns:r="http://schemas.openxmlformats.org/officeDocument/2006/relationships" r:id="rId5"/>
          <a:extLst>
            <a:ext uri="{FF2B5EF4-FFF2-40B4-BE49-F238E27FC236}">
              <a16:creationId xmlns:a16="http://schemas.microsoft.com/office/drawing/2014/main" id="{00000000-0008-0000-0100-00002B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915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41</xdr:row>
      <xdr:rowOff>28575</xdr:rowOff>
    </xdr:from>
    <xdr:to>
      <xdr:col>0</xdr:col>
      <xdr:colOff>0</xdr:colOff>
      <xdr:row>41</xdr:row>
      <xdr:rowOff>152400</xdr:rowOff>
    </xdr:to>
    <xdr:pic>
      <xdr:nvPicPr>
        <xdr:cNvPr id="36140" name="Picture 34">
          <a:hlinkClick xmlns:r="http://schemas.openxmlformats.org/officeDocument/2006/relationships" r:id="rId5"/>
          <a:extLst>
            <a:ext uri="{FF2B5EF4-FFF2-40B4-BE49-F238E27FC236}">
              <a16:creationId xmlns:a16="http://schemas.microsoft.com/office/drawing/2014/main" id="{00000000-0008-0000-0100-00002C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344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44</xdr:row>
      <xdr:rowOff>28575</xdr:rowOff>
    </xdr:from>
    <xdr:to>
      <xdr:col>0</xdr:col>
      <xdr:colOff>0</xdr:colOff>
      <xdr:row>44</xdr:row>
      <xdr:rowOff>152400</xdr:rowOff>
    </xdr:to>
    <xdr:pic>
      <xdr:nvPicPr>
        <xdr:cNvPr id="36141" name="Picture 35">
          <a:hlinkClick xmlns:r="http://schemas.openxmlformats.org/officeDocument/2006/relationships" r:id="rId5"/>
          <a:extLst>
            <a:ext uri="{FF2B5EF4-FFF2-40B4-BE49-F238E27FC236}">
              <a16:creationId xmlns:a16="http://schemas.microsoft.com/office/drawing/2014/main" id="{00000000-0008-0000-0100-00002D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726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45</xdr:row>
      <xdr:rowOff>28575</xdr:rowOff>
    </xdr:from>
    <xdr:to>
      <xdr:col>0</xdr:col>
      <xdr:colOff>0</xdr:colOff>
      <xdr:row>45</xdr:row>
      <xdr:rowOff>152400</xdr:rowOff>
    </xdr:to>
    <xdr:pic>
      <xdr:nvPicPr>
        <xdr:cNvPr id="36142" name="Picture 36">
          <a:hlinkClick xmlns:r="http://schemas.openxmlformats.org/officeDocument/2006/relationships" r:id="rId5"/>
          <a:extLst>
            <a:ext uri="{FF2B5EF4-FFF2-40B4-BE49-F238E27FC236}">
              <a16:creationId xmlns:a16="http://schemas.microsoft.com/office/drawing/2014/main" id="{00000000-0008-0000-0100-00002E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440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46</xdr:row>
      <xdr:rowOff>0</xdr:rowOff>
    </xdr:from>
    <xdr:to>
      <xdr:col>0</xdr:col>
      <xdr:colOff>0</xdr:colOff>
      <xdr:row>46</xdr:row>
      <xdr:rowOff>0</xdr:rowOff>
    </xdr:to>
    <xdr:pic>
      <xdr:nvPicPr>
        <xdr:cNvPr id="36143" name="Picture 37">
          <a:hlinkClick xmlns:r="http://schemas.openxmlformats.org/officeDocument/2006/relationships" r:id="rId5"/>
          <a:extLst>
            <a:ext uri="{FF2B5EF4-FFF2-40B4-BE49-F238E27FC236}">
              <a16:creationId xmlns:a16="http://schemas.microsoft.com/office/drawing/2014/main" id="{00000000-0008-0000-0100-00002F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155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46</xdr:row>
      <xdr:rowOff>28575</xdr:rowOff>
    </xdr:from>
    <xdr:to>
      <xdr:col>0</xdr:col>
      <xdr:colOff>0</xdr:colOff>
      <xdr:row>46</xdr:row>
      <xdr:rowOff>152400</xdr:rowOff>
    </xdr:to>
    <xdr:pic>
      <xdr:nvPicPr>
        <xdr:cNvPr id="36144" name="Picture 38">
          <a:hlinkClick xmlns:r="http://schemas.openxmlformats.org/officeDocument/2006/relationships" r:id="rId5"/>
          <a:extLst>
            <a:ext uri="{FF2B5EF4-FFF2-40B4-BE49-F238E27FC236}">
              <a16:creationId xmlns:a16="http://schemas.microsoft.com/office/drawing/2014/main" id="{00000000-0008-0000-0100-000030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8869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47</xdr:row>
      <xdr:rowOff>28575</xdr:rowOff>
    </xdr:from>
    <xdr:to>
      <xdr:col>0</xdr:col>
      <xdr:colOff>0</xdr:colOff>
      <xdr:row>47</xdr:row>
      <xdr:rowOff>152400</xdr:rowOff>
    </xdr:to>
    <xdr:pic>
      <xdr:nvPicPr>
        <xdr:cNvPr id="36145" name="Picture 39">
          <a:hlinkClick xmlns:r="http://schemas.openxmlformats.org/officeDocument/2006/relationships" r:id="rId5"/>
          <a:extLst>
            <a:ext uri="{FF2B5EF4-FFF2-40B4-BE49-F238E27FC236}">
              <a16:creationId xmlns:a16="http://schemas.microsoft.com/office/drawing/2014/main" id="{00000000-0008-0000-0100-000031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0584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48</xdr:row>
      <xdr:rowOff>28575</xdr:rowOff>
    </xdr:from>
    <xdr:to>
      <xdr:col>0</xdr:col>
      <xdr:colOff>0</xdr:colOff>
      <xdr:row>48</xdr:row>
      <xdr:rowOff>152400</xdr:rowOff>
    </xdr:to>
    <xdr:pic>
      <xdr:nvPicPr>
        <xdr:cNvPr id="36146" name="Picture 40">
          <a:hlinkClick xmlns:r="http://schemas.openxmlformats.org/officeDocument/2006/relationships" r:id="rId5"/>
          <a:extLst>
            <a:ext uri="{FF2B5EF4-FFF2-40B4-BE49-F238E27FC236}">
              <a16:creationId xmlns:a16="http://schemas.microsoft.com/office/drawing/2014/main" id="{00000000-0008-0000-0100-000032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298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49</xdr:row>
      <xdr:rowOff>28575</xdr:rowOff>
    </xdr:from>
    <xdr:to>
      <xdr:col>0</xdr:col>
      <xdr:colOff>0</xdr:colOff>
      <xdr:row>49</xdr:row>
      <xdr:rowOff>152400</xdr:rowOff>
    </xdr:to>
    <xdr:pic>
      <xdr:nvPicPr>
        <xdr:cNvPr id="36147" name="Picture 41">
          <a:hlinkClick xmlns:r="http://schemas.openxmlformats.org/officeDocument/2006/relationships" r:id="rId5"/>
          <a:extLst>
            <a:ext uri="{FF2B5EF4-FFF2-40B4-BE49-F238E27FC236}">
              <a16:creationId xmlns:a16="http://schemas.microsoft.com/office/drawing/2014/main" id="{00000000-0008-0000-0100-000033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013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52</xdr:row>
      <xdr:rowOff>28575</xdr:rowOff>
    </xdr:from>
    <xdr:to>
      <xdr:col>0</xdr:col>
      <xdr:colOff>0</xdr:colOff>
      <xdr:row>52</xdr:row>
      <xdr:rowOff>152400</xdr:rowOff>
    </xdr:to>
    <xdr:pic>
      <xdr:nvPicPr>
        <xdr:cNvPr id="36148" name="Picture 42">
          <a:hlinkClick xmlns:r="http://schemas.openxmlformats.org/officeDocument/2006/relationships" r:id="rId5"/>
          <a:extLst>
            <a:ext uri="{FF2B5EF4-FFF2-40B4-BE49-F238E27FC236}">
              <a16:creationId xmlns:a16="http://schemas.microsoft.com/office/drawing/2014/main" id="{00000000-0008-0000-0100-000034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0394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55</xdr:row>
      <xdr:rowOff>28575</xdr:rowOff>
    </xdr:from>
    <xdr:to>
      <xdr:col>0</xdr:col>
      <xdr:colOff>0</xdr:colOff>
      <xdr:row>55</xdr:row>
      <xdr:rowOff>152400</xdr:rowOff>
    </xdr:to>
    <xdr:pic>
      <xdr:nvPicPr>
        <xdr:cNvPr id="36149" name="Picture 43">
          <a:hlinkClick xmlns:r="http://schemas.openxmlformats.org/officeDocument/2006/relationships" r:id="rId5"/>
          <a:extLst>
            <a:ext uri="{FF2B5EF4-FFF2-40B4-BE49-F238E27FC236}">
              <a16:creationId xmlns:a16="http://schemas.microsoft.com/office/drawing/2014/main" id="{00000000-0008-0000-0100-000035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8014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56</xdr:row>
      <xdr:rowOff>28575</xdr:rowOff>
    </xdr:from>
    <xdr:to>
      <xdr:col>0</xdr:col>
      <xdr:colOff>0</xdr:colOff>
      <xdr:row>56</xdr:row>
      <xdr:rowOff>152400</xdr:rowOff>
    </xdr:to>
    <xdr:pic>
      <xdr:nvPicPr>
        <xdr:cNvPr id="36150" name="Picture 44">
          <a:hlinkClick xmlns:r="http://schemas.openxmlformats.org/officeDocument/2006/relationships" r:id="rId5"/>
          <a:extLst>
            <a:ext uri="{FF2B5EF4-FFF2-40B4-BE49-F238E27FC236}">
              <a16:creationId xmlns:a16="http://schemas.microsoft.com/office/drawing/2014/main" id="{00000000-0008-0000-0100-000036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9729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57</xdr:row>
      <xdr:rowOff>28575</xdr:rowOff>
    </xdr:from>
    <xdr:to>
      <xdr:col>0</xdr:col>
      <xdr:colOff>0</xdr:colOff>
      <xdr:row>57</xdr:row>
      <xdr:rowOff>152400</xdr:rowOff>
    </xdr:to>
    <xdr:pic>
      <xdr:nvPicPr>
        <xdr:cNvPr id="36151" name="Picture 45">
          <a:hlinkClick xmlns:r="http://schemas.openxmlformats.org/officeDocument/2006/relationships" r:id="rId5"/>
          <a:extLst>
            <a:ext uri="{FF2B5EF4-FFF2-40B4-BE49-F238E27FC236}">
              <a16:creationId xmlns:a16="http://schemas.microsoft.com/office/drawing/2014/main" id="{00000000-0008-0000-0100-000037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1443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61</xdr:row>
      <xdr:rowOff>28575</xdr:rowOff>
    </xdr:from>
    <xdr:to>
      <xdr:col>0</xdr:col>
      <xdr:colOff>0</xdr:colOff>
      <xdr:row>61</xdr:row>
      <xdr:rowOff>152400</xdr:rowOff>
    </xdr:to>
    <xdr:pic>
      <xdr:nvPicPr>
        <xdr:cNvPr id="36152" name="Picture 46">
          <a:hlinkClick xmlns:r="http://schemas.openxmlformats.org/officeDocument/2006/relationships" r:id="rId5"/>
          <a:extLst>
            <a:ext uri="{FF2B5EF4-FFF2-40B4-BE49-F238E27FC236}">
              <a16:creationId xmlns:a16="http://schemas.microsoft.com/office/drawing/2014/main" id="{00000000-0008-0000-0100-000038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9540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63</xdr:row>
      <xdr:rowOff>28575</xdr:rowOff>
    </xdr:from>
    <xdr:to>
      <xdr:col>0</xdr:col>
      <xdr:colOff>0</xdr:colOff>
      <xdr:row>63</xdr:row>
      <xdr:rowOff>152400</xdr:rowOff>
    </xdr:to>
    <xdr:pic>
      <xdr:nvPicPr>
        <xdr:cNvPr id="36153" name="Picture 47">
          <a:hlinkClick xmlns:r="http://schemas.openxmlformats.org/officeDocument/2006/relationships" r:id="rId5"/>
          <a:extLst>
            <a:ext uri="{FF2B5EF4-FFF2-40B4-BE49-F238E27FC236}">
              <a16:creationId xmlns:a16="http://schemas.microsoft.com/office/drawing/2014/main" id="{00000000-0008-0000-0100-000039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2072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64</xdr:row>
      <xdr:rowOff>28575</xdr:rowOff>
    </xdr:from>
    <xdr:to>
      <xdr:col>0</xdr:col>
      <xdr:colOff>0</xdr:colOff>
      <xdr:row>64</xdr:row>
      <xdr:rowOff>152400</xdr:rowOff>
    </xdr:to>
    <xdr:pic>
      <xdr:nvPicPr>
        <xdr:cNvPr id="36154" name="Picture 48">
          <a:hlinkClick xmlns:r="http://schemas.openxmlformats.org/officeDocument/2006/relationships" r:id="rId5"/>
          <a:extLst>
            <a:ext uri="{FF2B5EF4-FFF2-40B4-BE49-F238E27FC236}">
              <a16:creationId xmlns:a16="http://schemas.microsoft.com/office/drawing/2014/main" id="{00000000-0008-0000-0100-00003A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5921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66</xdr:row>
      <xdr:rowOff>28575</xdr:rowOff>
    </xdr:from>
    <xdr:to>
      <xdr:col>0</xdr:col>
      <xdr:colOff>0</xdr:colOff>
      <xdr:row>66</xdr:row>
      <xdr:rowOff>152400</xdr:rowOff>
    </xdr:to>
    <xdr:pic>
      <xdr:nvPicPr>
        <xdr:cNvPr id="36155" name="Picture 49">
          <a:hlinkClick xmlns:r="http://schemas.openxmlformats.org/officeDocument/2006/relationships" r:id="rId5"/>
          <a:extLst>
            <a:ext uri="{FF2B5EF4-FFF2-40B4-BE49-F238E27FC236}">
              <a16:creationId xmlns:a16="http://schemas.microsoft.com/office/drawing/2014/main" id="{00000000-0008-0000-0100-00003B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0589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67</xdr:row>
      <xdr:rowOff>28575</xdr:rowOff>
    </xdr:from>
    <xdr:to>
      <xdr:col>0</xdr:col>
      <xdr:colOff>0</xdr:colOff>
      <xdr:row>67</xdr:row>
      <xdr:rowOff>152400</xdr:rowOff>
    </xdr:to>
    <xdr:pic>
      <xdr:nvPicPr>
        <xdr:cNvPr id="36156" name="Picture 50">
          <a:hlinkClick xmlns:r="http://schemas.openxmlformats.org/officeDocument/2006/relationships" r:id="rId5"/>
          <a:extLst>
            <a:ext uri="{FF2B5EF4-FFF2-40B4-BE49-F238E27FC236}">
              <a16:creationId xmlns:a16="http://schemas.microsoft.com/office/drawing/2014/main" id="{00000000-0008-0000-0100-00003C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2303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68</xdr:row>
      <xdr:rowOff>28575</xdr:rowOff>
    </xdr:from>
    <xdr:to>
      <xdr:col>0</xdr:col>
      <xdr:colOff>0</xdr:colOff>
      <xdr:row>68</xdr:row>
      <xdr:rowOff>152400</xdr:rowOff>
    </xdr:to>
    <xdr:pic>
      <xdr:nvPicPr>
        <xdr:cNvPr id="36157" name="Picture 51">
          <a:hlinkClick xmlns:r="http://schemas.openxmlformats.org/officeDocument/2006/relationships" r:id="rId5"/>
          <a:extLst>
            <a:ext uri="{FF2B5EF4-FFF2-40B4-BE49-F238E27FC236}">
              <a16:creationId xmlns:a16="http://schemas.microsoft.com/office/drawing/2014/main" id="{00000000-0008-0000-0100-00003D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4018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69</xdr:row>
      <xdr:rowOff>28575</xdr:rowOff>
    </xdr:from>
    <xdr:to>
      <xdr:col>0</xdr:col>
      <xdr:colOff>0</xdr:colOff>
      <xdr:row>69</xdr:row>
      <xdr:rowOff>152400</xdr:rowOff>
    </xdr:to>
    <xdr:pic>
      <xdr:nvPicPr>
        <xdr:cNvPr id="36158" name="Picture 52">
          <a:hlinkClick xmlns:r="http://schemas.openxmlformats.org/officeDocument/2006/relationships" r:id="rId5"/>
          <a:extLst>
            <a:ext uri="{FF2B5EF4-FFF2-40B4-BE49-F238E27FC236}">
              <a16:creationId xmlns:a16="http://schemas.microsoft.com/office/drawing/2014/main" id="{00000000-0008-0000-0100-00003E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5732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70</xdr:row>
      <xdr:rowOff>28575</xdr:rowOff>
    </xdr:from>
    <xdr:to>
      <xdr:col>0</xdr:col>
      <xdr:colOff>0</xdr:colOff>
      <xdr:row>70</xdr:row>
      <xdr:rowOff>152400</xdr:rowOff>
    </xdr:to>
    <xdr:pic>
      <xdr:nvPicPr>
        <xdr:cNvPr id="36159" name="Picture 53">
          <a:hlinkClick xmlns:r="http://schemas.openxmlformats.org/officeDocument/2006/relationships" r:id="rId5"/>
          <a:extLst>
            <a:ext uri="{FF2B5EF4-FFF2-40B4-BE49-F238E27FC236}">
              <a16:creationId xmlns:a16="http://schemas.microsoft.com/office/drawing/2014/main" id="{00000000-0008-0000-0100-00003F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7447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71</xdr:row>
      <xdr:rowOff>28575</xdr:rowOff>
    </xdr:from>
    <xdr:to>
      <xdr:col>0</xdr:col>
      <xdr:colOff>0</xdr:colOff>
      <xdr:row>71</xdr:row>
      <xdr:rowOff>152400</xdr:rowOff>
    </xdr:to>
    <xdr:pic>
      <xdr:nvPicPr>
        <xdr:cNvPr id="36160" name="Picture 54">
          <a:hlinkClick xmlns:r="http://schemas.openxmlformats.org/officeDocument/2006/relationships" r:id="rId5"/>
          <a:extLst>
            <a:ext uri="{FF2B5EF4-FFF2-40B4-BE49-F238E27FC236}">
              <a16:creationId xmlns:a16="http://schemas.microsoft.com/office/drawing/2014/main" id="{00000000-0008-0000-0100-000040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9161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72</xdr:row>
      <xdr:rowOff>28575</xdr:rowOff>
    </xdr:from>
    <xdr:to>
      <xdr:col>0</xdr:col>
      <xdr:colOff>0</xdr:colOff>
      <xdr:row>72</xdr:row>
      <xdr:rowOff>152400</xdr:rowOff>
    </xdr:to>
    <xdr:pic>
      <xdr:nvPicPr>
        <xdr:cNvPr id="36161" name="Picture 55">
          <a:hlinkClick xmlns:r="http://schemas.openxmlformats.org/officeDocument/2006/relationships" r:id="rId5"/>
          <a:extLst>
            <a:ext uri="{FF2B5EF4-FFF2-40B4-BE49-F238E27FC236}">
              <a16:creationId xmlns:a16="http://schemas.microsoft.com/office/drawing/2014/main" id="{00000000-0008-0000-0100-000041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876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73</xdr:row>
      <xdr:rowOff>28575</xdr:rowOff>
    </xdr:from>
    <xdr:to>
      <xdr:col>0</xdr:col>
      <xdr:colOff>0</xdr:colOff>
      <xdr:row>73</xdr:row>
      <xdr:rowOff>152400</xdr:rowOff>
    </xdr:to>
    <xdr:pic>
      <xdr:nvPicPr>
        <xdr:cNvPr id="36162" name="Picture 56">
          <a:hlinkClick xmlns:r="http://schemas.openxmlformats.org/officeDocument/2006/relationships" r:id="rId5"/>
          <a:extLst>
            <a:ext uri="{FF2B5EF4-FFF2-40B4-BE49-F238E27FC236}">
              <a16:creationId xmlns:a16="http://schemas.microsoft.com/office/drawing/2014/main" id="{00000000-0008-0000-0100-000042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590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74</xdr:row>
      <xdr:rowOff>28575</xdr:rowOff>
    </xdr:from>
    <xdr:to>
      <xdr:col>0</xdr:col>
      <xdr:colOff>0</xdr:colOff>
      <xdr:row>74</xdr:row>
      <xdr:rowOff>152400</xdr:rowOff>
    </xdr:to>
    <xdr:pic>
      <xdr:nvPicPr>
        <xdr:cNvPr id="36163" name="Picture 57">
          <a:hlinkClick xmlns:r="http://schemas.openxmlformats.org/officeDocument/2006/relationships" r:id="rId5"/>
          <a:extLst>
            <a:ext uri="{FF2B5EF4-FFF2-40B4-BE49-F238E27FC236}">
              <a16:creationId xmlns:a16="http://schemas.microsoft.com/office/drawing/2014/main" id="{00000000-0008-0000-0100-000043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4305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75</xdr:row>
      <xdr:rowOff>28575</xdr:rowOff>
    </xdr:from>
    <xdr:to>
      <xdr:col>0</xdr:col>
      <xdr:colOff>0</xdr:colOff>
      <xdr:row>75</xdr:row>
      <xdr:rowOff>152400</xdr:rowOff>
    </xdr:to>
    <xdr:pic>
      <xdr:nvPicPr>
        <xdr:cNvPr id="36164" name="Picture 58">
          <a:hlinkClick xmlns:r="http://schemas.openxmlformats.org/officeDocument/2006/relationships" r:id="rId5"/>
          <a:extLst>
            <a:ext uri="{FF2B5EF4-FFF2-40B4-BE49-F238E27FC236}">
              <a16:creationId xmlns:a16="http://schemas.microsoft.com/office/drawing/2014/main" id="{00000000-0008-0000-0100-000044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6019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76</xdr:row>
      <xdr:rowOff>28575</xdr:rowOff>
    </xdr:from>
    <xdr:to>
      <xdr:col>0</xdr:col>
      <xdr:colOff>0</xdr:colOff>
      <xdr:row>76</xdr:row>
      <xdr:rowOff>152400</xdr:rowOff>
    </xdr:to>
    <xdr:pic>
      <xdr:nvPicPr>
        <xdr:cNvPr id="36165" name="Picture 59">
          <a:hlinkClick xmlns:r="http://schemas.openxmlformats.org/officeDocument/2006/relationships" r:id="rId5"/>
          <a:extLst>
            <a:ext uri="{FF2B5EF4-FFF2-40B4-BE49-F238E27FC236}">
              <a16:creationId xmlns:a16="http://schemas.microsoft.com/office/drawing/2014/main" id="{00000000-0008-0000-0100-000045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7734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77</xdr:row>
      <xdr:rowOff>28575</xdr:rowOff>
    </xdr:from>
    <xdr:to>
      <xdr:col>0</xdr:col>
      <xdr:colOff>0</xdr:colOff>
      <xdr:row>77</xdr:row>
      <xdr:rowOff>152400</xdr:rowOff>
    </xdr:to>
    <xdr:pic>
      <xdr:nvPicPr>
        <xdr:cNvPr id="36166" name="Picture 60">
          <a:hlinkClick xmlns:r="http://schemas.openxmlformats.org/officeDocument/2006/relationships" r:id="rId5"/>
          <a:extLst>
            <a:ext uri="{FF2B5EF4-FFF2-40B4-BE49-F238E27FC236}">
              <a16:creationId xmlns:a16="http://schemas.microsoft.com/office/drawing/2014/main" id="{00000000-0008-0000-0100-000046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9448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78</xdr:row>
      <xdr:rowOff>28575</xdr:rowOff>
    </xdr:from>
    <xdr:to>
      <xdr:col>0</xdr:col>
      <xdr:colOff>0</xdr:colOff>
      <xdr:row>78</xdr:row>
      <xdr:rowOff>152400</xdr:rowOff>
    </xdr:to>
    <xdr:pic>
      <xdr:nvPicPr>
        <xdr:cNvPr id="36167" name="Picture 61">
          <a:hlinkClick xmlns:r="http://schemas.openxmlformats.org/officeDocument/2006/relationships" r:id="rId5"/>
          <a:extLst>
            <a:ext uri="{FF2B5EF4-FFF2-40B4-BE49-F238E27FC236}">
              <a16:creationId xmlns:a16="http://schemas.microsoft.com/office/drawing/2014/main" id="{00000000-0008-0000-0100-000047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1163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79</xdr:row>
      <xdr:rowOff>28575</xdr:rowOff>
    </xdr:from>
    <xdr:to>
      <xdr:col>0</xdr:col>
      <xdr:colOff>0</xdr:colOff>
      <xdr:row>79</xdr:row>
      <xdr:rowOff>152400</xdr:rowOff>
    </xdr:to>
    <xdr:pic>
      <xdr:nvPicPr>
        <xdr:cNvPr id="36168" name="Picture 62">
          <a:hlinkClick xmlns:r="http://schemas.openxmlformats.org/officeDocument/2006/relationships" r:id="rId5"/>
          <a:extLst>
            <a:ext uri="{FF2B5EF4-FFF2-40B4-BE49-F238E27FC236}">
              <a16:creationId xmlns:a16="http://schemas.microsoft.com/office/drawing/2014/main" id="{00000000-0008-0000-0100-000048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2877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80</xdr:row>
      <xdr:rowOff>28575</xdr:rowOff>
    </xdr:from>
    <xdr:to>
      <xdr:col>0</xdr:col>
      <xdr:colOff>0</xdr:colOff>
      <xdr:row>80</xdr:row>
      <xdr:rowOff>152400</xdr:rowOff>
    </xdr:to>
    <xdr:pic>
      <xdr:nvPicPr>
        <xdr:cNvPr id="36169" name="Picture 63">
          <a:hlinkClick xmlns:r="http://schemas.openxmlformats.org/officeDocument/2006/relationships" r:id="rId5"/>
          <a:extLst>
            <a:ext uri="{FF2B5EF4-FFF2-40B4-BE49-F238E27FC236}">
              <a16:creationId xmlns:a16="http://schemas.microsoft.com/office/drawing/2014/main" id="{00000000-0008-0000-0100-000049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592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81</xdr:row>
      <xdr:rowOff>28575</xdr:rowOff>
    </xdr:from>
    <xdr:to>
      <xdr:col>0</xdr:col>
      <xdr:colOff>0</xdr:colOff>
      <xdr:row>81</xdr:row>
      <xdr:rowOff>152400</xdr:rowOff>
    </xdr:to>
    <xdr:pic>
      <xdr:nvPicPr>
        <xdr:cNvPr id="36170" name="Picture 64">
          <a:hlinkClick xmlns:r="http://schemas.openxmlformats.org/officeDocument/2006/relationships" r:id="rId5"/>
          <a:extLst>
            <a:ext uri="{FF2B5EF4-FFF2-40B4-BE49-F238E27FC236}">
              <a16:creationId xmlns:a16="http://schemas.microsoft.com/office/drawing/2014/main" id="{00000000-0008-0000-0100-00004A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3065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twoCellAnchor>
    <xdr:from>
      <xdr:col>0</xdr:col>
      <xdr:colOff>0</xdr:colOff>
      <xdr:row>82</xdr:row>
      <xdr:rowOff>28575</xdr:rowOff>
    </xdr:from>
    <xdr:to>
      <xdr:col>0</xdr:col>
      <xdr:colOff>0</xdr:colOff>
      <xdr:row>82</xdr:row>
      <xdr:rowOff>152400</xdr:rowOff>
    </xdr:to>
    <xdr:pic>
      <xdr:nvPicPr>
        <xdr:cNvPr id="36171" name="Picture 65">
          <a:hlinkClick xmlns:r="http://schemas.openxmlformats.org/officeDocument/2006/relationships" r:id="rId5"/>
          <a:extLst>
            <a:ext uri="{FF2B5EF4-FFF2-40B4-BE49-F238E27FC236}">
              <a16:creationId xmlns:a16="http://schemas.microsoft.com/office/drawing/2014/main" id="{00000000-0008-0000-0100-00004B8D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802100"/>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466725</xdr:colOff>
      <xdr:row>21</xdr:row>
      <xdr:rowOff>9525</xdr:rowOff>
    </xdr:from>
    <xdr:to>
      <xdr:col>6</xdr:col>
      <xdr:colOff>476250</xdr:colOff>
      <xdr:row>22</xdr:row>
      <xdr:rowOff>161925</xdr:rowOff>
    </xdr:to>
    <xdr:sp macro="" textlink="">
      <xdr:nvSpPr>
        <xdr:cNvPr id="3580" name="Freeform 1">
          <a:extLst>
            <a:ext uri="{FF2B5EF4-FFF2-40B4-BE49-F238E27FC236}">
              <a16:creationId xmlns:a16="http://schemas.microsoft.com/office/drawing/2014/main" id="{00000000-0008-0000-0200-0000FC0D0000}"/>
            </a:ext>
          </a:extLst>
        </xdr:cNvPr>
        <xdr:cNvSpPr>
          <a:spLocks/>
        </xdr:cNvSpPr>
      </xdr:nvSpPr>
      <xdr:spPr bwMode="auto">
        <a:xfrm>
          <a:off x="8343900" y="5791200"/>
          <a:ext cx="9525" cy="466725"/>
        </a:xfrm>
        <a:custGeom>
          <a:avLst/>
          <a:gdLst>
            <a:gd name="T0" fmla="*/ 0 w 1"/>
            <a:gd name="T1" fmla="*/ 0 h 50"/>
            <a:gd name="T2" fmla="*/ 0 w 1"/>
            <a:gd name="T3" fmla="*/ 2147483647 h 50"/>
            <a:gd name="T4" fmla="*/ 0 60000 65536"/>
            <a:gd name="T5" fmla="*/ 0 60000 65536"/>
          </a:gdLst>
          <a:ahLst/>
          <a:cxnLst>
            <a:cxn ang="T4">
              <a:pos x="T0" y="T1"/>
            </a:cxn>
            <a:cxn ang="T5">
              <a:pos x="T2" y="T3"/>
            </a:cxn>
          </a:cxnLst>
          <a:rect l="0" t="0" r="r" b="b"/>
          <a:pathLst>
            <a:path w="1" h="50">
              <a:moveTo>
                <a:pt x="0" y="0"/>
              </a:moveTo>
              <a:lnTo>
                <a:pt x="0" y="5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22</xdr:row>
      <xdr:rowOff>161925</xdr:rowOff>
    </xdr:from>
    <xdr:to>
      <xdr:col>6</xdr:col>
      <xdr:colOff>466725</xdr:colOff>
      <xdr:row>22</xdr:row>
      <xdr:rowOff>161925</xdr:rowOff>
    </xdr:to>
    <xdr:sp macro="" textlink="">
      <xdr:nvSpPr>
        <xdr:cNvPr id="3581" name="Line 2">
          <a:extLst>
            <a:ext uri="{FF2B5EF4-FFF2-40B4-BE49-F238E27FC236}">
              <a16:creationId xmlns:a16="http://schemas.microsoft.com/office/drawing/2014/main" id="{00000000-0008-0000-0200-0000FD0D0000}"/>
            </a:ext>
          </a:extLst>
        </xdr:cNvPr>
        <xdr:cNvSpPr>
          <a:spLocks noChangeShapeType="1"/>
        </xdr:cNvSpPr>
      </xdr:nvSpPr>
      <xdr:spPr bwMode="auto">
        <a:xfrm flipH="1">
          <a:off x="7877175" y="6257925"/>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8</xdr:row>
      <xdr:rowOff>0</xdr:rowOff>
    </xdr:from>
    <xdr:to>
      <xdr:col>11</xdr:col>
      <xdr:colOff>733425</xdr:colOff>
      <xdr:row>28</xdr:row>
      <xdr:rowOff>180975</xdr:rowOff>
    </xdr:to>
    <xdr:sp macro="" textlink="" fLocksText="0">
      <xdr:nvSpPr>
        <xdr:cNvPr id="11265" name="Text Box 1">
          <a:extLst>
            <a:ext uri="{FF2B5EF4-FFF2-40B4-BE49-F238E27FC236}">
              <a16:creationId xmlns:a16="http://schemas.microsoft.com/office/drawing/2014/main" id="{00000000-0008-0000-0500-0000012C0000}"/>
            </a:ext>
          </a:extLst>
        </xdr:cNvPr>
        <xdr:cNvSpPr txBox="1">
          <a:spLocks noChangeArrowheads="1"/>
        </xdr:cNvSpPr>
      </xdr:nvSpPr>
      <xdr:spPr bwMode="auto">
        <a:xfrm>
          <a:off x="314325" y="1638300"/>
          <a:ext cx="7581900" cy="399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endParaRPr lang="en-GB" sz="1200" b="0" i="0" u="none" strike="noStrike" baseline="0">
            <a:solidFill>
              <a:srgbClr val="01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5</xdr:row>
      <xdr:rowOff>38100</xdr:rowOff>
    </xdr:from>
    <xdr:to>
      <xdr:col>7</xdr:col>
      <xdr:colOff>590550</xdr:colOff>
      <xdr:row>6</xdr:row>
      <xdr:rowOff>0</xdr:rowOff>
    </xdr:to>
    <xdr:sp macro="" textlink="" fLocksText="0">
      <xdr:nvSpPr>
        <xdr:cNvPr id="12289" name="Text Box 1">
          <a:extLst>
            <a:ext uri="{FF2B5EF4-FFF2-40B4-BE49-F238E27FC236}">
              <a16:creationId xmlns:a16="http://schemas.microsoft.com/office/drawing/2014/main" id="{00000000-0008-0000-0600-000001300000}"/>
            </a:ext>
          </a:extLst>
        </xdr:cNvPr>
        <xdr:cNvSpPr txBox="1">
          <a:spLocks noChangeAspect="1" noChangeArrowheads="1"/>
        </xdr:cNvSpPr>
      </xdr:nvSpPr>
      <xdr:spPr bwMode="auto">
        <a:xfrm>
          <a:off x="438150" y="1809750"/>
          <a:ext cx="5295900" cy="1257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19050</xdr:colOff>
      <xdr:row>8</xdr:row>
      <xdr:rowOff>38100</xdr:rowOff>
    </xdr:from>
    <xdr:to>
      <xdr:col>7</xdr:col>
      <xdr:colOff>590550</xdr:colOff>
      <xdr:row>9</xdr:row>
      <xdr:rowOff>9525</xdr:rowOff>
    </xdr:to>
    <xdr:sp macro="" textlink="" fLocksText="0">
      <xdr:nvSpPr>
        <xdr:cNvPr id="12290" name="Text Box 2">
          <a:extLst>
            <a:ext uri="{FF2B5EF4-FFF2-40B4-BE49-F238E27FC236}">
              <a16:creationId xmlns:a16="http://schemas.microsoft.com/office/drawing/2014/main" id="{00000000-0008-0000-0600-000002300000}"/>
            </a:ext>
          </a:extLst>
        </xdr:cNvPr>
        <xdr:cNvSpPr txBox="1">
          <a:spLocks noChangeArrowheads="1"/>
        </xdr:cNvSpPr>
      </xdr:nvSpPr>
      <xdr:spPr bwMode="auto">
        <a:xfrm>
          <a:off x="438150" y="3409950"/>
          <a:ext cx="529590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19050</xdr:colOff>
      <xdr:row>14</xdr:row>
      <xdr:rowOff>38100</xdr:rowOff>
    </xdr:from>
    <xdr:to>
      <xdr:col>7</xdr:col>
      <xdr:colOff>590550</xdr:colOff>
      <xdr:row>15</xdr:row>
      <xdr:rowOff>9525</xdr:rowOff>
    </xdr:to>
    <xdr:sp macro="" textlink="" fLocksText="0">
      <xdr:nvSpPr>
        <xdr:cNvPr id="12292" name="Text Box 4">
          <a:extLst>
            <a:ext uri="{FF2B5EF4-FFF2-40B4-BE49-F238E27FC236}">
              <a16:creationId xmlns:a16="http://schemas.microsoft.com/office/drawing/2014/main" id="{00000000-0008-0000-0600-000004300000}"/>
            </a:ext>
          </a:extLst>
        </xdr:cNvPr>
        <xdr:cNvSpPr txBox="1">
          <a:spLocks noChangeArrowheads="1"/>
        </xdr:cNvSpPr>
      </xdr:nvSpPr>
      <xdr:spPr bwMode="auto">
        <a:xfrm>
          <a:off x="438150" y="6610350"/>
          <a:ext cx="529590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47625</xdr:colOff>
      <xdr:row>3</xdr:row>
      <xdr:rowOff>57150</xdr:rowOff>
    </xdr:from>
    <xdr:to>
      <xdr:col>7</xdr:col>
      <xdr:colOff>619125</xdr:colOff>
      <xdr:row>3</xdr:row>
      <xdr:rowOff>609600</xdr:rowOff>
    </xdr:to>
    <xdr:sp macro="" textlink="Text!F302">
      <xdr:nvSpPr>
        <xdr:cNvPr id="12293" name="Text Box 5">
          <a:extLst>
            <a:ext uri="{FF2B5EF4-FFF2-40B4-BE49-F238E27FC236}">
              <a16:creationId xmlns:a16="http://schemas.microsoft.com/office/drawing/2014/main" id="{00000000-0008-0000-0600-000005300000}"/>
            </a:ext>
          </a:extLst>
        </xdr:cNvPr>
        <xdr:cNvSpPr txBox="1">
          <a:spLocks noChangeAspect="1" noChangeArrowheads="1"/>
        </xdr:cNvSpPr>
      </xdr:nvSpPr>
      <xdr:spPr bwMode="auto">
        <a:xfrm>
          <a:off x="466725" y="819150"/>
          <a:ext cx="5295900" cy="552450"/>
        </a:xfrm>
        <a:prstGeom prst="rect">
          <a:avLst/>
        </a:prstGeom>
        <a:solidFill>
          <a:srgbClr xmlns:mc="http://schemas.openxmlformats.org/markup-compatibility/2006" xmlns:a14="http://schemas.microsoft.com/office/drawing/2010/main" val="E5F5FF"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fld id="{85B60FB6-AC39-427B-83EB-154BB09FD954}" type="TxLink">
            <a:rPr lang="en-GB" sz="1000" b="0" i="0" u="none" strike="noStrike" baseline="0">
              <a:solidFill>
                <a:srgbClr val="010000"/>
              </a:solidFill>
              <a:latin typeface="Arial"/>
              <a:cs typeface="Arial"/>
            </a:rPr>
            <a:pPr algn="l" rtl="0">
              <a:defRPr sz="1000"/>
            </a:pPr>
            <a:t>Rydym bob amser yn ceisio gwella'r ffurflen i'w gwneud yn haws i'w llenwi, gan barhau i sicrhau cywirdeb data a chysondeb ar gyfer yr holl awdurdodau. Os oes gennych unrhyw sylwadau neu awgrymiadau a allai fod yn ddefnyddiol, nodwch nhw isod: </a:t>
          </a:fld>
          <a:endParaRPr lang="en-GB" sz="1000" b="0" i="0" u="none" strike="noStrike" baseline="0">
            <a:solidFill>
              <a:srgbClr val="010000"/>
            </a:solidFill>
            <a:latin typeface="Arial"/>
            <a:cs typeface="Arial"/>
          </a:endParaRPr>
        </a:p>
      </xdr:txBody>
    </xdr:sp>
    <xdr:clientData/>
  </xdr:twoCellAnchor>
  <xdr:twoCellAnchor>
    <xdr:from>
      <xdr:col>2</xdr:col>
      <xdr:colOff>28575</xdr:colOff>
      <xdr:row>11</xdr:row>
      <xdr:rowOff>38100</xdr:rowOff>
    </xdr:from>
    <xdr:to>
      <xdr:col>7</xdr:col>
      <xdr:colOff>600075</xdr:colOff>
      <xdr:row>12</xdr:row>
      <xdr:rowOff>9525</xdr:rowOff>
    </xdr:to>
    <xdr:sp macro="" textlink="" fLocksText="0">
      <xdr:nvSpPr>
        <xdr:cNvPr id="7" name="Text Box 4">
          <a:extLst>
            <a:ext uri="{FF2B5EF4-FFF2-40B4-BE49-F238E27FC236}">
              <a16:creationId xmlns:a16="http://schemas.microsoft.com/office/drawing/2014/main" id="{00000000-0008-0000-0600-000007000000}"/>
            </a:ext>
          </a:extLst>
        </xdr:cNvPr>
        <xdr:cNvSpPr txBox="1">
          <a:spLocks noChangeArrowheads="1"/>
        </xdr:cNvSpPr>
      </xdr:nvSpPr>
      <xdr:spPr bwMode="auto">
        <a:xfrm>
          <a:off x="447675" y="5010150"/>
          <a:ext cx="529590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LocalGovernmentFinance" adjustColumnWidth="0" connectionId="1" xr16:uid="{00000000-0016-0000-0A00-000000000000}" autoFormatId="16" applyNumberFormats="0" applyBorderFormats="0" applyFontFormats="0" applyPatternFormats="0" applyAlignmentFormats="0" applyWidthHeightFormats="0">
  <queryTableRefresh nextId="8" unboundColumnsLeft="1">
    <queryTableFields count="7">
      <queryTableField id="7" dataBound="0" tableColumnId="13"/>
      <queryTableField id="1" name="AuthCode" tableColumnId="7"/>
      <queryTableField id="2" name="FormRef" tableColumnId="8"/>
      <queryTableField id="3" name="RowRef" tableColumnId="9"/>
      <queryTableField id="4" name="ColumnRef" tableColumnId="10"/>
      <queryTableField id="5" name="YearCode" tableColumnId="11"/>
      <queryTableField id="6" name="Data" tableColumnId="1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MS Access Database_1" adjustColumnWidth="0" connectionId="2" xr16:uid="{00000000-0016-0000-0A00-000001000000}" autoFormatId="16" applyNumberFormats="0" applyBorderFormats="0" applyFontFormats="0" applyPatternFormats="0" applyAlignmentFormats="0" applyWidthHeightFormats="0">
  <queryTableRefresh nextId="9" unboundColumnsLeft="1">
    <queryTableFields count="8">
      <queryTableField id="8" dataBound="0" tableColumnId="8"/>
      <queryTableField id="1" name="FormRef" tableColumnId="1"/>
      <queryTableField id="2" name="AuthCode" tableColumnId="2"/>
      <queryTableField id="3" name="Row" tableColumnId="3"/>
      <queryTableField id="4" name="ColRef" tableColumnId="4"/>
      <queryTableField id="5" name="Mark" tableColumnId="5"/>
      <queryTableField id="6" name="Status" tableColumnId="6"/>
      <queryTableField id="7" name="OurComments" tableColumnId="7"/>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Query from MS Access Database_2" backgroundRefresh="0" adjustColumnWidth="0" connectionId="3" xr16:uid="{00000000-0016-0000-0A00-000002000000}" autoFormatId="16" applyNumberFormats="0" applyBorderFormats="0" applyFontFormats="0" applyPatternFormats="0" applyAlignmentFormats="0" applyWidthHeightFormats="0">
  <queryTableRefresh nextId="9" unboundColumnsLeft="1">
    <queryTableFields count="8">
      <queryTableField id="8" dataBound="0" tableColumnId="8"/>
      <queryTableField id="1" name="FormRef" tableColumnId="1"/>
      <queryTableField id="2" name="AuthCode" tableColumnId="2"/>
      <queryTableField id="3" name="Row" tableColumnId="3"/>
      <queryTableField id="4" name="ColRef" tableColumnId="4"/>
      <queryTableField id="5" name="Mark" tableColumnId="5"/>
      <queryTableField id="6" name="Status" tableColumnId="6"/>
      <queryTableField id="7" name="OurComments" tableColumnId="7"/>
    </queryTableFields>
  </queryTableRefresh>
</queryTable>
</file>

<file path=xl/tables/_rels/table4.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ORVal" displayName="CORVal" ref="U10:AH89" totalsRowShown="0" headerRowDxfId="117" dataDxfId="115" headerRowBorderDxfId="116" tableBorderDxfId="114" totalsRowBorderDxfId="113">
  <tableColumns count="14">
    <tableColumn id="1" xr3:uid="{00000000-0010-0000-0000-000001000000}" name="Column1" dataDxfId="112">
      <calculatedColumnFormula>IF(T11="L","",B11)</calculatedColumnFormula>
    </tableColumn>
    <tableColumn id="2" xr3:uid="{00000000-0010-0000-0000-000002000000}" name="Column2" dataDxfId="111">
      <calculatedColumnFormula>IF(ISERROR(VLOOKUP($AB$6&amp;"_"&amp;$AB$7&amp;"_"&amp;$U11&amp;"_"&amp;$V$8&amp;"_"&amp;V$9,qryCOR[],7,FALSE)),"",VLOOKUP($AB$6&amp;"_"&amp;$AB$7&amp;"_"&amp;$U11&amp;"_"&amp;$V$8&amp;"_"&amp;V$9,qryCOR[],7,FALSE))</calculatedColumnFormula>
    </tableColumn>
    <tableColumn id="3" xr3:uid="{00000000-0010-0000-0000-000003000000}" name="Column3" dataDxfId="110">
      <calculatedColumnFormula>IF(ISERROR(VLOOKUP($AB$6&amp;"_"&amp;$AB$7&amp;"_"&amp;$U11&amp;"_"&amp;$V$8&amp;"_"&amp;W$9,qryCOR[],7,FALSE)),"",VLOOKUP($AB$6&amp;"_"&amp;$AB$7&amp;"_"&amp;$U11&amp;"_"&amp;$V$8&amp;"_"&amp;W$9,qryCOR[],7,FALSE))</calculatedColumnFormula>
    </tableColumn>
    <tableColumn id="4" xr3:uid="{00000000-0010-0000-0000-000004000000}" name="Column4" dataDxfId="109">
      <calculatedColumnFormula>IF(T11="L","",L11)</calculatedColumnFormula>
    </tableColumn>
    <tableColumn id="5" xr3:uid="{00000000-0010-0000-0000-000005000000}" name="Column5" dataDxfId="108">
      <calculatedColumnFormula>IF(ISERROR(X11-W11),"",X11-W11)</calculatedColumnFormula>
    </tableColumn>
    <tableColumn id="6" xr3:uid="{00000000-0010-0000-0000-000006000000}" name="Column6" dataDxfId="107">
      <calculatedColumnFormula>IF(ISERROR(Y11/W11),"",IF(OR(W11=0,X11=0),Text!$F$325,(Y11/W11)*100))</calculatedColumnFormula>
    </tableColumn>
    <tableColumn id="7" xr3:uid="{00000000-0010-0000-0000-000007000000}" name="Column7" dataDxfId="106">
      <calculatedColumnFormula>IF(OR(T11="T",T11="L",Y11="",Z11=""),"",IF(Z11=Text!$F$325,"Z",IF(AND(ABS(Y11)&gt;$Y$7,ABS(Z11)&gt;$Z$7),1,"")))</calculatedColumnFormula>
    </tableColumn>
    <tableColumn id="8" xr3:uid="{00000000-0010-0000-0000-000008000000}" name="Column8" dataDxfId="105">
      <calculatedColumnFormula>IF(OR(T11="T",T11="L",Y11="",Z11=""),"",IF(ISERROR(VLOOKUP($U11&amp;"_"&amp;$V$8,CORValIn[],6,FALSE)),"",IF(VLOOKUP($U11&amp;"_"&amp;$V$8,CORValIn[],6,FALSE)=0,"",VLOOKUP($U11&amp;"_"&amp;$V$8,CORValIn[],6,FALSE))))</calculatedColumnFormula>
    </tableColumn>
    <tableColumn id="9" xr3:uid="{00000000-0010-0000-0000-000009000000}" name="Column9" dataDxfId="104">
      <calculatedColumnFormula>IF(AB11="","",IF(OR(T11="T",T11="L",Y11="",Z11=""),"",IF(AD11="C","",IF(AB11=1,1,""))))</calculatedColumnFormula>
    </tableColumn>
    <tableColumn id="10" xr3:uid="{00000000-0010-0000-0000-00000A000000}" name="Column10" dataDxfId="103">
      <calculatedColumnFormula>IF(OR(T11="T",T11="L",Y11="",Z11=""),"",IF(ISERROR(VLOOKUP($U11&amp;"_"&amp;$V$8,CORValIn[],7,FALSE)),"",IF(VLOOKUP($U11&amp;"_"&amp;$V$8,CORValIn[],7,FALSE)=0,"",VLOOKUP($U11&amp;"_"&amp;$V$8,CORValIn[],7,FALSE))))</calculatedColumnFormula>
    </tableColumn>
    <tableColumn id="11" xr3:uid="{00000000-0010-0000-0000-00000B000000}" name="Column11" dataDxfId="102"/>
    <tableColumn id="12" xr3:uid="{00000000-0010-0000-0000-00000C000000}" name="Column12" dataDxfId="101">
      <calculatedColumnFormula>IF(OR(T11="T",T11="L",Y11="",Z11=""),"",IF(ISERROR(VLOOKUP($U11&amp;"_"&amp;$V$8,CORValIn[],8,FALSE)),"",IF(VLOOKUP($U11&amp;"_"&amp;$V$8,CORValIn[],8,FALSE)=0,"",VLOOKUP($U11&amp;"_"&amp;$V$8,CORValIn[],8,FALSE))))</calculatedColumnFormula>
    </tableColumn>
    <tableColumn id="13" xr3:uid="{00000000-0010-0000-0000-00000D000000}" name="Column13" dataDxfId="100"/>
    <tableColumn id="14" xr3:uid="{00000000-0010-0000-0000-00000E000000}" name="Column14" dataDxfId="9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COR4Val" displayName="COR4Val" ref="L7:Y70" totalsRowShown="0" headerRowDxfId="94" dataDxfId="93" tableBorderDxfId="92" totalsRowBorderDxfId="91">
  <tableColumns count="14">
    <tableColumn id="1" xr3:uid="{00000000-0010-0000-0100-000001000000}" name="Column1" dataDxfId="90">
      <calculatedColumnFormula>IF(K8="L","",C8)</calculatedColumnFormula>
    </tableColumn>
    <tableColumn id="2" xr3:uid="{00000000-0010-0000-0100-000002000000}" name="Column2" dataDxfId="89">
      <calculatedColumnFormula>IF(ISERROR(VLOOKUP($S$3&amp;"_"&amp;$S$4&amp;"_"&amp;$L8&amp;"_"&amp;$M$5&amp;"_"&amp;M$6,qryCOR[],7,FALSE)),"",VLOOKUP($S$3&amp;"_"&amp;$S$4&amp;"_"&amp;$L8&amp;"_"&amp;$M$5&amp;"_"&amp;M$6,qryCOR[],7,FALSE))</calculatedColumnFormula>
    </tableColumn>
    <tableColumn id="3" xr3:uid="{00000000-0010-0000-0100-000003000000}" name="Column3" dataDxfId="88">
      <calculatedColumnFormula>IF(ISERROR(VLOOKUP($S$3&amp;"_"&amp;$S$4&amp;"_"&amp;$L8&amp;"_"&amp;$M$5&amp;"_"&amp;N$6,qryCOR[],7,FALSE)),"",VLOOKUP($S$3&amp;"_"&amp;$S$4&amp;"_"&amp;$L8&amp;"_"&amp;$M$5&amp;"_"&amp;N$6,qryCOR[],7,FALSE))</calculatedColumnFormula>
    </tableColumn>
    <tableColumn id="4" xr3:uid="{00000000-0010-0000-0100-000004000000}" name="Column4" dataDxfId="87">
      <calculatedColumnFormula>IF(K8="L","",G8)</calculatedColumnFormula>
    </tableColumn>
    <tableColumn id="5" xr3:uid="{00000000-0010-0000-0100-000005000000}" name="Column5" dataDxfId="86">
      <calculatedColumnFormula>IF(ISERROR(O8-N8),"",O8-N8)</calculatedColumnFormula>
    </tableColumn>
    <tableColumn id="6" xr3:uid="{00000000-0010-0000-0100-000006000000}" name="Column6" dataDxfId="85">
      <calculatedColumnFormula>IF(ISERROR(P8/N8),"",IF(OR(N8=0,O8=0),Text!$F$325,IF(ISERROR(P8/N8),"",(P8/N8)*100)))</calculatedColumnFormula>
    </tableColumn>
    <tableColumn id="7" xr3:uid="{00000000-0010-0000-0100-000007000000}" name="Column7" dataDxfId="84">
      <calculatedColumnFormula>IF(OR(K8="T",K8="L",P8="",Q8=""),"",IF(Q8=Text!$F$325,"Z",IF(AND(ABS(P8)&gt;$P$4,ABS(Q8)&gt;$Q$4),1,"")))</calculatedColumnFormula>
    </tableColumn>
    <tableColumn id="8" xr3:uid="{00000000-0010-0000-0100-000008000000}" name="Column8" dataDxfId="83">
      <calculatedColumnFormula>IF(OR(K8="T",K8="L",P8="",Q8=""),"",IF(ISERROR(VLOOKUP($L8&amp;"_"&amp;$M$5,COR4ValIn[],6,FALSE)),"",IF(VLOOKUP($L8&amp;"_"&amp;$M$5,COR4ValIn[],6,FALSE)=0,"",VLOOKUP($L8&amp;"_"&amp;$M$5,COR4ValIn[],6,FALSE))))</calculatedColumnFormula>
    </tableColumn>
    <tableColumn id="9" xr3:uid="{00000000-0010-0000-0100-000009000000}" name="Column9" dataDxfId="82">
      <calculatedColumnFormula>IF(S8="","",IF(OR(K8="T",K8="L",P8="",Q8=""),"",IF(U8="C","",IF(S8=1,1,""))))</calculatedColumnFormula>
    </tableColumn>
    <tableColumn id="10" xr3:uid="{00000000-0010-0000-0100-00000A000000}" name="Column10" dataDxfId="81">
      <calculatedColumnFormula>IF(OR(K8="T",K8="L",P8="",Q8=""),"",IF(ISERROR(VLOOKUP($L8&amp;"_"&amp;$M$5,COR4ValIn[],7,FALSE)),"",IF(VLOOKUP($L8&amp;"_"&amp;$M$5,COR4ValIn[],7,FALSE)=0,"",VLOOKUP($L8&amp;"_"&amp;$M$5,COR4ValIn[],7,FALSE))))</calculatedColumnFormula>
    </tableColumn>
    <tableColumn id="11" xr3:uid="{00000000-0010-0000-0100-00000B000000}" name="Column11" dataDxfId="80"/>
    <tableColumn id="12" xr3:uid="{00000000-0010-0000-0100-00000C000000}" name="Column12" dataDxfId="79">
      <calculatedColumnFormula>IF(OR(K8="T",K8="L",P8="",Q8=""),"",IF(ISERROR(VLOOKUP($L8&amp;"_"&amp;$M$5,COR4ValIn[],8,FALSE)),"",IF(VLOOKUP($L8&amp;"_"&amp;$M$5,COR4ValIn[],8,FALSE)=0,"",VLOOKUP($L8&amp;"_"&amp;$M$5,COR4ValIn[],8,FALSE))))</calculatedColumnFormula>
    </tableColumn>
    <tableColumn id="13" xr3:uid="{00000000-0010-0000-0100-00000D000000}" name="row" dataDxfId="78"/>
    <tableColumn id="14" xr3:uid="{00000000-0010-0000-0100-00000E000000}" name="Column14" dataDxfId="7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B3:AQ125" totalsRowShown="0" headerRowDxfId="72" dataDxfId="71">
  <autoFilter ref="AB3:AQ125" xr:uid="{00000000-0009-0000-0100-000004000000}"/>
  <tableColumns count="16">
    <tableColumn id="1" xr3:uid="{00000000-0010-0000-0200-000001000000}" name="YearCode" dataDxfId="70">
      <calculatedColumnFormula>Year</calculatedColumnFormula>
    </tableColumn>
    <tableColumn id="2" xr3:uid="{00000000-0010-0000-0200-000002000000}" name="FormRef" dataDxfId="69"/>
    <tableColumn id="3" xr3:uid="{00000000-0010-0000-0200-000003000000}" name="RowRef" dataDxfId="68"/>
    <tableColumn id="4" xr3:uid="{00000000-0010-0000-0200-000004000000}" name="ColumnRef" dataDxfId="67"/>
    <tableColumn id="5" xr3:uid="{00000000-0010-0000-0200-000005000000}" name="AuthCode" dataDxfId="66">
      <calculatedColumnFormula>UANumber</calculatedColumnFormula>
    </tableColumn>
    <tableColumn id="6" xr3:uid="{00000000-0010-0000-0200-000006000000}" name="DataY1" dataDxfId="65">
      <calculatedColumnFormula>IF(VLOOKUP($AD4,INDIRECT($AC4&amp;"Val"),2,FALSE)="",0,VLOOKUP($AD4,INDIRECT($AC4&amp;"Val"),2,FALSE))</calculatedColumnFormula>
    </tableColumn>
    <tableColumn id="7" xr3:uid="{00000000-0010-0000-0200-000007000000}" name="DataY2" dataDxfId="64">
      <calculatedColumnFormula>IF(VLOOKUP($AD4,INDIRECT($AC4&amp;"Val"),3,FALSE)="",0,VLOOKUP($AD4,INDIRECT($AC4&amp;"Val"),3,FALSE))</calculatedColumnFormula>
    </tableColumn>
    <tableColumn id="8" xr3:uid="{00000000-0010-0000-0200-000008000000}" name="DataY3" dataDxfId="63">
      <calculatedColumnFormula>IF(VLOOKUP($AD4,INDIRECT($AC4&amp;"Val"),4,FALSE)="",0,VLOOKUP($AD4,INDIRECT($AC4&amp;"Val"),4,FALSE))</calculatedColumnFormula>
    </tableColumn>
    <tableColumn id="9" xr3:uid="{00000000-0010-0000-0200-000009000000}" name="Auto" dataDxfId="62">
      <calculatedColumnFormula>IF(VLOOKUP($AD4,INDIRECT($AC4&amp;"Val"),7,FALSE)="","",VLOOKUP($AD4,INDIRECT($AC4&amp;"Val"),7,FALSE))</calculatedColumnFormula>
    </tableColumn>
    <tableColumn id="10" xr3:uid="{00000000-0010-0000-0200-00000A000000}" name="Mark" dataDxfId="61">
      <calculatedColumnFormula>IF(VLOOKUP($AD4,INDIRECT($AC4&amp;"Val"),8,FALSE)="","",VLOOKUP($AD4,INDIRECT($AC4&amp;"Val"),8,FALSE))</calculatedColumnFormula>
    </tableColumn>
    <tableColumn id="11" xr3:uid="{00000000-0010-0000-0200-00000B000000}" name="Check" dataDxfId="60">
      <calculatedColumnFormula>IF(VLOOKUP($AD4,INDIRECT($AC4&amp;"Val"),9,FALSE)="","",VLOOKUP($AD4,INDIRECT($AC4&amp;"Val"),9,FALSE))</calculatedColumnFormula>
    </tableColumn>
    <tableColumn id="12" xr3:uid="{00000000-0010-0000-0200-00000C000000}" name="Status" dataDxfId="59">
      <calculatedColumnFormula>IF(VLOOKUP($AD4,INDIRECT($AC4&amp;"Val"),10,FALSE)="","",VLOOKUP($AD4,INDIRECT($AC4&amp;"Val"),10,FALSE))</calculatedColumnFormula>
    </tableColumn>
    <tableColumn id="13" xr3:uid="{00000000-0010-0000-0200-00000D000000}" name="Your Comments" dataDxfId="58">
      <calculatedColumnFormula>IF(VLOOKUP($AD4,INDIRECT($AC4&amp;"Val"),11,FALSE)="","",VLOOKUP($AD4,INDIRECT($AC4&amp;"Val"),11,FALSE))</calculatedColumnFormula>
    </tableColumn>
    <tableColumn id="14" xr3:uid="{00000000-0010-0000-0200-00000E000000}" name="Our Comments" dataDxfId="57">
      <calculatedColumnFormula>IF(VLOOKUP($AD4,INDIRECT($AC4&amp;"Val"),12,FALSE)="","",VLOOKUP($AD4,INDIRECT($AC4&amp;"Val"),12,FALSE))</calculatedColumnFormula>
    </tableColumn>
    <tableColumn id="15" xr3:uid="{00000000-0010-0000-0200-00000F000000}" name="Initials" dataDxfId="56">
      <calculatedColumnFormula>IF(VLOOKUP($AD4,INDIRECT($AC4&amp;"Val"),13,FALSE)="","",VLOOKUP($AD4,INDIRECT($AC4&amp;"Val"),13,FALSE))</calculatedColumnFormula>
    </tableColumn>
    <tableColumn id="16" xr3:uid="{00000000-0010-0000-0200-000010000000}" name="Date" dataDxfId="55">
      <calculatedColumnFormula>IF(VLOOKUP($AD4,INDIRECT($AC4&amp;"Val"),14,FALSE)="","",VLOOKUP($AD4,INDIRECT($AC4&amp;"Val"),14,FALSE))</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qryCOR" displayName="qryCOR" ref="R3:X7683" tableType="queryTable" totalsRowShown="0" headerRowDxfId="54" dataDxfId="53">
  <autoFilter ref="R3:X7683" xr:uid="{00000000-0009-0000-0100-000005000000}"/>
  <sortState xmlns:xlrd2="http://schemas.microsoft.com/office/spreadsheetml/2017/richdata2" ref="R4:X7683">
    <sortCondition descending="1" ref="W3:W13117"/>
  </sortState>
  <tableColumns count="7">
    <tableColumn id="13" xr3:uid="{00000000-0010-0000-0300-00000D000000}" uniqueName="13" name="Lookup" queryTableFieldId="7" dataDxfId="52">
      <calculatedColumnFormula>S4&amp;"_"&amp;T4&amp;"_"&amp;U4&amp;"_"&amp;V4&amp;"_"&amp;W4</calculatedColumnFormula>
    </tableColumn>
    <tableColumn id="7" xr3:uid="{00000000-0010-0000-0300-000007000000}" uniqueName="7" name="AuthCode" queryTableFieldId="1" dataDxfId="51"/>
    <tableColumn id="8" xr3:uid="{00000000-0010-0000-0300-000008000000}" uniqueName="8" name="FormRef" queryTableFieldId="2" dataDxfId="50"/>
    <tableColumn id="9" xr3:uid="{00000000-0010-0000-0300-000009000000}" uniqueName="9" name="RowRef" queryTableFieldId="3" dataDxfId="49"/>
    <tableColumn id="10" xr3:uid="{00000000-0010-0000-0300-00000A000000}" uniqueName="10" name="ColumnRef" queryTableFieldId="4" dataDxfId="48"/>
    <tableColumn id="11" xr3:uid="{00000000-0010-0000-0300-00000B000000}" uniqueName="11" name="YearCode" queryTableFieldId="5" dataDxfId="47"/>
    <tableColumn id="12" xr3:uid="{00000000-0010-0000-0300-00000C000000}" uniqueName="12" name="Data" queryTableFieldId="6" dataDxfId="4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CORValIn" displayName="CORValIn" ref="Z3:AG4" tableType="queryTable" insertRow="1" totalsRowShown="0" headerRowDxfId="45" dataDxfId="44">
  <autoFilter ref="Z3:AG4" xr:uid="{00000000-0009-0000-0100-000003000000}"/>
  <tableColumns count="8">
    <tableColumn id="8" xr3:uid="{00000000-0010-0000-0400-000008000000}" uniqueName="8" name="Lookup" queryTableFieldId="8" dataDxfId="43">
      <calculatedColumnFormula>AC4&amp;"_"&amp;AD4</calculatedColumnFormula>
    </tableColumn>
    <tableColumn id="1" xr3:uid="{00000000-0010-0000-0400-000001000000}" uniqueName="1" name="FormRef" queryTableFieldId="1" dataDxfId="42"/>
    <tableColumn id="2" xr3:uid="{00000000-0010-0000-0400-000002000000}" uniqueName="2" name="AuthCode" queryTableFieldId="2" dataDxfId="41"/>
    <tableColumn id="3" xr3:uid="{00000000-0010-0000-0400-000003000000}" uniqueName="3" name="Row" queryTableFieldId="3" dataDxfId="40"/>
    <tableColumn id="4" xr3:uid="{00000000-0010-0000-0400-000004000000}" uniqueName="4" name="ColRef" queryTableFieldId="4" dataDxfId="39"/>
    <tableColumn id="5" xr3:uid="{00000000-0010-0000-0400-000005000000}" uniqueName="5" name="Mark" queryTableFieldId="5" dataDxfId="38"/>
    <tableColumn id="6" xr3:uid="{00000000-0010-0000-0400-000006000000}" uniqueName="6" name="Status" queryTableFieldId="6" dataDxfId="37"/>
    <tableColumn id="7" xr3:uid="{00000000-0010-0000-0400-000007000000}" uniqueName="7" name="OurComments" queryTableFieldId="7" dataDxfId="3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COR4ValIn" displayName="COR4ValIn" ref="AI3:AP4" tableType="queryTable" insertRow="1" totalsRowShown="0" headerRowDxfId="35" dataDxfId="34">
  <autoFilter ref="AI3:AP4" xr:uid="{00000000-0009-0000-0100-000009000000}"/>
  <tableColumns count="8">
    <tableColumn id="8" xr3:uid="{00000000-0010-0000-0500-000008000000}" uniqueName="8" name="Lookup" queryTableFieldId="8" dataDxfId="33">
      <calculatedColumnFormula>AL4&amp;"_"&amp;AM4</calculatedColumnFormula>
    </tableColumn>
    <tableColumn id="1" xr3:uid="{00000000-0010-0000-0500-000001000000}" uniqueName="1" name="FormRef" queryTableFieldId="1" dataDxfId="32"/>
    <tableColumn id="2" xr3:uid="{00000000-0010-0000-0500-000002000000}" uniqueName="2" name="AuthCode" queryTableFieldId="2" dataDxfId="31"/>
    <tableColumn id="3" xr3:uid="{00000000-0010-0000-0500-000003000000}" uniqueName="3" name="Row" queryTableFieldId="3" dataDxfId="30"/>
    <tableColumn id="4" xr3:uid="{00000000-0010-0000-0500-000004000000}" uniqueName="4" name="ColRef" queryTableFieldId="4" dataDxfId="29"/>
    <tableColumn id="5" xr3:uid="{00000000-0010-0000-0500-000005000000}" uniqueName="5" name="Mark" queryTableFieldId="5" dataDxfId="28"/>
    <tableColumn id="6" xr3:uid="{00000000-0010-0000-0500-000006000000}" uniqueName="6" name="Status" queryTableFieldId="6" dataDxfId="27"/>
    <tableColumn id="7" xr3:uid="{00000000-0010-0000-0500-000007000000}" uniqueName="7" name="OurComments" queryTableFieldId="7" dataDxfId="2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_Query_from_MS_Access_Database_3" displayName="Table_Query_from_MS_Access_Database_3" ref="E6:P38" totalsRowShown="0" headerRowDxfId="25" dataDxfId="23" headerRowBorderDxfId="24" tableBorderDxfId="22">
  <autoFilter ref="E6:P3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UACode" dataDxfId="21"/>
    <tableColumn id="2" xr3:uid="{00000000-0010-0000-0600-000002000000}" name="AuthorityName" dataDxfId="20"/>
    <tableColumn id="3" xr3:uid="{00000000-0010-0000-0600-000003000000}" name="CFOName" dataDxfId="19"/>
    <tableColumn id="4" xr3:uid="{00000000-0010-0000-0600-000004000000}" name="Address1" dataDxfId="18"/>
    <tableColumn id="5" xr3:uid="{00000000-0010-0000-0600-000005000000}" name="Address2" dataDxfId="17"/>
    <tableColumn id="6" xr3:uid="{00000000-0010-0000-0600-000006000000}" name="Address3" dataDxfId="16"/>
    <tableColumn id="7" xr3:uid="{00000000-0010-0000-0600-000007000000}" name="Address4" dataDxfId="15"/>
    <tableColumn id="8" xr3:uid="{00000000-0010-0000-0600-000008000000}" name="Postcode" dataDxfId="14"/>
    <tableColumn id="9" xr3:uid="{00000000-0010-0000-0600-000009000000}" name="CORName" dataDxfId="13"/>
    <tableColumn id="10" xr3:uid="{00000000-0010-0000-0600-00000A000000}" name="CORSTDCode" dataDxfId="12"/>
    <tableColumn id="11" xr3:uid="{00000000-0010-0000-0600-00000B000000}" name="CORNumber" dataDxfId="11"/>
    <tableColumn id="12" xr3:uid="{00000000-0010-0000-0600-00000C000000}" name="COREMail" dataDxfId="10"/>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7000000}" name="tblTranslate" displayName="tblTranslate" ref="A4:D1179" totalsRowShown="0" headerRowDxfId="9" dataDxfId="8">
  <autoFilter ref="A4:D1179" xr:uid="{00000000-0009-0000-0100-000001000000}"/>
  <sortState xmlns:xlrd2="http://schemas.microsoft.com/office/spreadsheetml/2017/richdata2" ref="A3:C1041">
    <sortCondition ref="C2:C1041"/>
  </sortState>
  <tableColumns count="4">
    <tableColumn id="1" xr3:uid="{00000000-0010-0000-0700-000001000000}" name="English" dataDxfId="7"/>
    <tableColumn id="3" xr3:uid="{00000000-0010-0000-0700-000003000000}" name="Line Info E" dataDxfId="6"/>
    <tableColumn id="2" xr3:uid="{00000000-0010-0000-0700-000002000000}" name="Welsh" dataDxfId="5"/>
    <tableColumn id="4" xr3:uid="{00000000-0010-0000-0700-000004000000}" name="Line Info W" dataDxfId="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blLines" displayName="tblLines" ref="G4:H57" totalsRowShown="0" headerRowDxfId="3" dataDxfId="2">
  <autoFilter ref="G4:H57" xr:uid="{00000000-0009-0000-0100-000006000000}"/>
  <tableColumns count="2">
    <tableColumn id="1" xr3:uid="{00000000-0010-0000-0800-000001000000}" name="Line Info E" dataDxfId="1"/>
    <tableColumn id="2" xr3:uid="{00000000-0010-0000-0800-000002000000}" name="Line Info W"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bwMode="auto">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spPr>
      <a:body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11.bin"/><Relationship Id="rId5" Type="http://schemas.openxmlformats.org/officeDocument/2006/relationships/table" Target="../tables/table7.xml"/><Relationship Id="rId4"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llyw.cymru/casglu-data-alldro-cyfalaf" TargetMode="External"/><Relationship Id="rId2" Type="http://schemas.openxmlformats.org/officeDocument/2006/relationships/hyperlink" Target="https://gov.wales/data-collection-capital-outturn" TargetMode="External"/><Relationship Id="rId1" Type="http://schemas.openxmlformats.org/officeDocument/2006/relationships/hyperlink" Target="http://gov.wales/statistics-and-research/capital-outturn-data-collection/?skip=1&amp;lang=cy" TargetMode="External"/><Relationship Id="rId6" Type="http://schemas.openxmlformats.org/officeDocument/2006/relationships/table" Target="../tables/table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pageSetUpPr fitToPage="1"/>
  </sheetPr>
  <dimension ref="A1:Z45"/>
  <sheetViews>
    <sheetView showGridLines="0" showZeros="0" tabSelected="1" zoomScaleNormal="100" workbookViewId="0">
      <selection activeCell="S6" sqref="S6"/>
    </sheetView>
  </sheetViews>
  <sheetFormatPr defaultColWidth="8.84375" defaultRowHeight="15.5" x14ac:dyDescent="0.35"/>
  <cols>
    <col min="1" max="1" width="1.765625" style="222" customWidth="1"/>
    <col min="2" max="2" width="2.765625" style="222" customWidth="1"/>
    <col min="3" max="3" width="3.3046875" style="222" customWidth="1"/>
    <col min="4" max="4" width="3.53515625" style="222" customWidth="1"/>
    <col min="5" max="5" width="22" style="222" customWidth="1"/>
    <col min="6" max="6" width="8.3046875" style="222" customWidth="1"/>
    <col min="7" max="7" width="6.765625" style="222" customWidth="1"/>
    <col min="8" max="8" width="2.765625" style="222" customWidth="1"/>
    <col min="9" max="9" width="6.4609375" style="222" customWidth="1"/>
    <col min="10" max="11" width="8.765625" style="222" customWidth="1"/>
    <col min="12" max="12" width="7.07421875" style="222" customWidth="1"/>
    <col min="13" max="13" width="2.765625" style="222" customWidth="1"/>
    <col min="14" max="26" width="8.84375" style="222" customWidth="1"/>
    <col min="27" max="16384" width="8.84375" style="222"/>
  </cols>
  <sheetData>
    <row r="1" spans="1:26" ht="15" customHeight="1" x14ac:dyDescent="0.35">
      <c r="A1"/>
      <c r="B1"/>
      <c r="C1"/>
      <c r="D1"/>
      <c r="E1"/>
      <c r="F1"/>
      <c r="G1"/>
      <c r="H1"/>
      <c r="I1"/>
      <c r="J1"/>
      <c r="K1"/>
      <c r="L1" s="616">
        <v>1</v>
      </c>
      <c r="M1"/>
    </row>
    <row r="2" spans="1:26" ht="21.75" customHeight="1" x14ac:dyDescent="0.35">
      <c r="A2"/>
      <c r="B2" s="642" t="str">
        <f>Text!F5&amp;" "&amp;Details!H40</f>
        <v>Alldro cyfalaf 2022-23</v>
      </c>
      <c r="C2" s="164"/>
      <c r="D2" s="164"/>
      <c r="E2" s="164"/>
      <c r="F2" s="14"/>
      <c r="G2" s="14" t="s">
        <v>419</v>
      </c>
      <c r="H2" s="14"/>
      <c r="I2" s="14"/>
      <c r="J2" s="14"/>
      <c r="K2" s="14"/>
      <c r="L2" s="189" t="s">
        <v>287</v>
      </c>
      <c r="M2" s="21"/>
    </row>
    <row r="3" spans="1:26" ht="11.25" customHeight="1" x14ac:dyDescent="0.35">
      <c r="A3"/>
      <c r="B3" s="22"/>
      <c r="C3" s="15"/>
      <c r="D3" s="15"/>
      <c r="E3" s="15"/>
      <c r="F3" s="15"/>
      <c r="G3" s="15"/>
      <c r="H3" s="15"/>
      <c r="I3" s="15"/>
      <c r="J3" s="15"/>
      <c r="K3" s="15"/>
      <c r="L3" s="15"/>
      <c r="M3" s="18"/>
    </row>
    <row r="4" spans="1:26" ht="15" customHeight="1" x14ac:dyDescent="0.35">
      <c r="A4"/>
      <c r="B4" s="22"/>
      <c r="C4" s="15"/>
      <c r="D4" s="163">
        <v>1</v>
      </c>
      <c r="E4" s="15"/>
      <c r="F4" s="15"/>
      <c r="G4" s="15"/>
      <c r="H4" s="15"/>
      <c r="I4" s="15"/>
      <c r="J4" s="15"/>
      <c r="K4" s="15"/>
      <c r="L4" s="15"/>
      <c r="M4" s="18"/>
    </row>
    <row r="5" spans="1:26" ht="14.25" customHeight="1" x14ac:dyDescent="0.35">
      <c r="A5"/>
      <c r="B5" s="22"/>
      <c r="C5" s="15"/>
      <c r="D5" s="15"/>
      <c r="E5" s="15"/>
      <c r="F5" s="15"/>
      <c r="G5" s="15"/>
      <c r="H5" s="15"/>
      <c r="I5" s="15"/>
      <c r="J5" s="15"/>
      <c r="K5" s="15"/>
      <c r="L5" s="15"/>
      <c r="M5" s="18"/>
    </row>
    <row r="6" spans="1:26" ht="18" customHeight="1" x14ac:dyDescent="0.35">
      <c r="A6"/>
      <c r="B6" s="22"/>
      <c r="C6" s="15"/>
      <c r="D6" s="15"/>
      <c r="E6" s="15"/>
      <c r="F6" s="163">
        <v>1</v>
      </c>
      <c r="G6" s="15"/>
      <c r="H6" s="15"/>
      <c r="I6" s="15"/>
      <c r="J6" s="15"/>
      <c r="K6" s="15"/>
      <c r="L6" s="15"/>
      <c r="M6" s="18"/>
    </row>
    <row r="7" spans="1:26" ht="13.5" customHeight="1" x14ac:dyDescent="0.35">
      <c r="A7"/>
      <c r="B7" s="22"/>
      <c r="C7" s="15"/>
      <c r="D7" s="15"/>
      <c r="E7" s="15"/>
      <c r="F7" s="15"/>
      <c r="G7" s="15"/>
      <c r="H7" s="15"/>
      <c r="I7" s="15"/>
      <c r="J7" s="15"/>
      <c r="K7" s="15"/>
      <c r="L7" s="15"/>
      <c r="M7" s="18"/>
    </row>
    <row r="8" spans="1:26" ht="15" customHeight="1" x14ac:dyDescent="0.35">
      <c r="A8"/>
      <c r="B8" s="22"/>
      <c r="C8" s="15"/>
      <c r="D8" s="661"/>
      <c r="E8" s="662" t="str">
        <f>IF(UANumber=0,"",VLOOKUP(UANumber,Addresses,3,FALSE))</f>
        <v/>
      </c>
      <c r="F8" s="663"/>
      <c r="G8" s="15"/>
      <c r="H8" s="15"/>
      <c r="I8" s="15"/>
      <c r="J8" s="15"/>
      <c r="K8" s="15"/>
      <c r="L8" s="15"/>
      <c r="M8" s="18"/>
    </row>
    <row r="9" spans="1:26" ht="15" customHeight="1" x14ac:dyDescent="0.35">
      <c r="A9"/>
      <c r="B9" s="22"/>
      <c r="C9" s="15"/>
      <c r="D9" s="664"/>
      <c r="E9" s="224" t="str">
        <f>IF(UANumber=0,"",VLOOKUP(UANumber,Addresses,4,FALSE))</f>
        <v/>
      </c>
      <c r="F9" s="665"/>
      <c r="G9" s="15"/>
      <c r="H9" s="15"/>
      <c r="I9" s="15"/>
      <c r="J9" s="15"/>
      <c r="K9" s="15"/>
      <c r="L9" s="15"/>
      <c r="M9" s="18"/>
    </row>
    <row r="10" spans="1:26" ht="15" customHeight="1" x14ac:dyDescent="0.35">
      <c r="A10"/>
      <c r="B10" s="22"/>
      <c r="C10" s="15"/>
      <c r="D10" s="664"/>
      <c r="E10" s="224" t="str">
        <f>IF(UANumber=0,"",VLOOKUP(UANumber,Addresses,5,FALSE))</f>
        <v/>
      </c>
      <c r="F10" s="665"/>
      <c r="G10" s="15"/>
      <c r="H10" s="15"/>
      <c r="I10" s="15"/>
      <c r="J10" s="15"/>
      <c r="K10" s="15"/>
      <c r="L10" s="15"/>
      <c r="M10" s="18"/>
    </row>
    <row r="11" spans="1:26" ht="15" customHeight="1" x14ac:dyDescent="0.35">
      <c r="A11"/>
      <c r="B11" s="22"/>
      <c r="C11" s="15"/>
      <c r="D11" s="664"/>
      <c r="E11" s="224" t="str">
        <f>IF(UANumber=0,"",VLOOKUP(UANumber,Addresses,6,FALSE))</f>
        <v/>
      </c>
      <c r="F11" s="665"/>
      <c r="G11" s="15"/>
      <c r="H11" s="15"/>
      <c r="I11" s="15"/>
      <c r="J11" s="15"/>
      <c r="K11" s="15"/>
      <c r="L11" s="15"/>
      <c r="M11" s="18"/>
      <c r="N11" s="329"/>
      <c r="O11" s="329"/>
      <c r="P11" s="329"/>
      <c r="Q11" s="329"/>
      <c r="R11" s="329"/>
      <c r="S11" s="329"/>
      <c r="T11" s="329"/>
      <c r="U11" s="329"/>
      <c r="V11" s="329"/>
      <c r="W11" s="329"/>
      <c r="X11" s="329"/>
      <c r="Y11" s="329"/>
      <c r="Z11" s="329"/>
    </row>
    <row r="12" spans="1:26" ht="15" customHeight="1" x14ac:dyDescent="0.35">
      <c r="A12"/>
      <c r="B12" s="22"/>
      <c r="C12" s="15"/>
      <c r="D12" s="664"/>
      <c r="E12" s="224" t="str">
        <f>IF(UANumber=0,"",VLOOKUP(UANumber,Addresses,7,FALSE))</f>
        <v/>
      </c>
      <c r="F12" s="665"/>
      <c r="G12" s="15"/>
      <c r="H12" s="15"/>
      <c r="I12" s="15"/>
      <c r="J12" s="15"/>
      <c r="K12" s="15"/>
      <c r="L12" s="15"/>
      <c r="M12" s="18"/>
      <c r="N12" s="329"/>
      <c r="O12" s="329"/>
      <c r="P12" s="329"/>
      <c r="Q12" s="329"/>
      <c r="R12" s="329"/>
      <c r="S12" s="329"/>
      <c r="T12" s="329"/>
      <c r="U12" s="329"/>
      <c r="V12" s="329"/>
      <c r="W12" s="329"/>
      <c r="X12" s="329"/>
      <c r="Y12" s="329"/>
      <c r="Z12" s="329"/>
    </row>
    <row r="13" spans="1:26" ht="12" customHeight="1" x14ac:dyDescent="0.35">
      <c r="A13"/>
      <c r="B13" s="22"/>
      <c r="C13" s="15"/>
      <c r="D13" s="664"/>
      <c r="E13" s="224" t="str">
        <f>IF(UANumber=0,"",VLOOKUP(UANumber,Addresses,8,FALSE))</f>
        <v/>
      </c>
      <c r="F13" s="665"/>
      <c r="G13" s="15"/>
      <c r="H13" s="15"/>
      <c r="I13" s="15"/>
      <c r="J13" s="15"/>
      <c r="K13" s="15"/>
      <c r="L13" s="15"/>
      <c r="M13" s="18"/>
      <c r="N13" s="329"/>
      <c r="O13" s="329"/>
      <c r="P13" s="329"/>
      <c r="Q13" s="329"/>
      <c r="R13" s="329"/>
      <c r="S13" s="329"/>
      <c r="T13" s="329"/>
      <c r="U13" s="329"/>
      <c r="V13" s="329"/>
      <c r="W13" s="329"/>
      <c r="X13" s="329"/>
      <c r="Y13" s="329"/>
      <c r="Z13" s="329"/>
    </row>
    <row r="14" spans="1:26" ht="8.25" customHeight="1" x14ac:dyDescent="0.35">
      <c r="A14"/>
      <c r="B14" s="22"/>
      <c r="C14" s="15"/>
      <c r="D14" s="666"/>
      <c r="E14" s="658"/>
      <c r="F14" s="667"/>
      <c r="G14" s="15"/>
      <c r="H14" s="15"/>
      <c r="I14" s="15"/>
      <c r="J14" s="15"/>
      <c r="K14" s="15"/>
      <c r="L14" s="15"/>
      <c r="M14" s="18"/>
      <c r="N14" s="329"/>
      <c r="O14" s="329"/>
      <c r="P14" s="329"/>
      <c r="Q14" s="329"/>
      <c r="R14" s="329"/>
      <c r="S14" s="329"/>
      <c r="T14" s="329"/>
      <c r="U14" s="329"/>
      <c r="V14" s="329"/>
      <c r="W14" s="329"/>
      <c r="X14" s="329"/>
      <c r="Y14" s="329"/>
      <c r="Z14" s="329"/>
    </row>
    <row r="15" spans="1:26" ht="21" customHeight="1" x14ac:dyDescent="0.35">
      <c r="A15"/>
      <c r="B15" s="22"/>
      <c r="C15" s="161" t="str">
        <f>Text!F7</f>
        <v xml:space="preserve">Os oes angen, newidiwch enw a rhif ffôn y person y gallwn gysylltu â hwy ar gyfer ymholiadau:- </v>
      </c>
      <c r="D15" s="15"/>
      <c r="E15" s="15"/>
      <c r="F15" s="15"/>
      <c r="G15" s="15"/>
      <c r="H15" s="15"/>
      <c r="I15" s="15"/>
      <c r="J15" s="15"/>
      <c r="K15" s="15"/>
      <c r="L15" s="15"/>
      <c r="M15" s="18"/>
      <c r="N15" s="329"/>
      <c r="O15" s="329"/>
      <c r="P15" s="329"/>
      <c r="Q15" s="329"/>
      <c r="R15" s="329"/>
      <c r="S15" s="329"/>
      <c r="T15" s="329"/>
      <c r="U15" s="329"/>
      <c r="V15" s="329"/>
      <c r="W15" s="329"/>
      <c r="X15" s="329"/>
      <c r="Y15" s="329"/>
      <c r="Z15" s="329"/>
    </row>
    <row r="16" spans="1:26" ht="7.5" customHeight="1" x14ac:dyDescent="0.35">
      <c r="A16"/>
      <c r="B16" s="22"/>
      <c r="C16" s="15"/>
      <c r="D16" s="15"/>
      <c r="E16" s="15"/>
      <c r="F16" s="15"/>
      <c r="G16" s="15"/>
      <c r="H16" s="15"/>
      <c r="I16" s="15"/>
      <c r="J16" s="15"/>
      <c r="K16" s="15"/>
      <c r="L16" s="15"/>
      <c r="M16" s="18"/>
      <c r="N16" s="329"/>
      <c r="O16" s="329"/>
      <c r="P16" s="329"/>
      <c r="Q16" s="329"/>
      <c r="R16" s="329"/>
      <c r="S16" s="329"/>
      <c r="T16" s="329"/>
      <c r="U16" s="329"/>
      <c r="V16" s="329"/>
      <c r="W16" s="329"/>
      <c r="X16" s="329"/>
      <c r="Y16" s="329"/>
      <c r="Z16" s="329"/>
    </row>
    <row r="17" spans="1:26" ht="20.25" customHeight="1" x14ac:dyDescent="0.35">
      <c r="A17"/>
      <c r="B17" s="22"/>
      <c r="C17" s="15"/>
      <c r="D17" s="15"/>
      <c r="E17" s="17" t="str">
        <f>Text!F8</f>
        <v xml:space="preserve">Enw'r person cyswllt:   </v>
      </c>
      <c r="F17" s="676" t="str">
        <f>IF(UANumber=0,"",VLOOKUP(UANumber,Addresses,9,FALSE))</f>
        <v/>
      </c>
      <c r="G17" s="677"/>
      <c r="H17" s="677"/>
      <c r="I17" s="677"/>
      <c r="J17" s="677"/>
      <c r="K17" s="678"/>
      <c r="L17" s="15"/>
      <c r="M17" s="18"/>
      <c r="N17" s="329"/>
      <c r="O17" s="329"/>
      <c r="P17" s="329"/>
      <c r="Q17" s="329"/>
      <c r="R17" s="329"/>
      <c r="S17" s="329"/>
      <c r="T17" s="329"/>
      <c r="U17" s="329"/>
      <c r="V17" s="329"/>
      <c r="W17" s="329"/>
      <c r="X17" s="329"/>
      <c r="Y17" s="329"/>
      <c r="Z17" s="329"/>
    </row>
    <row r="18" spans="1:26" ht="15" customHeight="1" x14ac:dyDescent="0.35">
      <c r="A18"/>
      <c r="B18" s="22"/>
      <c r="C18" s="15"/>
      <c r="D18" s="15"/>
      <c r="E18" s="15"/>
      <c r="F18" s="17"/>
      <c r="G18" s="17"/>
      <c r="H18" s="17"/>
      <c r="I18" s="17"/>
      <c r="J18" s="17"/>
      <c r="K18" s="15"/>
      <c r="L18" s="15"/>
      <c r="M18" s="18"/>
      <c r="N18" s="329"/>
      <c r="O18" s="329"/>
      <c r="P18" s="329"/>
      <c r="Q18" s="329"/>
      <c r="R18" s="329"/>
      <c r="S18" s="329"/>
      <c r="T18" s="329"/>
      <c r="U18" s="329"/>
      <c r="V18" s="329"/>
      <c r="W18" s="329"/>
      <c r="X18" s="329"/>
      <c r="Y18" s="329"/>
      <c r="Z18" s="329"/>
    </row>
    <row r="19" spans="1:26" ht="20.25" customHeight="1" x14ac:dyDescent="0.35">
      <c r="A19"/>
      <c r="B19" s="22"/>
      <c r="C19" s="15"/>
      <c r="D19" s="15"/>
      <c r="E19" s="17" t="str">
        <f>Text!F9</f>
        <v xml:space="preserve">E-bost:   </v>
      </c>
      <c r="F19" s="670" t="str">
        <f>IF(UANumber=0,"",VLOOKUP(UANumber,Addresses,12,FALSE))</f>
        <v/>
      </c>
      <c r="G19" s="671"/>
      <c r="H19" s="671"/>
      <c r="I19" s="671"/>
      <c r="J19" s="671"/>
      <c r="K19" s="672"/>
      <c r="L19" s="15"/>
      <c r="M19" s="18"/>
      <c r="N19" s="329"/>
      <c r="O19" s="329"/>
      <c r="P19" s="329"/>
      <c r="Q19" s="329"/>
      <c r="R19" s="329"/>
      <c r="S19" s="329"/>
      <c r="T19" s="329"/>
      <c r="U19" s="329"/>
      <c r="V19" s="329"/>
      <c r="W19" s="329"/>
      <c r="X19" s="329"/>
      <c r="Y19" s="329"/>
      <c r="Z19" s="329"/>
    </row>
    <row r="20" spans="1:26" ht="20.25" customHeight="1" x14ac:dyDescent="0.35">
      <c r="A20"/>
      <c r="B20" s="22"/>
      <c r="C20" s="15"/>
      <c r="D20" s="15"/>
      <c r="E20" s="17"/>
      <c r="F20" s="673"/>
      <c r="G20" s="674"/>
      <c r="H20" s="674"/>
      <c r="I20" s="674"/>
      <c r="J20" s="674"/>
      <c r="K20" s="675"/>
      <c r="L20" s="15"/>
      <c r="M20" s="18"/>
      <c r="N20" s="329"/>
      <c r="O20" s="329"/>
      <c r="P20" s="329"/>
      <c r="Q20" s="329"/>
      <c r="R20" s="329"/>
      <c r="S20" s="329"/>
      <c r="T20" s="329"/>
      <c r="U20" s="329"/>
      <c r="V20" s="329"/>
      <c r="W20" s="329"/>
      <c r="X20" s="329"/>
      <c r="Y20" s="329"/>
      <c r="Z20" s="329"/>
    </row>
    <row r="21" spans="1:26" ht="15" customHeight="1" x14ac:dyDescent="0.35">
      <c r="A21"/>
      <c r="B21" s="22"/>
      <c r="C21" s="15"/>
      <c r="D21" s="15"/>
      <c r="E21" s="15"/>
      <c r="F21" s="17"/>
      <c r="G21" s="17"/>
      <c r="H21" s="17"/>
      <c r="I21" s="17"/>
      <c r="J21" s="17"/>
      <c r="K21" s="15"/>
      <c r="L21" s="15"/>
      <c r="M21" s="18"/>
      <c r="N21" s="329"/>
      <c r="O21" s="329"/>
      <c r="P21" s="329"/>
      <c r="Q21" s="329"/>
      <c r="R21" s="329"/>
      <c r="S21" s="329"/>
      <c r="T21" s="329"/>
      <c r="U21" s="329"/>
      <c r="V21" s="329"/>
      <c r="W21" s="329"/>
      <c r="X21" s="329"/>
      <c r="Y21" s="329"/>
      <c r="Z21" s="329"/>
    </row>
    <row r="22" spans="1:26" ht="20.25" customHeight="1" x14ac:dyDescent="0.35">
      <c r="A22"/>
      <c r="B22" s="22"/>
      <c r="C22" s="15"/>
      <c r="D22" s="15"/>
      <c r="E22" s="17" t="str">
        <f>Text!F10</f>
        <v xml:space="preserve">Ffôn:   </v>
      </c>
      <c r="F22" s="668" t="str">
        <f>IF(UANumber=0,"","( "&amp;VLOOKUP(UANumber,Addresses,10,FALSE)&amp;" )")</f>
        <v/>
      </c>
      <c r="G22" s="690" t="str">
        <f>IF(UANumber=0,"",VLOOKUP(UANumber,Addresses,11,FALSE))</f>
        <v/>
      </c>
      <c r="H22" s="690"/>
      <c r="I22" s="690"/>
      <c r="J22" s="691"/>
      <c r="K22" s="15"/>
      <c r="L22" s="15"/>
      <c r="M22" s="18"/>
    </row>
    <row r="23" spans="1:26" ht="18" customHeight="1" x14ac:dyDescent="0.35">
      <c r="A23"/>
      <c r="B23" s="22"/>
      <c r="C23" s="15"/>
      <c r="D23" s="15"/>
      <c r="E23" s="15"/>
      <c r="F23" s="15"/>
      <c r="G23" s="15"/>
      <c r="H23" s="15"/>
      <c r="I23" s="15"/>
      <c r="J23" s="15"/>
      <c r="K23" s="15"/>
      <c r="L23" s="15"/>
      <c r="M23" s="18"/>
    </row>
    <row r="24" spans="1:26" ht="48.75" customHeight="1" x14ac:dyDescent="0.35">
      <c r="A24"/>
      <c r="B24" s="19"/>
      <c r="C24" s="692" t="str">
        <f>Text!F11</f>
        <v>Rhaid cyflwyno'r wybodaeth ar y ffurflen hon i Lywodraeth Cymru yn unol ag adran 14 o Ddeddf Llywodraeth Leol 2003.</v>
      </c>
      <c r="D24" s="692"/>
      <c r="E24" s="692"/>
      <c r="F24" s="692"/>
      <c r="G24" s="692"/>
      <c r="H24" s="692"/>
      <c r="I24" s="692"/>
      <c r="J24" s="692"/>
      <c r="K24" s="692"/>
      <c r="L24" s="692"/>
      <c r="M24" s="20"/>
    </row>
    <row r="25" spans="1:26" ht="31.5" customHeight="1" x14ac:dyDescent="0.35">
      <c r="A25"/>
      <c r="B25" s="19"/>
      <c r="C25" s="693" t="str">
        <f>Text!F12&amp;Details!A48&amp;" "&amp;Details!C48&amp;" "&amp;LEFT(Year+101,4)</f>
        <v>Rhaid dychwelyd y ffurflen hon erbyn 4 Awst 2023</v>
      </c>
      <c r="D25" s="693"/>
      <c r="E25" s="693"/>
      <c r="F25" s="693"/>
      <c r="G25" s="693"/>
      <c r="H25" s="693"/>
      <c r="I25" s="693"/>
      <c r="J25" s="693"/>
      <c r="K25" s="693"/>
      <c r="L25" s="693"/>
      <c r="M25" s="20"/>
      <c r="N25" s="330"/>
      <c r="O25" s="330"/>
      <c r="P25" s="330"/>
      <c r="Q25" s="330"/>
      <c r="R25" s="330"/>
      <c r="S25" s="330"/>
      <c r="T25" s="330"/>
      <c r="U25" s="330"/>
      <c r="V25" s="330"/>
      <c r="W25" s="330"/>
      <c r="X25" s="330"/>
      <c r="Y25" s="330"/>
      <c r="Z25" s="330"/>
    </row>
    <row r="26" spans="1:26" ht="15" customHeight="1" x14ac:dyDescent="0.35">
      <c r="A26"/>
      <c r="B26" s="22"/>
      <c r="C26" s="157"/>
      <c r="D26" s="157"/>
      <c r="E26" s="157"/>
      <c r="F26" s="157"/>
      <c r="G26" s="157"/>
      <c r="H26" s="157"/>
      <c r="I26" s="157"/>
      <c r="J26" s="157"/>
      <c r="K26" s="157"/>
      <c r="L26" s="157"/>
      <c r="M26" s="18"/>
      <c r="N26" s="330"/>
      <c r="O26" s="330"/>
      <c r="P26" s="330"/>
      <c r="Q26" s="330"/>
      <c r="R26" s="330"/>
      <c r="S26" s="330"/>
      <c r="T26" s="330"/>
      <c r="U26" s="330"/>
      <c r="V26" s="330"/>
      <c r="W26" s="330"/>
      <c r="X26" s="330"/>
      <c r="Y26" s="330"/>
      <c r="Z26" s="330"/>
    </row>
    <row r="27" spans="1:26" ht="15" customHeight="1" x14ac:dyDescent="0.35">
      <c r="A27"/>
      <c r="B27" s="22"/>
      <c r="C27" s="157"/>
      <c r="D27" s="157"/>
      <c r="E27" s="157"/>
      <c r="F27" s="157"/>
      <c r="G27" s="157"/>
      <c r="H27" s="157"/>
      <c r="I27" s="157"/>
      <c r="J27" s="157"/>
      <c r="K27" s="157"/>
      <c r="L27" s="157"/>
      <c r="M27" s="18"/>
      <c r="N27" s="330"/>
      <c r="O27" s="330"/>
      <c r="P27" s="330"/>
      <c r="Q27" s="330"/>
      <c r="R27" s="330"/>
      <c r="S27" s="330"/>
      <c r="T27" s="330"/>
      <c r="U27" s="330"/>
      <c r="V27" s="330"/>
      <c r="W27" s="330"/>
      <c r="X27" s="330"/>
      <c r="Y27" s="330"/>
      <c r="Z27" s="330"/>
    </row>
    <row r="28" spans="1:26" ht="28.5" customHeight="1" x14ac:dyDescent="0.35">
      <c r="A28"/>
      <c r="B28" s="22"/>
      <c r="C28" s="689" t="str">
        <f>Text!F13</f>
        <v>Anfonwch y daenlen drwy e-bost i'r cyfeiriad isod. Sylwch nad oes rhaid inni gael copi caled wedi'i lofnodi o'r ffurflen hon bellach.</v>
      </c>
      <c r="D28" s="689"/>
      <c r="E28" s="689"/>
      <c r="F28" s="689"/>
      <c r="G28" s="689"/>
      <c r="H28" s="689"/>
      <c r="I28" s="689"/>
      <c r="J28" s="689"/>
      <c r="K28" s="689"/>
      <c r="L28" s="689"/>
      <c r="M28" s="18"/>
      <c r="N28" s="330"/>
      <c r="O28" s="330"/>
      <c r="P28" s="330"/>
      <c r="Q28" s="330"/>
      <c r="R28" s="330"/>
      <c r="S28" s="330"/>
      <c r="T28" s="330"/>
      <c r="U28" s="330"/>
      <c r="V28" s="330"/>
      <c r="W28" s="330"/>
      <c r="X28" s="330"/>
      <c r="Y28" s="330"/>
      <c r="Z28" s="330"/>
    </row>
    <row r="29" spans="1:26" ht="28.5" customHeight="1" x14ac:dyDescent="0.35">
      <c r="A29"/>
      <c r="B29" s="22"/>
      <c r="C29" s="688" t="str">
        <f>Text!F14</f>
        <v>Dylid cyfeirio pob ymholiad ynghylch llenwi'r ffurflen neu'r daenlen at Frank Kelly neu Anthony Newby, dros y ffôn neu drwy e-bost, yn unol â'r cyfarwyddiadau isod.</v>
      </c>
      <c r="D29" s="689"/>
      <c r="E29" s="689"/>
      <c r="F29" s="689"/>
      <c r="G29" s="689"/>
      <c r="H29" s="689"/>
      <c r="I29" s="689"/>
      <c r="J29" s="689"/>
      <c r="K29" s="689"/>
      <c r="L29" s="689"/>
      <c r="M29" s="18"/>
      <c r="N29" s="330"/>
      <c r="O29" s="330"/>
      <c r="P29" s="330"/>
      <c r="Q29" s="330"/>
      <c r="R29" s="330"/>
      <c r="S29" s="330"/>
      <c r="T29" s="330"/>
      <c r="U29" s="330"/>
      <c r="V29" s="330"/>
      <c r="W29" s="330"/>
      <c r="X29" s="330"/>
      <c r="Y29" s="330"/>
      <c r="Z29" s="330"/>
    </row>
    <row r="30" spans="1:26" ht="28.5" customHeight="1" x14ac:dyDescent="0.35">
      <c r="A30"/>
      <c r="B30" s="22"/>
      <c r="C30" s="689" t="str">
        <f>Text!F15</f>
        <v>Mae'n un o ofynion archwiliadau Llywodraeth Cymru fod pob cell yn cael ei llenwi. Gwnewch yn siŵr fod sero ym mhob cell wag. Cymerir yn ganiataol mai sero yw gwerth pob cell sydd heb ei llenwi.</v>
      </c>
      <c r="D30" s="689"/>
      <c r="E30" s="689"/>
      <c r="F30" s="689"/>
      <c r="G30" s="689"/>
      <c r="H30" s="689"/>
      <c r="I30" s="689"/>
      <c r="J30" s="689"/>
      <c r="K30" s="689"/>
      <c r="L30" s="689"/>
      <c r="M30" s="18"/>
      <c r="N30" s="330"/>
      <c r="O30" s="330"/>
      <c r="P30" s="330"/>
      <c r="Q30" s="330"/>
      <c r="R30" s="330"/>
      <c r="S30" s="330"/>
      <c r="T30" s="330"/>
      <c r="U30" s="330"/>
      <c r="V30" s="330"/>
      <c r="W30" s="330"/>
      <c r="X30" s="330"/>
      <c r="Y30" s="330"/>
      <c r="Z30" s="330"/>
    </row>
    <row r="31" spans="1:26" ht="10.5" customHeight="1" x14ac:dyDescent="0.35">
      <c r="A31"/>
      <c r="B31" s="22"/>
      <c r="C31" s="158"/>
      <c r="D31" s="158"/>
      <c r="E31" s="158"/>
      <c r="F31" s="158"/>
      <c r="G31" s="158"/>
      <c r="H31" s="158"/>
      <c r="I31" s="158"/>
      <c r="J31" s="158"/>
      <c r="K31" s="158"/>
      <c r="L31" s="158"/>
      <c r="M31" s="18"/>
      <c r="N31" s="330"/>
      <c r="O31" s="330"/>
      <c r="P31" s="330"/>
      <c r="Q31" s="330"/>
      <c r="R31" s="330"/>
      <c r="S31" s="330"/>
      <c r="T31" s="330"/>
      <c r="U31" s="330"/>
      <c r="V31" s="330"/>
      <c r="W31" s="330"/>
      <c r="X31" s="330"/>
      <c r="Y31" s="330"/>
      <c r="Z31" s="330"/>
    </row>
    <row r="32" spans="1:26" ht="12" customHeight="1" x14ac:dyDescent="0.35">
      <c r="A32"/>
      <c r="B32" s="22"/>
      <c r="C32" s="157" t="str">
        <f>Text!F16</f>
        <v>Ystadegau Ariannol Llywodraeth Leol,</v>
      </c>
      <c r="D32" s="158"/>
      <c r="E32" s="158"/>
      <c r="F32" s="160" t="str">
        <f>Text!F22</f>
        <v>Ffôn: 03000 255673</v>
      </c>
      <c r="G32" s="158"/>
      <c r="H32" s="158"/>
      <c r="I32" s="158"/>
      <c r="J32" s="158"/>
      <c r="K32" s="158"/>
      <c r="L32" s="158"/>
      <c r="M32" s="18"/>
      <c r="N32" s="330"/>
      <c r="O32" s="330"/>
      <c r="P32" s="330"/>
      <c r="Q32" s="330"/>
      <c r="R32" s="330"/>
      <c r="S32" s="330"/>
      <c r="T32" s="330"/>
      <c r="U32" s="330"/>
      <c r="V32" s="330"/>
      <c r="W32" s="330"/>
      <c r="X32" s="330"/>
      <c r="Y32" s="330"/>
      <c r="Z32" s="330"/>
    </row>
    <row r="33" spans="1:26" ht="11.25" customHeight="1" x14ac:dyDescent="0.35">
      <c r="A33"/>
      <c r="B33" s="22"/>
      <c r="C33" s="157" t="str">
        <f>Text!F17</f>
        <v>Gwasanaethau Gwybodaeth a Dadansoddi,</v>
      </c>
      <c r="D33" s="158"/>
      <c r="E33" s="158"/>
      <c r="F33" s="157" t="str">
        <f>Text!F23</f>
        <v>E-bost: YCLLL.Trosglwyddo@llyw.cymru</v>
      </c>
      <c r="G33" s="158"/>
      <c r="H33" s="158"/>
      <c r="I33" s="158"/>
      <c r="J33" s="158"/>
      <c r="K33" s="158"/>
      <c r="L33" s="158"/>
      <c r="M33" s="18"/>
      <c r="N33" s="330"/>
      <c r="O33" s="330"/>
      <c r="P33" s="330"/>
      <c r="Q33" s="330"/>
      <c r="R33" s="330"/>
      <c r="S33" s="330"/>
      <c r="T33" s="330"/>
      <c r="U33" s="330"/>
      <c r="V33" s="330"/>
      <c r="W33" s="330"/>
      <c r="X33" s="330"/>
      <c r="Y33" s="330"/>
      <c r="Z33" s="330"/>
    </row>
    <row r="34" spans="1:26" ht="12.75" customHeight="1" x14ac:dyDescent="0.35">
      <c r="A34"/>
      <c r="B34" s="22"/>
      <c r="C34" s="157" t="str">
        <f>Text!F18</f>
        <v>Llywodraeth Cymru,</v>
      </c>
      <c r="D34" s="158"/>
      <c r="E34" s="158"/>
      <c r="F34" s="158"/>
      <c r="G34" s="158"/>
      <c r="H34" s="158"/>
      <c r="I34" s="159"/>
      <c r="J34" s="159"/>
      <c r="K34" s="157"/>
      <c r="L34" s="157"/>
      <c r="M34" s="18"/>
      <c r="N34" s="330"/>
      <c r="O34" s="330"/>
      <c r="P34" s="330"/>
      <c r="Q34" s="330"/>
      <c r="R34" s="330"/>
      <c r="S34" s="330"/>
      <c r="T34" s="330"/>
      <c r="U34" s="330"/>
      <c r="V34" s="330"/>
      <c r="W34" s="330"/>
      <c r="X34" s="330"/>
      <c r="Y34" s="330"/>
      <c r="Z34" s="330"/>
    </row>
    <row r="35" spans="1:26" ht="12.75" customHeight="1" x14ac:dyDescent="0.35">
      <c r="A35"/>
      <c r="B35" s="22"/>
      <c r="C35" s="157" t="str">
        <f>Text!F19</f>
        <v>Parc Cathays,</v>
      </c>
      <c r="D35" s="158"/>
      <c r="E35" s="158"/>
      <c r="F35" s="158"/>
      <c r="G35" s="158"/>
      <c r="H35" s="158"/>
      <c r="I35" s="157"/>
      <c r="J35" s="157"/>
      <c r="K35" s="157"/>
      <c r="L35" s="157"/>
      <c r="M35" s="18"/>
      <c r="N35" s="330"/>
      <c r="O35" s="330"/>
      <c r="P35" s="330"/>
      <c r="Q35" s="330"/>
      <c r="R35" s="330"/>
      <c r="S35" s="330"/>
      <c r="T35" s="330"/>
      <c r="U35" s="330"/>
      <c r="V35" s="330"/>
      <c r="W35" s="330"/>
      <c r="X35" s="330"/>
      <c r="Y35" s="330"/>
      <c r="Z35" s="330"/>
    </row>
    <row r="36" spans="1:26" ht="12.75" customHeight="1" x14ac:dyDescent="0.35">
      <c r="A36"/>
      <c r="B36" s="22"/>
      <c r="C36" s="157" t="str">
        <f>Text!F20</f>
        <v>CAERDYDD</v>
      </c>
      <c r="D36" s="158"/>
      <c r="E36" s="158"/>
      <c r="F36" s="158"/>
      <c r="G36" s="158"/>
      <c r="H36" s="158"/>
      <c r="I36" s="157"/>
      <c r="J36" s="157"/>
      <c r="K36" s="157"/>
      <c r="L36" s="157"/>
      <c r="M36" s="18"/>
      <c r="N36" s="330"/>
      <c r="O36" s="330"/>
      <c r="P36" s="330"/>
      <c r="Q36" s="330"/>
      <c r="R36" s="330"/>
      <c r="S36" s="330"/>
      <c r="T36" s="330"/>
      <c r="U36" s="330"/>
      <c r="V36" s="330"/>
      <c r="W36" s="330"/>
      <c r="X36" s="330"/>
      <c r="Y36" s="330"/>
      <c r="Z36" s="330"/>
    </row>
    <row r="37" spans="1:26" ht="13.5" customHeight="1" x14ac:dyDescent="0.35">
      <c r="A37"/>
      <c r="B37" s="22"/>
      <c r="C37" s="157" t="str">
        <f>Text!F21</f>
        <v>CF10 3NQ</v>
      </c>
      <c r="D37" s="158"/>
      <c r="E37" s="158"/>
      <c r="F37" s="158"/>
      <c r="G37" s="158"/>
      <c r="H37" s="158"/>
      <c r="I37" s="157"/>
      <c r="J37" s="157"/>
      <c r="K37" s="157"/>
      <c r="L37" s="157"/>
      <c r="M37" s="18"/>
      <c r="N37" s="330"/>
      <c r="O37" s="330"/>
      <c r="P37" s="330"/>
      <c r="Q37" s="330"/>
      <c r="R37" s="330"/>
      <c r="S37" s="330"/>
      <c r="T37" s="330"/>
      <c r="U37" s="330"/>
      <c r="V37" s="330"/>
      <c r="W37" s="330"/>
      <c r="X37" s="330"/>
      <c r="Y37" s="330"/>
      <c r="Z37" s="330"/>
    </row>
    <row r="38" spans="1:26" ht="9" customHeight="1" thickBot="1" x14ac:dyDescent="0.4">
      <c r="A38"/>
      <c r="B38" s="22"/>
      <c r="C38" s="157"/>
      <c r="D38" s="158"/>
      <c r="E38" s="158"/>
      <c r="F38" s="158"/>
      <c r="G38" s="158"/>
      <c r="H38" s="158"/>
      <c r="I38" s="157"/>
      <c r="J38" s="157"/>
      <c r="K38" s="157"/>
      <c r="L38" s="157"/>
      <c r="M38" s="18"/>
      <c r="N38" s="330"/>
      <c r="O38" s="330"/>
      <c r="P38" s="330"/>
      <c r="Q38" s="330"/>
      <c r="R38" s="330"/>
      <c r="S38" s="330"/>
      <c r="T38" s="330"/>
      <c r="U38" s="330"/>
      <c r="V38" s="330"/>
      <c r="W38" s="330"/>
      <c r="X38" s="330"/>
      <c r="Y38" s="330"/>
      <c r="Z38" s="330"/>
    </row>
    <row r="39" spans="1:26" ht="18" customHeight="1" thickTop="1" x14ac:dyDescent="0.35">
      <c r="A39"/>
      <c r="B39" s="22"/>
      <c r="C39" s="685" t="str">
        <f>Text!F323</f>
        <v>Cyfarwyddiadau ar gyfer Tablau Dilysu</v>
      </c>
      <c r="D39" s="686"/>
      <c r="E39" s="686"/>
      <c r="F39" s="686"/>
      <c r="G39" s="686"/>
      <c r="H39" s="686"/>
      <c r="I39" s="686"/>
      <c r="J39" s="686"/>
      <c r="K39" s="686"/>
      <c r="L39" s="687"/>
      <c r="M39" s="18"/>
      <c r="N39" s="330"/>
      <c r="O39" s="330"/>
      <c r="P39" s="330"/>
      <c r="Q39" s="330"/>
      <c r="R39" s="330"/>
      <c r="S39" s="330"/>
      <c r="T39" s="330"/>
      <c r="U39" s="330"/>
      <c r="V39" s="330"/>
      <c r="W39" s="330"/>
      <c r="X39" s="330"/>
      <c r="Y39" s="330"/>
      <c r="Z39" s="330"/>
    </row>
    <row r="40" spans="1:26" ht="8.25" customHeight="1" x14ac:dyDescent="0.35">
      <c r="A40"/>
      <c r="B40" s="22"/>
      <c r="C40" s="694"/>
      <c r="D40" s="695"/>
      <c r="E40" s="695"/>
      <c r="F40" s="695"/>
      <c r="G40" s="695"/>
      <c r="H40" s="695"/>
      <c r="I40" s="695"/>
      <c r="J40" s="695"/>
      <c r="K40" s="695"/>
      <c r="L40" s="696"/>
      <c r="M40" s="18"/>
      <c r="N40" s="330"/>
      <c r="O40" s="330"/>
      <c r="P40" s="330"/>
      <c r="Q40" s="330"/>
      <c r="R40" s="330"/>
      <c r="S40" s="330"/>
      <c r="T40" s="330"/>
      <c r="U40" s="330"/>
      <c r="V40" s="330"/>
      <c r="W40" s="330"/>
      <c r="X40" s="330"/>
      <c r="Y40" s="330"/>
      <c r="Z40" s="330"/>
    </row>
    <row r="41" spans="1:26" ht="18.75" customHeight="1" x14ac:dyDescent="0.35">
      <c r="A41"/>
      <c r="B41" s="22"/>
      <c r="C41" s="679" t="str">
        <f>Text!F324</f>
        <v>Ar rai o’r tudalennau mae tabl dilysu wedi ei ychwanegu, sydd yn dangos ffigurau o’r ddwy flynedd flaenorol ar gyfer dibenion cymharu, i’ch cynorthwyo i gwblhau’r ffurflen.
Mae’r golofn ‘Auto’ yn dangos unrhyw ffigurau sydd y tu allan i’r lefelau goddefiant (sydd wedi eu gosod ar hyn o bryd ar wahaniaeth o un flwyddyn i’r llall o 30K a 50%) a fydd, o bosib, angen eu gwirio. 
Unwaith y byddwn wedi derbyn y ffurflen wedi ei chwblhau, byddwn yn marcio unrhyw resi sydd yn ein tyb ni angen eu clirio, drwy defnyddio’r golofn ‘Gwirio’ a hefyd yn ychwanegu unrhyw sylwadau a/neu unrhyw sylwadau blaenorol perthnasol a ddarparwyd gan eich awdurdod yn y golofn ‘Ein Sylwadau’.
Os byddwch yn dymuno ychwanegu gwybodaeth ategol yn unrhyw res a fyddech cystal â’u rhoi yn ‘Eich Sylwadau'. Fel arall bydd neges e bost i gadarnhau eich bod yn hapus gyda’r ffigurau yn ddigonol. 
Yn gywir,
Y Tîm Ystadegau Cyllid Llywodraeth Leol</v>
      </c>
      <c r="D41" s="680"/>
      <c r="E41" s="680"/>
      <c r="F41" s="680"/>
      <c r="G41" s="680"/>
      <c r="H41" s="680"/>
      <c r="I41" s="680"/>
      <c r="J41" s="680"/>
      <c r="K41" s="680"/>
      <c r="L41" s="681"/>
      <c r="M41" s="18"/>
      <c r="N41" s="330"/>
      <c r="O41" s="330"/>
      <c r="P41" s="330"/>
      <c r="Q41" s="330"/>
      <c r="R41" s="330"/>
      <c r="S41" s="330"/>
      <c r="T41" s="330"/>
      <c r="U41" s="330"/>
      <c r="V41" s="330"/>
      <c r="W41" s="330"/>
      <c r="X41" s="330"/>
      <c r="Y41" s="330"/>
      <c r="Z41" s="330"/>
    </row>
    <row r="42" spans="1:26" ht="187" customHeight="1" thickBot="1" x14ac:dyDescent="0.4">
      <c r="A42"/>
      <c r="B42" s="22"/>
      <c r="C42" s="682"/>
      <c r="D42" s="683"/>
      <c r="E42" s="683"/>
      <c r="F42" s="683"/>
      <c r="G42" s="683"/>
      <c r="H42" s="683"/>
      <c r="I42" s="683"/>
      <c r="J42" s="683"/>
      <c r="K42" s="683"/>
      <c r="L42" s="684"/>
      <c r="M42" s="18"/>
      <c r="N42" s="330"/>
      <c r="O42" s="330"/>
      <c r="P42" s="330"/>
      <c r="Q42" s="330"/>
      <c r="R42" s="330"/>
      <c r="S42" s="330"/>
      <c r="T42" s="330"/>
      <c r="U42" s="330"/>
      <c r="V42" s="330"/>
      <c r="W42" s="330"/>
      <c r="X42" s="330"/>
      <c r="Y42" s="330"/>
      <c r="Z42" s="330"/>
    </row>
    <row r="43" spans="1:26" ht="15" customHeight="1" thickTop="1" x14ac:dyDescent="0.35">
      <c r="A43"/>
      <c r="B43" s="23"/>
      <c r="C43" s="24"/>
      <c r="D43" s="24"/>
      <c r="E43" s="24"/>
      <c r="F43" s="24"/>
      <c r="G43" s="24"/>
      <c r="H43" s="24"/>
      <c r="I43" s="24"/>
      <c r="J43" s="24"/>
      <c r="K43" s="24"/>
      <c r="L43" s="24"/>
      <c r="M43" s="25"/>
      <c r="N43" s="330"/>
      <c r="O43" s="330"/>
      <c r="P43" s="330"/>
      <c r="Q43" s="330"/>
      <c r="R43" s="330"/>
      <c r="S43" s="330"/>
      <c r="T43" s="330"/>
      <c r="U43" s="330"/>
      <c r="V43" s="330"/>
      <c r="W43" s="330"/>
      <c r="X43" s="330"/>
      <c r="Y43" s="330"/>
      <c r="Z43" s="330"/>
    </row>
    <row r="44" spans="1:26" x14ac:dyDescent="0.35">
      <c r="C44" s="653"/>
      <c r="D44" s="654"/>
      <c r="E44" s="653"/>
      <c r="F44" s="653"/>
      <c r="G44" s="653"/>
    </row>
    <row r="45" spans="1:26" x14ac:dyDescent="0.35">
      <c r="C45" s="653"/>
      <c r="D45" s="654"/>
      <c r="E45" s="653"/>
      <c r="F45" s="653"/>
      <c r="G45" s="653"/>
    </row>
  </sheetData>
  <sheetProtection sheet="1" formatCells="0" formatColumns="0" formatRows="0"/>
  <mergeCells count="11">
    <mergeCell ref="F19:K20"/>
    <mergeCell ref="F17:K17"/>
    <mergeCell ref="C41:L42"/>
    <mergeCell ref="C39:L39"/>
    <mergeCell ref="C29:L29"/>
    <mergeCell ref="C30:L30"/>
    <mergeCell ref="G22:J22"/>
    <mergeCell ref="C24:L24"/>
    <mergeCell ref="C25:L25"/>
    <mergeCell ref="C28:L28"/>
    <mergeCell ref="C40:L40"/>
  </mergeCells>
  <phoneticPr fontId="0" type="noConversion"/>
  <printOptions horizontalCentered="1"/>
  <pageMargins left="0.19685039370078741" right="0.19685039370078741" top="0.39370078740157483" bottom="0.39370078740157483" header="0.39370078740157483" footer="0.39370078740157483"/>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4">
              <controlPr defaultSize="0" autoLine="0" autoPict="0">
                <anchor moveWithCells="1">
                  <from>
                    <xdr:col>2</xdr:col>
                    <xdr:colOff>279400</xdr:colOff>
                    <xdr:row>4</xdr:row>
                    <xdr:rowOff>146050</xdr:rowOff>
                  </from>
                  <to>
                    <xdr:col>6</xdr:col>
                    <xdr:colOff>355600</xdr:colOff>
                    <xdr:row>6</xdr:row>
                    <xdr:rowOff>12700</xdr:rowOff>
                  </to>
                </anchor>
              </controlPr>
            </control>
          </mc:Choice>
        </mc:AlternateContent>
        <mc:AlternateContent xmlns:mc="http://schemas.openxmlformats.org/markup-compatibility/2006">
          <mc:Choice Requires="x14">
            <control shapeId="2319" r:id="rId5" name="Drop Down 271">
              <controlPr defaultSize="0" autoLine="0" autoPict="0">
                <anchor moveWithCells="1">
                  <from>
                    <xdr:col>3</xdr:col>
                    <xdr:colOff>0</xdr:colOff>
                    <xdr:row>3</xdr:row>
                    <xdr:rowOff>12700</xdr:rowOff>
                  </from>
                  <to>
                    <xdr:col>4</xdr:col>
                    <xdr:colOff>1422400</xdr:colOff>
                    <xdr:row>4</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FFFFCC"/>
  </sheetPr>
  <dimension ref="A1:F326"/>
  <sheetViews>
    <sheetView zoomScale="80" zoomScaleNormal="80" workbookViewId="0">
      <pane xSplit="3" ySplit="3" topLeftCell="D4" activePane="bottomRight" state="frozen"/>
      <selection activeCell="R9" sqref="R9"/>
      <selection pane="topRight" activeCell="R9" sqref="R9"/>
      <selection pane="bottomLeft" activeCell="R9" sqref="R9"/>
      <selection pane="bottomRight" activeCell="R9" sqref="R9"/>
    </sheetView>
  </sheetViews>
  <sheetFormatPr defaultColWidth="8.84375" defaultRowHeight="12.5" x14ac:dyDescent="0.25"/>
  <cols>
    <col min="1" max="1" width="8.84375" style="233"/>
    <col min="2" max="2" width="59" style="233" customWidth="1"/>
    <col min="3" max="3" width="12.84375" style="233" customWidth="1"/>
    <col min="4" max="4" width="60.69140625" style="233" customWidth="1"/>
    <col min="5" max="5" width="12.07421875" style="233" customWidth="1"/>
    <col min="6" max="6" width="60.69140625" style="233" customWidth="1"/>
    <col min="7" max="16384" width="8.84375" style="233"/>
  </cols>
  <sheetData>
    <row r="1" spans="1:6" ht="15.5" x14ac:dyDescent="0.35">
      <c r="A1" s="403" t="s">
        <v>429</v>
      </c>
      <c r="B1" s="432"/>
    </row>
    <row r="3" spans="1:6" ht="13" x14ac:dyDescent="0.3">
      <c r="A3" s="228" t="s">
        <v>763</v>
      </c>
      <c r="B3" s="433" t="s">
        <v>764</v>
      </c>
      <c r="C3" s="433" t="s">
        <v>759</v>
      </c>
      <c r="D3" s="433" t="s">
        <v>760</v>
      </c>
      <c r="E3" s="433" t="s">
        <v>761</v>
      </c>
      <c r="F3" s="433" t="s">
        <v>762</v>
      </c>
    </row>
    <row r="4" spans="1:6" ht="13" x14ac:dyDescent="0.3">
      <c r="A4" s="419" t="s">
        <v>765</v>
      </c>
      <c r="B4" s="434"/>
      <c r="C4" s="434"/>
      <c r="D4" s="434"/>
      <c r="E4" s="434"/>
      <c r="F4" s="434"/>
    </row>
    <row r="5" spans="1:6" ht="15.5" x14ac:dyDescent="0.35">
      <c r="B5" s="387" t="s">
        <v>696</v>
      </c>
      <c r="D5" t="str">
        <f>VLOOKUP(B5,Translate!$A$5:$D$1178,3,FALSE)</f>
        <v>Alldro cyfalaf</v>
      </c>
      <c r="E5" s="233" t="str">
        <f>IF(C5="","",VLOOKUP(C5,Translate!$G$5:$H$56,2,FALSE))</f>
        <v/>
      </c>
      <c r="F5" s="233" t="str">
        <f>IF(FrontPage!$D$4=1,D5&amp;E5,B5&amp;C5)</f>
        <v>Alldro cyfalaf</v>
      </c>
    </row>
    <row r="6" spans="1:6" ht="15.5" x14ac:dyDescent="0.35">
      <c r="A6" s="387"/>
      <c r="B6" s="387" t="s">
        <v>290</v>
      </c>
      <c r="D6" t="str">
        <f>VLOOKUP(B6,Translate!$A$5:$D$1178,3,FALSE)</f>
        <v>Dewiswch eich awdurdod</v>
      </c>
      <c r="E6" s="233" t="str">
        <f>IF(C6="","",VLOOKUP(C6,Translate!$G$5:$H$56,2,FALSE))</f>
        <v/>
      </c>
      <c r="F6" s="233" t="str">
        <f>IF(FrontPage!$D$4=1,D6&amp;E6,B6&amp;C6)</f>
        <v>Dewiswch eich awdurdod</v>
      </c>
    </row>
    <row r="7" spans="1:6" ht="15.5" x14ac:dyDescent="0.35">
      <c r="A7" s="387"/>
      <c r="B7" s="387" t="s">
        <v>420</v>
      </c>
      <c r="D7" t="str">
        <f>VLOOKUP(B7,Translate!$A$5:$D$1178,3,FALSE)</f>
        <v xml:space="preserve">Os oes angen, newidiwch enw a rhif ffôn y person y gallwn gysylltu â hwy ar gyfer ymholiadau:- </v>
      </c>
      <c r="E7" s="233" t="str">
        <f>IF(C7="","",VLOOKUP(C7,Translate!$G$5:$H$56,2,FALSE))</f>
        <v/>
      </c>
      <c r="F7" s="233" t="str">
        <f>IF(FrontPage!$D$4=1,D7&amp;E7,B7&amp;C7)</f>
        <v xml:space="preserve">Os oes angen, newidiwch enw a rhif ffôn y person y gallwn gysylltu â hwy ar gyfer ymholiadau:- </v>
      </c>
    </row>
    <row r="8" spans="1:6" ht="15.5" x14ac:dyDescent="0.35">
      <c r="A8" s="387"/>
      <c r="B8" s="387" t="s">
        <v>2900</v>
      </c>
      <c r="D8" t="str">
        <f>VLOOKUP(B8,Translate!$A$5:$D$1178,3,FALSE)</f>
        <v xml:space="preserve">Enw'r person cyswllt:   </v>
      </c>
      <c r="E8" s="233" t="str">
        <f>IF(C8="","",VLOOKUP(C8,Translate!$G$5:$H$56,2,FALSE))</f>
        <v/>
      </c>
      <c r="F8" s="233" t="str">
        <f>IF(FrontPage!$D$4=1,D8&amp;E8,B8&amp;C8)</f>
        <v xml:space="preserve">Enw'r person cyswllt:   </v>
      </c>
    </row>
    <row r="9" spans="1:6" ht="15.5" x14ac:dyDescent="0.35">
      <c r="A9" s="387"/>
      <c r="B9" s="387" t="s">
        <v>2899</v>
      </c>
      <c r="D9" t="str">
        <f>VLOOKUP(B9,Translate!$A$5:$D$1178,3,FALSE)</f>
        <v xml:space="preserve">E-bost:   </v>
      </c>
      <c r="E9" s="233" t="str">
        <f>IF(C9="","",VLOOKUP(C9,Translate!$G$5:$H$56,2,FALSE))</f>
        <v/>
      </c>
      <c r="F9" s="233" t="str">
        <f>IF(FrontPage!$D$4=1,D9&amp;E9,B9&amp;C9)</f>
        <v xml:space="preserve">E-bost:   </v>
      </c>
    </row>
    <row r="10" spans="1:6" ht="15.5" x14ac:dyDescent="0.35">
      <c r="A10" s="387"/>
      <c r="B10" s="387" t="s">
        <v>2901</v>
      </c>
      <c r="D10" t="str">
        <f>VLOOKUP(B10,Translate!$A$5:$D$1178,3,FALSE)</f>
        <v xml:space="preserve">Ffôn:   </v>
      </c>
      <c r="E10" s="233" t="str">
        <f>IF(C10="","",VLOOKUP(C10,Translate!$G$5:$H$56,2,FALSE))</f>
        <v/>
      </c>
      <c r="F10" s="233" t="str">
        <f>IF(FrontPage!$D$4=1,D10&amp;E10,B10&amp;C10)</f>
        <v xml:space="preserve">Ffôn:   </v>
      </c>
    </row>
    <row r="11" spans="1:6" ht="15.5" x14ac:dyDescent="0.35">
      <c r="A11" s="387"/>
      <c r="B11" s="387" t="s">
        <v>22</v>
      </c>
      <c r="D11" t="str">
        <f>VLOOKUP(B11,Translate!$A$5:$D$1178,3,FALSE)</f>
        <v>Rhaid cyflwyno'r wybodaeth ar y ffurflen hon i Lywodraeth Cymru yn unol ag adran 14 o Ddeddf Llywodraeth Leol 2003.</v>
      </c>
      <c r="E11" s="233" t="str">
        <f>IF(C11="","",VLOOKUP(C11,Translate!$G$5:$H$56,2,FALSE))</f>
        <v/>
      </c>
      <c r="F11" s="233" t="str">
        <f>IF(FrontPage!$D$4=1,D11&amp;E11,B11&amp;C11)</f>
        <v>Rhaid cyflwyno'r wybodaeth ar y ffurflen hon i Lywodraeth Cymru yn unol ag adran 14 o Ddeddf Llywodraeth Leol 2003.</v>
      </c>
    </row>
    <row r="12" spans="1:6" ht="15.5" x14ac:dyDescent="0.35">
      <c r="A12" s="387"/>
      <c r="B12" s="387" t="s">
        <v>2858</v>
      </c>
      <c r="D12" t="str">
        <f>VLOOKUP(B12,Translate!$A$5:$D$1178,3,FALSE)</f>
        <v xml:space="preserve">Rhaid dychwelyd y ffurflen hon erbyn </v>
      </c>
      <c r="E12" s="233" t="str">
        <f>IF(C12="","",VLOOKUP(C12,Translate!$G$5:$H$56,2,FALSE))</f>
        <v/>
      </c>
      <c r="F12" s="233" t="str">
        <f>IF(FrontPage!$D$4=1,D12&amp;E12,B12&amp;C12)</f>
        <v xml:space="preserve">Rhaid dychwelyd y ffurflen hon erbyn </v>
      </c>
    </row>
    <row r="13" spans="1:6" ht="15.5" x14ac:dyDescent="0.35">
      <c r="A13" s="387"/>
      <c r="B13" s="387" t="s">
        <v>424</v>
      </c>
      <c r="D13" t="str">
        <f>VLOOKUP(B13,Translate!$A$5:$D$1178,3,FALSE)</f>
        <v>Anfonwch y daenlen drwy e-bost i'r cyfeiriad isod. Sylwch nad oes rhaid inni gael copi caled wedi'i lofnodi o'r ffurflen hon bellach.</v>
      </c>
      <c r="E13" s="233" t="str">
        <f>IF(C13="","",VLOOKUP(C13,Translate!$G$5:$H$56,2,FALSE))</f>
        <v/>
      </c>
      <c r="F13" s="233" t="str">
        <f>IF(FrontPage!$D$4=1,D13&amp;E13,B13&amp;C13)</f>
        <v>Anfonwch y daenlen drwy e-bost i'r cyfeiriad isod. Sylwch nad oes rhaid inni gael copi caled wedi'i lofnodi o'r ffurflen hon bellach.</v>
      </c>
    </row>
    <row r="14" spans="1:6" ht="15.5" x14ac:dyDescent="0.35">
      <c r="A14" s="387"/>
      <c r="B14" s="387" t="s">
        <v>436</v>
      </c>
      <c r="D14" t="str">
        <f>VLOOKUP(B14,Translate!$A$5:$D$1178,3,FALSE)</f>
        <v>Dylid cyfeirio pob ymholiad ynghylch llenwi'r ffurflen neu'r daenlen at Frank Kelly neu Anthony Newby, dros y ffôn neu drwy e-bost, yn unol â'r cyfarwyddiadau isod.</v>
      </c>
      <c r="E14" s="233" t="str">
        <f>IF(C14="","",VLOOKUP(C14,Translate!$G$5:$H$56,2,FALSE))</f>
        <v/>
      </c>
      <c r="F14" s="233" t="str">
        <f>IF(FrontPage!$D$4=1,D14&amp;E14,B14&amp;C14)</f>
        <v>Dylid cyfeirio pob ymholiad ynghylch llenwi'r ffurflen neu'r daenlen at Frank Kelly neu Anthony Newby, dros y ffôn neu drwy e-bost, yn unol â'r cyfarwyddiadau isod.</v>
      </c>
    </row>
    <row r="15" spans="1:6" ht="15.5" x14ac:dyDescent="0.35">
      <c r="A15" s="387"/>
      <c r="B15" s="387" t="s">
        <v>23</v>
      </c>
      <c r="D15" t="str">
        <f>VLOOKUP(B15,Translate!$A$5:$D$1178,3,FALSE)</f>
        <v>Mae'n un o ofynion archwiliadau Llywodraeth Cymru fod pob cell yn cael ei llenwi. Gwnewch yn siŵr fod sero ym mhob cell wag. Cymerir yn ganiataol mai sero yw gwerth pob cell sydd heb ei llenwi.</v>
      </c>
      <c r="E15" s="233" t="str">
        <f>IF(C15="","",VLOOKUP(C15,Translate!$G$5:$H$56,2,FALSE))</f>
        <v/>
      </c>
      <c r="F15" s="233" t="str">
        <f>IF(FrontPage!$D$4=1,D15&amp;E15,B15&amp;C15)</f>
        <v>Mae'n un o ofynion archwiliadau Llywodraeth Cymru fod pob cell yn cael ei llenwi. Gwnewch yn siŵr fod sero ym mhob cell wag. Cymerir yn ganiataol mai sero yw gwerth pob cell sydd heb ei llenwi.</v>
      </c>
    </row>
    <row r="16" spans="1:6" ht="15.5" x14ac:dyDescent="0.35">
      <c r="A16" s="387"/>
      <c r="B16" s="387" t="s">
        <v>161</v>
      </c>
      <c r="D16" t="str">
        <f>VLOOKUP(B16,Translate!$A$5:$D$1178,3,FALSE)</f>
        <v>Ystadegau Ariannol Llywodraeth Leol,</v>
      </c>
      <c r="E16" s="233" t="str">
        <f>IF(C16="","",VLOOKUP(C16,Translate!$G$5:$H$56,2,FALSE))</f>
        <v/>
      </c>
      <c r="F16" s="233" t="str">
        <f>IF(FrontPage!$D$4=1,D16&amp;E16,B16&amp;C16)</f>
        <v>Ystadegau Ariannol Llywodraeth Leol,</v>
      </c>
    </row>
    <row r="17" spans="1:6" ht="15.5" x14ac:dyDescent="0.35">
      <c r="A17" s="387"/>
      <c r="B17" s="387" t="s">
        <v>162</v>
      </c>
      <c r="D17" t="str">
        <f>VLOOKUP(B17,Translate!$A$5:$D$1178,3,FALSE)</f>
        <v>Gwasanaethau Gwybodaeth a Dadansoddi,</v>
      </c>
      <c r="E17" s="233" t="str">
        <f>IF(C17="","",VLOOKUP(C17,Translate!$G$5:$H$56,2,FALSE))</f>
        <v/>
      </c>
      <c r="F17" s="233" t="str">
        <f>IF(FrontPage!$D$4=1,D17&amp;E17,B17&amp;C17)</f>
        <v>Gwasanaethau Gwybodaeth a Dadansoddi,</v>
      </c>
    </row>
    <row r="18" spans="1:6" ht="15.5" x14ac:dyDescent="0.35">
      <c r="A18" s="387"/>
      <c r="B18" s="387" t="s">
        <v>24</v>
      </c>
      <c r="D18" t="str">
        <f>VLOOKUP(B18,Translate!$A$5:$D$1178,3,FALSE)</f>
        <v>Llywodraeth Cymru,</v>
      </c>
      <c r="E18" s="233" t="str">
        <f>IF(C18="","",VLOOKUP(C18,Translate!$G$5:$H$56,2,FALSE))</f>
        <v/>
      </c>
      <c r="F18" s="233" t="str">
        <f>IF(FrontPage!$D$4=1,D18&amp;E18,B18&amp;C18)</f>
        <v>Llywodraeth Cymru,</v>
      </c>
    </row>
    <row r="19" spans="1:6" ht="15.5" x14ac:dyDescent="0.35">
      <c r="A19" s="387"/>
      <c r="B19" s="387" t="s">
        <v>316</v>
      </c>
      <c r="D19" t="str">
        <f>VLOOKUP(B19,Translate!$A$5:$D$1178,3,FALSE)</f>
        <v>Parc Cathays,</v>
      </c>
      <c r="E19" s="233" t="str">
        <f>IF(C19="","",VLOOKUP(C19,Translate!$G$5:$H$56,2,FALSE))</f>
        <v/>
      </c>
      <c r="F19" s="233" t="str">
        <f>IF(FrontPage!$D$4=1,D19&amp;E19,B19&amp;C19)</f>
        <v>Parc Cathays,</v>
      </c>
    </row>
    <row r="20" spans="1:6" ht="15.5" x14ac:dyDescent="0.35">
      <c r="A20" s="387"/>
      <c r="B20" s="387" t="s">
        <v>317</v>
      </c>
      <c r="D20" t="str">
        <f>VLOOKUP(B20,Translate!$A$5:$D$1178,3,FALSE)</f>
        <v>CAERDYDD</v>
      </c>
      <c r="E20" s="233" t="str">
        <f>IF(C20="","",VLOOKUP(C20,Translate!$G$5:$H$56,2,FALSE))</f>
        <v/>
      </c>
      <c r="F20" s="233" t="str">
        <f>IF(FrontPage!$D$4=1,D20&amp;E20,B20&amp;C20)</f>
        <v>CAERDYDD</v>
      </c>
    </row>
    <row r="21" spans="1:6" ht="15.5" x14ac:dyDescent="0.35">
      <c r="A21" s="387"/>
      <c r="B21" s="387" t="s">
        <v>318</v>
      </c>
      <c r="D21" t="str">
        <f>VLOOKUP(B21,Translate!$A$5:$D$1178,3,FALSE)</f>
        <v>CF10 3NQ</v>
      </c>
      <c r="E21" s="233" t="str">
        <f>IF(C21="","",VLOOKUP(C21,Translate!$G$5:$H$56,2,FALSE))</f>
        <v/>
      </c>
      <c r="F21" s="233" t="str">
        <f>IF(FrontPage!$D$4=1,D21&amp;E21,B21&amp;C21)</f>
        <v>CF10 3NQ</v>
      </c>
    </row>
    <row r="22" spans="1:6" ht="15.5" x14ac:dyDescent="0.35">
      <c r="A22" s="387"/>
      <c r="B22" s="387" t="s">
        <v>2905</v>
      </c>
      <c r="D22" t="str">
        <f>VLOOKUP(B22,Translate!$A$5:$D$1178,3,FALSE)</f>
        <v>Ffôn: 03000 255673</v>
      </c>
      <c r="E22" s="233" t="str">
        <f>IF(C22="","",VLOOKUP(C22,Translate!$G$5:$H$56,2,FALSE))</f>
        <v/>
      </c>
      <c r="F22" s="233" t="str">
        <f>IF(FrontPage!$D$4=1,D22&amp;E22,B22&amp;C22)</f>
        <v>Ffôn: 03000 255673</v>
      </c>
    </row>
    <row r="23" spans="1:6" ht="15.5" x14ac:dyDescent="0.35">
      <c r="A23" s="387"/>
      <c r="B23" s="387" t="s">
        <v>2872</v>
      </c>
      <c r="D23" t="str">
        <f>VLOOKUP(B23,Translate!$A$5:$D$1178,3,FALSE)</f>
        <v>E-bost: YCLLL.Trosglwyddo@llyw.cymru</v>
      </c>
      <c r="E23" s="233" t="str">
        <f>IF(C23="","",VLOOKUP(C23,Translate!$G$5:$H$56,2,FALSE))</f>
        <v/>
      </c>
      <c r="F23" s="233" t="str">
        <f>IF(FrontPage!$D$4=1,D23&amp;E23,B23&amp;C23)</f>
        <v>E-bost: YCLLL.Trosglwyddo@llyw.cymru</v>
      </c>
    </row>
    <row r="24" spans="1:6" ht="13" x14ac:dyDescent="0.3">
      <c r="A24" s="435" t="s">
        <v>698</v>
      </c>
      <c r="B24" s="436"/>
      <c r="C24" s="437"/>
      <c r="D24" s="437"/>
      <c r="E24" s="437" t="str">
        <f>IF(C24="","",VLOOKUP(C24,Translate!$G$5:$H$56,2,FALSE))</f>
        <v/>
      </c>
      <c r="F24" s="437"/>
    </row>
    <row r="25" spans="1:6" ht="15.5" x14ac:dyDescent="0.35">
      <c r="B25" s="387" t="s">
        <v>699</v>
      </c>
      <c r="D25" t="str">
        <f>VLOOKUP(B25,Translate!$A$5:$D$1178,3,FALSE)</f>
        <v>Dewiswch eich awdurdod ar y dudalen flaen</v>
      </c>
      <c r="E25" s="233" t="str">
        <f>IF(C25="","",VLOOKUP(C25,Translate!$G$5:$H$56,2,FALSE))</f>
        <v/>
      </c>
      <c r="F25" s="233" t="str">
        <f>IF(FrontPage!$D$4=1,D25&amp;E25,B25&amp;C25)</f>
        <v>Dewiswch eich awdurdod ar y dudalen flaen</v>
      </c>
    </row>
    <row r="26" spans="1:6" ht="15.5" x14ac:dyDescent="0.35">
      <c r="B26" s="387" t="s">
        <v>832</v>
      </c>
      <c r="D26" t="str">
        <f>VLOOKUP(B26,Translate!$A$5:$D$1178,3,FALSE)</f>
        <v>Awdurdod</v>
      </c>
      <c r="E26" s="233" t="str">
        <f>IF(C26="","",VLOOKUP(C26,Translate!$G$5:$H$56,2,FALSE))</f>
        <v/>
      </c>
      <c r="F26" s="233" t="str">
        <f>IF(FrontPage!$D$4=1,D26&amp;E26,B26&amp;C26)</f>
        <v>Awdurdod</v>
      </c>
    </row>
    <row r="27" spans="1:6" ht="15.5" x14ac:dyDescent="0.35">
      <c r="A27" s="387"/>
      <c r="B27" s="387" t="s">
        <v>437</v>
      </c>
      <c r="D27" t="str">
        <f>VLOOKUP(B27,Translate!$A$5:$D$1178,3,FALSE)</f>
        <v>COR1-2:       Alldro cyfalaf 1 a 2</v>
      </c>
      <c r="E27" s="233" t="str">
        <f>IF(C27="","",VLOOKUP(C27,Translate!$G$5:$H$56,2,FALSE))</f>
        <v/>
      </c>
      <c r="F27" s="233" t="str">
        <f>IF(FrontPage!$D$4=1,D27&amp;E27,B27&amp;C27)</f>
        <v>COR1-2:       Alldro cyfalaf 1 a 2</v>
      </c>
    </row>
    <row r="28" spans="1:6" ht="15.5" x14ac:dyDescent="0.35">
      <c r="A28" s="387">
        <v>1.1000000000000001</v>
      </c>
      <c r="B28" s="387" t="s">
        <v>307</v>
      </c>
      <c r="D28" t="str">
        <f>VLOOKUP(B28,Translate!$A$5:$D$1178,3,FALSE)</f>
        <v>Addysg cyn-gynradd</v>
      </c>
      <c r="E28" s="233" t="str">
        <f>IF(C28="","",VLOOKUP(C28,Translate!$G$5:$H$56,2,FALSE))</f>
        <v/>
      </c>
      <c r="F28" s="233" t="str">
        <f>IF(FrontPage!$D$4=1,D28&amp;E28,B28&amp;C28)</f>
        <v>Addysg cyn-gynradd</v>
      </c>
    </row>
    <row r="29" spans="1:6" ht="15.5" x14ac:dyDescent="0.35">
      <c r="A29" s="387">
        <v>1.2</v>
      </c>
      <c r="B29" s="387" t="s">
        <v>308</v>
      </c>
      <c r="D29" t="str">
        <f>VLOOKUP(B29,Translate!$A$5:$D$1178,3,FALSE)</f>
        <v>Addysg gynradd</v>
      </c>
      <c r="E29" s="233" t="str">
        <f>IF(C29="","",VLOOKUP(C29,Translate!$G$5:$H$56,2,FALSE))</f>
        <v/>
      </c>
      <c r="F29" s="233" t="str">
        <f>IF(FrontPage!$D$4=1,D29&amp;E29,B29&amp;C29)</f>
        <v>Addysg gynradd</v>
      </c>
    </row>
    <row r="30" spans="1:6" ht="15.5" x14ac:dyDescent="0.35">
      <c r="A30" s="387">
        <v>2</v>
      </c>
      <c r="B30" s="387" t="s">
        <v>64</v>
      </c>
      <c r="D30" t="str">
        <f>VLOOKUP(B30,Translate!$A$5:$D$1178,3,FALSE)</f>
        <v>Addysg uwchradd</v>
      </c>
      <c r="E30" s="233" t="str">
        <f>IF(C30="","",VLOOKUP(C30,Translate!$G$5:$H$56,2,FALSE))</f>
        <v/>
      </c>
      <c r="F30" s="233" t="str">
        <f>IF(FrontPage!$D$4=1,D30&amp;E30,B30&amp;C30)</f>
        <v>Addysg uwchradd</v>
      </c>
    </row>
    <row r="31" spans="1:6" ht="15.5" x14ac:dyDescent="0.35">
      <c r="A31" s="387">
        <v>2.1</v>
      </c>
      <c r="B31" s="387" t="s">
        <v>2896</v>
      </c>
      <c r="D31" t="str">
        <f>VLOOKUP(B31,Translate!$A$5:$D$1178,3,FALSE)</f>
        <v>Addysg ganol</v>
      </c>
      <c r="F31" s="233" t="str">
        <f>IF(FrontPage!$D$4=1,D31&amp;E31,B31&amp;C31)</f>
        <v>Addysg ganol</v>
      </c>
    </row>
    <row r="32" spans="1:6" ht="15.5" x14ac:dyDescent="0.35">
      <c r="A32" s="387">
        <v>3</v>
      </c>
      <c r="B32" s="387" t="s">
        <v>65</v>
      </c>
      <c r="D32" t="str">
        <f>VLOOKUP(B32,Translate!$A$5:$D$1178,3,FALSE)</f>
        <v>Addysg arbennig</v>
      </c>
      <c r="E32" s="233" t="str">
        <f>IF(C32="","",VLOOKUP(C32,Translate!$G$5:$H$56,2,FALSE))</f>
        <v/>
      </c>
      <c r="F32" s="233" t="str">
        <f>IF(FrontPage!$D$4=1,D32&amp;E32,B32&amp;C32)</f>
        <v>Addysg arbennig</v>
      </c>
    </row>
    <row r="33" spans="1:6" ht="15.5" x14ac:dyDescent="0.35">
      <c r="A33" s="387">
        <v>4</v>
      </c>
      <c r="B33" s="387" t="s">
        <v>66</v>
      </c>
      <c r="D33" t="str">
        <f>VLOOKUP(B33,Translate!$A$5:$D$1178,3,FALSE)</f>
        <v>Cyfanswm gwasanaeth ieuenctid</v>
      </c>
      <c r="E33" s="233" t="str">
        <f>IF(C33="","",VLOOKUP(C33,Translate!$G$5:$H$56,2,FALSE))</f>
        <v/>
      </c>
      <c r="F33" s="233" t="str">
        <f>IF(FrontPage!$D$4=1,D33&amp;E33,B33&amp;C33)</f>
        <v>Cyfanswm gwasanaeth ieuenctid</v>
      </c>
    </row>
    <row r="34" spans="1:6" ht="15.5" x14ac:dyDescent="0.35">
      <c r="A34" s="387">
        <v>5</v>
      </c>
      <c r="B34" s="387" t="s">
        <v>67</v>
      </c>
      <c r="D34" t="str">
        <f>VLOOKUP(B34,Translate!$A$5:$D$1178,3,FALSE)</f>
        <v>Gwasanaeth addysg eraill ac addysg barhaus</v>
      </c>
      <c r="E34" s="233" t="str">
        <f>IF(C34="","",VLOOKUP(C34,Translate!$G$5:$H$56,2,FALSE))</f>
        <v/>
      </c>
      <c r="F34" s="233" t="str">
        <f>IF(FrontPage!$D$4=1,D34&amp;E34,B34&amp;C34)</f>
        <v>Gwasanaeth addysg eraill ac addysg barhaus</v>
      </c>
    </row>
    <row r="35" spans="1:6" ht="15.5" x14ac:dyDescent="0.35">
      <c r="A35" s="387">
        <v>6</v>
      </c>
      <c r="B35" s="387" t="s">
        <v>766</v>
      </c>
      <c r="C35" s="233" t="s">
        <v>767</v>
      </c>
      <c r="D35" t="str">
        <f>VLOOKUP(B35,Translate!$A$5:$D$1178,3,FALSE)</f>
        <v>Cyfanswm Addysg</v>
      </c>
      <c r="E35" s="233" t="str">
        <f>IF(C35="","",VLOOKUP(C35,Translate!$G$5:$H$56,2,FALSE))</f>
        <v xml:space="preserve"> (llinellau 1.1 i 5)</v>
      </c>
      <c r="F35" s="233" t="str">
        <f>IF(FrontPage!$D$4=1,D35&amp;E35,B35&amp;C35)</f>
        <v>Cyfanswm Addysg (llinellau 1.1 i 5)</v>
      </c>
    </row>
    <row r="36" spans="1:6" ht="15.5" x14ac:dyDescent="0.35">
      <c r="A36" s="387">
        <v>7</v>
      </c>
      <c r="B36" s="387" t="s">
        <v>309</v>
      </c>
      <c r="D36" t="str">
        <f>VLOOKUP(B36,Translate!$A$5:$D$1178,3,FALSE)</f>
        <v>Gwasanaethau cymdeithasol</v>
      </c>
      <c r="E36" s="233" t="str">
        <f>IF(C36="","",VLOOKUP(C36,Translate!$G$5:$H$56,2,FALSE))</f>
        <v/>
      </c>
      <c r="F36" s="233" t="str">
        <f>IF(FrontPage!$D$4=1,D36&amp;E36,B36&amp;C36)</f>
        <v>Gwasanaethau cymdeithasol</v>
      </c>
    </row>
    <row r="37" spans="1:6" ht="15.5" x14ac:dyDescent="0.35">
      <c r="A37" s="387">
        <v>8.1</v>
      </c>
      <c r="B37" s="387" t="s">
        <v>39</v>
      </c>
      <c r="D37" t="str">
        <f>VLOOKUP(B37,Translate!$A$5:$D$1178,3,FALSE)</f>
        <v>Adeiladu ffyrdd newydd / Gwella ffyrdd</v>
      </c>
      <c r="E37" s="233" t="str">
        <f>IF(C37="","",VLOOKUP(C37,Translate!$G$5:$H$56,2,FALSE))</f>
        <v/>
      </c>
      <c r="F37" s="233" t="str">
        <f>IF(FrontPage!$D$4=1,D37&amp;E37,B37&amp;C37)</f>
        <v>Adeiladu ffyrdd newydd / Gwella ffyrdd</v>
      </c>
    </row>
    <row r="38" spans="1:6" ht="15.5" x14ac:dyDescent="0.35">
      <c r="A38" s="387">
        <v>8.1999999999999993</v>
      </c>
      <c r="B38" s="387" t="s">
        <v>35</v>
      </c>
      <c r="D38" t="str">
        <f>VLOOKUP(B38,Translate!$A$5:$D$1178,3,FALSE)</f>
        <v>Cynnal a chadw adeileddol - prif ffyrdd</v>
      </c>
      <c r="E38" s="233" t="str">
        <f>IF(C38="","",VLOOKUP(C38,Translate!$G$5:$H$56,2,FALSE))</f>
        <v/>
      </c>
      <c r="F38" s="233" t="str">
        <f>IF(FrontPage!$D$4=1,D38&amp;E38,B38&amp;C38)</f>
        <v>Cynnal a chadw adeileddol - prif ffyrdd</v>
      </c>
    </row>
    <row r="39" spans="1:6" ht="15.5" x14ac:dyDescent="0.35">
      <c r="A39" s="387">
        <v>8.3000000000000007</v>
      </c>
      <c r="B39" s="387" t="s">
        <v>36</v>
      </c>
      <c r="D39" t="str">
        <f>VLOOKUP(B39,Translate!$A$5:$D$1178,3,FALSE)</f>
        <v>Cynnal a chadw adeileddol - ffyrdd mewn ALlau eraill</v>
      </c>
      <c r="E39" s="233" t="str">
        <f>IF(C39="","",VLOOKUP(C39,Translate!$G$5:$H$56,2,FALSE))</f>
        <v/>
      </c>
      <c r="F39" s="233" t="str">
        <f>IF(FrontPage!$D$4=1,D39&amp;E39,B39&amp;C39)</f>
        <v>Cynnal a chadw adeileddol - ffyrdd mewn ALlau eraill</v>
      </c>
    </row>
    <row r="40" spans="1:6" ht="15.5" x14ac:dyDescent="0.35">
      <c r="A40" s="387">
        <v>8.4</v>
      </c>
      <c r="B40" s="387" t="s">
        <v>40</v>
      </c>
      <c r="D40" t="str">
        <f>VLOOKUP(B40,Translate!$A$5:$D$1178,3,FALSE)</f>
        <v>Gwariant ar bontydd</v>
      </c>
      <c r="E40" s="233" t="str">
        <f>IF(C40="","",VLOOKUP(C40,Translate!$G$5:$H$56,2,FALSE))</f>
        <v/>
      </c>
      <c r="F40" s="233" t="str">
        <f>IF(FrontPage!$D$4=1,D40&amp;E40,B40&amp;C40)</f>
        <v>Gwariant ar bontydd</v>
      </c>
    </row>
    <row r="41" spans="1:6" ht="15.5" x14ac:dyDescent="0.35">
      <c r="A41" s="387">
        <v>8.5</v>
      </c>
      <c r="B41" s="387" t="s">
        <v>37</v>
      </c>
      <c r="D41" t="str">
        <f>VLOOKUP(B41,Translate!$A$5:$D$1178,3,FALSE)</f>
        <v>Diogelwch ar y ffyrdd</v>
      </c>
      <c r="E41" s="233" t="str">
        <f>IF(C41="","",VLOOKUP(C41,Translate!$G$5:$H$56,2,FALSE))</f>
        <v/>
      </c>
      <c r="F41" s="233" t="str">
        <f>IF(FrontPage!$D$4=1,D41&amp;E41,B41&amp;C41)</f>
        <v>Diogelwch ar y ffyrdd</v>
      </c>
    </row>
    <row r="42" spans="1:6" ht="15.5" x14ac:dyDescent="0.35">
      <c r="A42" s="387">
        <v>8.6</v>
      </c>
      <c r="B42" s="387" t="s">
        <v>41</v>
      </c>
      <c r="D42" t="str">
        <f>VLOOKUP(B42,Translate!$A$5:$D$1178,3,FALSE)</f>
        <v>Goleuadau stryd</v>
      </c>
      <c r="E42" s="233" t="str">
        <f>IF(C42="","",VLOOKUP(C42,Translate!$G$5:$H$56,2,FALSE))</f>
        <v/>
      </c>
      <c r="F42" s="233" t="str">
        <f>IF(FrontPage!$D$4=1,D42&amp;E42,B42&amp;C42)</f>
        <v>Goleuadau stryd</v>
      </c>
    </row>
    <row r="43" spans="1:6" ht="15.5" x14ac:dyDescent="0.35">
      <c r="A43" s="387">
        <v>8.6999999999999993</v>
      </c>
      <c r="B43" s="387" t="s">
        <v>38</v>
      </c>
      <c r="D43" t="str">
        <f>VLOOKUP(B43,Translate!$A$5:$D$1178,3,FALSE)</f>
        <v>Arall</v>
      </c>
      <c r="E43" s="233" t="str">
        <f>IF(C43="","",VLOOKUP(C43,Translate!$G$5:$H$56,2,FALSE))</f>
        <v/>
      </c>
      <c r="F43" s="233" t="str">
        <f>IF(FrontPage!$D$4=1,D43&amp;E43,B43&amp;C43)</f>
        <v>Arall</v>
      </c>
    </row>
    <row r="44" spans="1:6" ht="15.5" x14ac:dyDescent="0.35">
      <c r="A44" s="387">
        <v>8</v>
      </c>
      <c r="B44" s="387" t="s">
        <v>768</v>
      </c>
      <c r="C44" s="233" t="s">
        <v>769</v>
      </c>
      <c r="D44" t="str">
        <f>VLOOKUP(B44,Translate!$A$5:$D$1178,3,FALSE)</f>
        <v>Cyfanswm adeiladu ffyrdd newydd a gwella ffyrdd, goleuadau stryd a diogelwch ar y ffyrdd</v>
      </c>
      <c r="E44" s="233" t="str">
        <f>IF(C44="","",VLOOKUP(C44,Translate!$G$5:$H$56,2,FALSE))</f>
        <v xml:space="preserve"> (llinellau 8.1 i 8.7)</v>
      </c>
      <c r="F44" s="233" t="str">
        <f>IF(FrontPage!$D$4=1,D44&amp;E44,B44&amp;C44)</f>
        <v>Cyfanswm adeiladu ffyrdd newydd a gwella ffyrdd, goleuadau stryd a diogelwch ar y ffyrdd (llinellau 8.1 i 8.7)</v>
      </c>
    </row>
    <row r="45" spans="1:6" ht="15.5" x14ac:dyDescent="0.35">
      <c r="A45" s="387">
        <v>9</v>
      </c>
      <c r="B45" s="387" t="s">
        <v>68</v>
      </c>
      <c r="D45" t="str">
        <f>VLOOKUP(B45,Translate!$A$5:$D$1178,3,FALSE)</f>
        <v>Parcio cerbydau (gan gynnwys meysydd parcio)</v>
      </c>
      <c r="E45" s="233" t="str">
        <f>IF(C45="","",VLOOKUP(C45,Translate!$G$5:$H$56,2,FALSE))</f>
        <v/>
      </c>
      <c r="F45" s="233" t="str">
        <f>IF(FrontPage!$D$4=1,D45&amp;E45,B45&amp;C45)</f>
        <v>Parcio cerbydau (gan gynnwys meysydd parcio)</v>
      </c>
    </row>
    <row r="46" spans="1:6" ht="15.5" x14ac:dyDescent="0.35">
      <c r="A46" s="387">
        <v>10</v>
      </c>
      <c r="B46" s="387" t="s">
        <v>69</v>
      </c>
      <c r="D46" t="str">
        <f>VLOOKUP(B46,Translate!$A$5:$D$1178,3,FALSE)</f>
        <v>Trafnidiaeth gyhoeddus i deithwyr - bws</v>
      </c>
      <c r="E46" s="233" t="str">
        <f>IF(C46="","",VLOOKUP(C46,Translate!$G$5:$H$56,2,FALSE))</f>
        <v/>
      </c>
      <c r="F46" s="233" t="str">
        <f>IF(FrontPage!$D$4=1,D46&amp;E46,B46&amp;C46)</f>
        <v>Trafnidiaeth gyhoeddus i deithwyr - bws</v>
      </c>
    </row>
    <row r="47" spans="1:6" ht="15.5" x14ac:dyDescent="0.35">
      <c r="A47" s="387">
        <v>11</v>
      </c>
      <c r="B47" s="387" t="s">
        <v>70</v>
      </c>
      <c r="D47" t="str">
        <f>VLOOKUP(B47,Translate!$A$5:$D$1178,3,FALSE)</f>
        <v>Trafnidiaeth gyhoeddus i deithwyr - rheilffyrdd, rheilffyrdd tanddaearol ac arall</v>
      </c>
      <c r="E47" s="233" t="str">
        <f>IF(C47="","",VLOOKUP(C47,Translate!$G$5:$H$56,2,FALSE))</f>
        <v/>
      </c>
      <c r="F47" s="233" t="str">
        <f>IF(FrontPage!$D$4=1,D47&amp;E47,B47&amp;C47)</f>
        <v>Trafnidiaeth gyhoeddus i deithwyr - rheilffyrdd, rheilffyrdd tanddaearol ac arall</v>
      </c>
    </row>
    <row r="48" spans="1:6" ht="15.5" x14ac:dyDescent="0.35">
      <c r="A48" s="387">
        <v>12</v>
      </c>
      <c r="B48" s="387" t="s">
        <v>71</v>
      </c>
      <c r="D48" t="str">
        <f>VLOOKUP(B48,Translate!$A$5:$D$1178,3,FALSE)</f>
        <v>Pontydd ffyrdd â tholl, twnelau a fferïau a chwmnïau trafnidiaeth gyhoeddus</v>
      </c>
      <c r="E48" s="233" t="str">
        <f>IF(C48="","",VLOOKUP(C48,Translate!$G$5:$H$56,2,FALSE))</f>
        <v/>
      </c>
      <c r="F48" s="233" t="str">
        <f>IF(FrontPage!$D$4=1,D48&amp;E48,B48&amp;C48)</f>
        <v>Pontydd ffyrdd â tholl, twnelau a fferïau a chwmnïau trafnidiaeth gyhoeddus</v>
      </c>
    </row>
    <row r="49" spans="1:6" ht="15.5" x14ac:dyDescent="0.35">
      <c r="A49" s="387">
        <v>13</v>
      </c>
      <c r="B49" s="387" t="s">
        <v>72</v>
      </c>
      <c r="D49" t="str">
        <f>VLOOKUP(B49,Translate!$A$5:$D$1178,3,FALSE)</f>
        <v>Porthladdoedd a phierau yr awdurdod lleol</v>
      </c>
      <c r="E49" s="233" t="str">
        <f>IF(C49="","",VLOOKUP(C49,Translate!$G$5:$H$56,2,FALSE))</f>
        <v/>
      </c>
      <c r="F49" s="233" t="str">
        <f>IF(FrontPage!$D$4=1,D49&amp;E49,B49&amp;C49)</f>
        <v>Porthladdoedd a phierau yr awdurdod lleol</v>
      </c>
    </row>
    <row r="50" spans="1:6" ht="15.5" x14ac:dyDescent="0.35">
      <c r="A50" s="387">
        <v>14</v>
      </c>
      <c r="B50" s="387" t="s">
        <v>73</v>
      </c>
      <c r="D50" t="str">
        <f>VLOOKUP(B50,Translate!$A$5:$D$1178,3,FALSE)</f>
        <v>Meysydd awyr</v>
      </c>
      <c r="E50" s="233" t="str">
        <f>IF(C50="","",VLOOKUP(C50,Translate!$G$5:$H$56,2,FALSE))</f>
        <v/>
      </c>
      <c r="F50" s="233" t="str">
        <f>IF(FrontPage!$D$4=1,D50&amp;E50,B50&amp;C50)</f>
        <v>Meysydd awyr</v>
      </c>
    </row>
    <row r="51" spans="1:6" ht="15.5" x14ac:dyDescent="0.35">
      <c r="A51" s="387">
        <v>15</v>
      </c>
      <c r="B51" s="387" t="s">
        <v>770</v>
      </c>
      <c r="C51" s="233" t="s">
        <v>771</v>
      </c>
      <c r="D51" t="str">
        <f>VLOOKUP(B51,Translate!$A$5:$D$1178,3,FALSE)</f>
        <v>Cyfanswm trafnidiaeth (llinellau 8 i 14)</v>
      </c>
      <c r="E51" s="233">
        <f>IF(C51="","",VLOOKUP(C51,Translate!$G$5:$H$56,2,FALSE))</f>
        <v>0</v>
      </c>
      <c r="F51" s="233" t="str">
        <f>IF(FrontPage!$D$4=1,D51&amp;E51,B51&amp;C51)</f>
        <v>Cyfanswm trafnidiaeth (llinellau 8 i 14)0</v>
      </c>
    </row>
    <row r="52" spans="1:6" ht="15.5" x14ac:dyDescent="0.35">
      <c r="A52" s="387">
        <v>16</v>
      </c>
      <c r="B52" s="387" t="s">
        <v>74</v>
      </c>
      <c r="D52" t="str">
        <f>VLOOKUP(B52,Translate!$A$5:$D$1178,3,FALSE)</f>
        <v>Caffael/Gwerthu tir ar gyfer y Cyfrif Refeniw Tai (HRA)</v>
      </c>
      <c r="E52" s="233" t="str">
        <f>IF(C52="","",VLOOKUP(C52,Translate!$G$5:$H$56,2,FALSE))</f>
        <v/>
      </c>
      <c r="F52" s="233" t="str">
        <f>IF(FrontPage!$D$4=1,D52&amp;E52,B52&amp;C52)</f>
        <v>Caffael/Gwerthu tir ar gyfer y Cyfrif Refeniw Tai (HRA)</v>
      </c>
    </row>
    <row r="53" spans="1:6" ht="15.5" x14ac:dyDescent="0.35">
      <c r="A53" s="387">
        <v>17</v>
      </c>
      <c r="B53" s="387" t="s">
        <v>75</v>
      </c>
      <c r="D53" t="str">
        <f>VLOOKUP(B53,Translate!$A$5:$D$1178,3,FALSE)</f>
        <v>Adeiladu anheddau HRA newydd</v>
      </c>
      <c r="E53" s="233" t="str">
        <f>IF(C53="","",VLOOKUP(C53,Translate!$G$5:$H$56,2,FALSE))</f>
        <v/>
      </c>
      <c r="F53" s="233" t="str">
        <f>IF(FrontPage!$D$4=1,D53&amp;E53,B53&amp;C53)</f>
        <v>Adeiladu anheddau HRA newydd</v>
      </c>
    </row>
    <row r="54" spans="1:6" ht="15.5" x14ac:dyDescent="0.35">
      <c r="A54" s="387">
        <v>18</v>
      </c>
      <c r="B54" s="387" t="s">
        <v>76</v>
      </c>
      <c r="D54" t="str">
        <f>VLOOKUP(B54,Translate!$A$5:$D$1178,3,FALSE)</f>
        <v>Prynu/Gwerthu anheddau HRA</v>
      </c>
      <c r="E54" s="233" t="str">
        <f>IF(C54="","",VLOOKUP(C54,Translate!$G$5:$H$56,2,FALSE))</f>
        <v/>
      </c>
      <c r="F54" s="233" t="str">
        <f>IF(FrontPage!$D$4=1,D54&amp;E54,B54&amp;C54)</f>
        <v>Prynu/Gwerthu anheddau HRA</v>
      </c>
    </row>
    <row r="55" spans="1:6" ht="15.5" x14ac:dyDescent="0.35">
      <c r="A55" s="387">
        <v>19.100000000000001</v>
      </c>
      <c r="B55" s="387" t="s">
        <v>77</v>
      </c>
      <c r="D55" t="str">
        <f>VLOOKUP(B55,Translate!$A$5:$D$1178,3,FALSE)</f>
        <v>Prifsymiau ar forgeisi / benthyciadau a ddarparwyd i brynu tai cyngor wedi eu had-dalu'n llawn yn gynnar</v>
      </c>
      <c r="E55" s="233" t="str">
        <f>IF(C55="","",VLOOKUP(C55,Translate!$G$5:$H$56,2,FALSE))</f>
        <v/>
      </c>
      <c r="F55" s="233" t="str">
        <f>IF(FrontPage!$D$4=1,D55&amp;E55,B55&amp;C55)</f>
        <v>Prifsymiau ar forgeisi / benthyciadau a ddarparwyd i brynu tai cyngor wedi eu had-dalu'n llawn yn gynnar</v>
      </c>
    </row>
    <row r="56" spans="1:6" ht="15.5" x14ac:dyDescent="0.35">
      <c r="A56" s="387">
        <v>19.2</v>
      </c>
      <c r="B56" s="387" t="s">
        <v>78</v>
      </c>
      <c r="D56" t="str">
        <f>VLOOKUP(B56,Translate!$A$5:$D$1178,3,FALSE)</f>
        <v>Morgeisi/Benthyciadau a ddarparwyd ar gyfer prynu tai cyngor</v>
      </c>
      <c r="E56" s="233" t="str">
        <f>IF(C56="","",VLOOKUP(C56,Translate!$G$5:$H$56,2,FALSE))</f>
        <v/>
      </c>
      <c r="F56" s="233" t="str">
        <f>IF(FrontPage!$D$4=1,D56&amp;E56,B56&amp;C56)</f>
        <v>Morgeisi/Benthyciadau a ddarparwyd ar gyfer prynu tai cyngor</v>
      </c>
    </row>
    <row r="57" spans="1:6" ht="15.5" x14ac:dyDescent="0.35">
      <c r="A57" s="387">
        <v>20</v>
      </c>
      <c r="B57" s="387" t="s">
        <v>79</v>
      </c>
      <c r="D57" t="str">
        <f>VLOOKUP(B57,Translate!$A$5:$D$1178,3,FALSE)</f>
        <v>Gwella ac atgyweirio - tai concrit cydnerth parod HRA</v>
      </c>
      <c r="E57" s="233" t="str">
        <f>IF(C57="","",VLOOKUP(C57,Translate!$G$5:$H$56,2,FALSE))</f>
        <v/>
      </c>
      <c r="F57" s="233" t="str">
        <f>IF(FrontPage!$D$4=1,D57&amp;E57,B57&amp;C57)</f>
        <v>Gwella ac atgyweirio - tai concrit cydnerth parod HRA</v>
      </c>
    </row>
    <row r="58" spans="1:6" ht="15.5" x14ac:dyDescent="0.35">
      <c r="A58" s="387">
        <v>21</v>
      </c>
      <c r="B58" s="387" t="s">
        <v>80</v>
      </c>
      <c r="D58" t="str">
        <f>VLOOKUP(B58,Translate!$A$5:$D$1178,3,FALSE)</f>
        <v>Gwella ac atgyweirio anheddau HRA eraill</v>
      </c>
      <c r="E58" s="233" t="str">
        <f>IF(C58="","",VLOOKUP(C58,Translate!$G$5:$H$56,2,FALSE))</f>
        <v/>
      </c>
      <c r="F58" s="233" t="str">
        <f>IF(FrontPage!$D$4=1,D58&amp;E58,B58&amp;C58)</f>
        <v>Gwella ac atgyweirio anheddau HRA eraill</v>
      </c>
    </row>
    <row r="59" spans="1:6" ht="15.5" x14ac:dyDescent="0.35">
      <c r="A59" s="387">
        <v>22</v>
      </c>
      <c r="B59" s="387" t="s">
        <v>81</v>
      </c>
      <c r="D59" t="str">
        <f>VLOOKUP(B59,Translate!$A$5:$D$1178,3,FALSE)</f>
        <v>Perchentyaeth cost isel (HRA)</v>
      </c>
      <c r="E59" s="233" t="str">
        <f>IF(C59="","",VLOOKUP(C59,Translate!$G$5:$H$56,2,FALSE))</f>
        <v/>
      </c>
      <c r="F59" s="233" t="str">
        <f>IF(FrontPage!$D$4=1,D59&amp;E59,B59&amp;C59)</f>
        <v>Perchentyaeth cost isel (HRA)</v>
      </c>
    </row>
    <row r="60" spans="1:6" ht="15.5" x14ac:dyDescent="0.35">
      <c r="A60" s="387">
        <v>23</v>
      </c>
      <c r="B60" s="387" t="s">
        <v>82</v>
      </c>
      <c r="D60" t="str">
        <f>VLOOKUP(B60,Translate!$A$5:$D$1178,3,FALSE)</f>
        <v>HRA arall</v>
      </c>
      <c r="E60" s="233" t="str">
        <f>IF(C60="","",VLOOKUP(C60,Translate!$G$5:$H$56,2,FALSE))</f>
        <v/>
      </c>
      <c r="F60" s="233" t="str">
        <f>IF(FrontPage!$D$4=1,D60&amp;E60,B60&amp;C60)</f>
        <v>HRA arall</v>
      </c>
    </row>
    <row r="61" spans="1:6" ht="15.5" x14ac:dyDescent="0.35">
      <c r="A61" s="387">
        <v>24</v>
      </c>
      <c r="B61" s="387" t="s">
        <v>772</v>
      </c>
      <c r="C61" s="233" t="s">
        <v>773</v>
      </c>
      <c r="D61" t="str">
        <f>VLOOKUP(B61,Translate!$A$5:$D$1178,3,FALSE)</f>
        <v>Cyfanswm Cyfrif Refeniw Tai</v>
      </c>
      <c r="E61" s="233" t="str">
        <f>IF(C61="","",VLOOKUP(C61,Translate!$G$5:$H$56,2,FALSE))</f>
        <v xml:space="preserve"> (llinellau 16 i 23)</v>
      </c>
      <c r="F61" s="233" t="str">
        <f>IF(FrontPage!$D$4=1,D61&amp;E61,B61&amp;C61)</f>
        <v>Cyfanswm Cyfrif Refeniw Tai (llinellau 16 i 23)</v>
      </c>
    </row>
    <row r="62" spans="1:6" ht="15.5" x14ac:dyDescent="0.35">
      <c r="A62" s="387">
        <v>25</v>
      </c>
      <c r="B62" s="387" t="s">
        <v>83</v>
      </c>
      <c r="D62" t="str">
        <f>VLOOKUP(B62,Translate!$A$5:$D$1178,3,FALSE)</f>
        <v>Gwaith amgylcheddol mewn ardaloedd adnewyddu</v>
      </c>
      <c r="E62" s="233" t="str">
        <f>IF(C62="","",VLOOKUP(C62,Translate!$G$5:$H$56,2,FALSE))</f>
        <v/>
      </c>
      <c r="F62" s="233" t="str">
        <f>IF(FrontPage!$D$4=1,D62&amp;E62,B62&amp;C62)</f>
        <v>Gwaith amgylcheddol mewn ardaloedd adnewyddu</v>
      </c>
    </row>
    <row r="63" spans="1:6" ht="15.5" x14ac:dyDescent="0.35">
      <c r="A63" s="387">
        <v>26</v>
      </c>
      <c r="B63" s="387" t="s">
        <v>84</v>
      </c>
      <c r="D63" t="str">
        <f>VLOOKUP(B63,Translate!$A$5:$D$1178,3,FALSE)</f>
        <v>Atgyweitio grŵp</v>
      </c>
      <c r="E63" s="233" t="str">
        <f>IF(C63="","",VLOOKUP(C63,Translate!$G$5:$H$56,2,FALSE))</f>
        <v/>
      </c>
      <c r="F63" s="233" t="str">
        <f>IF(FrontPage!$D$4=1,D63&amp;E63,B63&amp;C63)</f>
        <v>Atgyweitio grŵp</v>
      </c>
    </row>
    <row r="64" spans="1:6" ht="15.5" x14ac:dyDescent="0.35">
      <c r="A64" s="387">
        <v>27</v>
      </c>
      <c r="B64" s="387" t="s">
        <v>85</v>
      </c>
      <c r="D64" t="str">
        <f>VLOOKUP(B64,Translate!$A$5:$D$1178,3,FALSE)</f>
        <v>Clirio slymiau</v>
      </c>
      <c r="E64" s="233" t="str">
        <f>IF(C64="","",VLOOKUP(C64,Translate!$G$5:$H$56,2,FALSE))</f>
        <v/>
      </c>
      <c r="F64" s="233" t="str">
        <f>IF(FrontPage!$D$4=1,D64&amp;E64,B64&amp;C64)</f>
        <v>Clirio slymiau</v>
      </c>
    </row>
    <row r="65" spans="1:6" ht="15.5" x14ac:dyDescent="0.35">
      <c r="A65" s="387">
        <v>28</v>
      </c>
      <c r="B65" s="387" t="s">
        <v>86</v>
      </c>
      <c r="D65" t="str">
        <f>VLOOKUP(B65,Translate!$A$5:$D$1178,3,FALSE)</f>
        <v>Perchentyaeth cost isel (ddim HRA)</v>
      </c>
      <c r="E65" s="233" t="str">
        <f>IF(C65="","",VLOOKUP(C65,Translate!$G$5:$H$56,2,FALSE))</f>
        <v/>
      </c>
      <c r="F65" s="233" t="str">
        <f>IF(FrontPage!$D$4=1,D65&amp;E65,B65&amp;C65)</f>
        <v>Perchentyaeth cost isel (ddim HRA)</v>
      </c>
    </row>
    <row r="66" spans="1:6" ht="15.5" x14ac:dyDescent="0.35">
      <c r="A66" s="387">
        <v>29</v>
      </c>
      <c r="B66" s="387" t="s">
        <v>87</v>
      </c>
      <c r="D66" t="str">
        <f>VLOOKUP(B66,Translate!$A$5:$D$1178,3,FALSE)</f>
        <v>Tai cronfa'r cyngor arall</v>
      </c>
      <c r="E66" s="233" t="str">
        <f>IF(C66="","",VLOOKUP(C66,Translate!$G$5:$H$56,2,FALSE))</f>
        <v/>
      </c>
      <c r="F66" s="233" t="str">
        <f>IF(FrontPage!$D$4=1,D66&amp;E66,B66&amp;C66)</f>
        <v>Tai cronfa'r cyngor arall</v>
      </c>
    </row>
    <row r="67" spans="1:6" ht="15.5" x14ac:dyDescent="0.35">
      <c r="A67" s="387">
        <v>30</v>
      </c>
      <c r="B67" s="387" t="s">
        <v>88</v>
      </c>
      <c r="D67" t="str">
        <f>VLOOKUP(B67,Translate!$A$5:$D$1178,3,FALSE)</f>
        <v>Grantiau adnewyddu</v>
      </c>
      <c r="E67" s="233" t="str">
        <f>IF(C67="","",VLOOKUP(C67,Translate!$G$5:$H$56,2,FALSE))</f>
        <v/>
      </c>
      <c r="F67" s="233" t="str">
        <f>IF(FrontPage!$D$4=1,D67&amp;E67,B67&amp;C67)</f>
        <v>Grantiau adnewyddu</v>
      </c>
    </row>
    <row r="68" spans="1:6" ht="15.5" x14ac:dyDescent="0.35">
      <c r="A68" s="387">
        <v>31</v>
      </c>
      <c r="B68" s="387" t="s">
        <v>89</v>
      </c>
      <c r="D68" t="str">
        <f>VLOOKUP(B68,Translate!$A$5:$D$1178,3,FALSE)</f>
        <v>Grantiau eraill</v>
      </c>
      <c r="E68" s="233" t="str">
        <f>IF(C68="","",VLOOKUP(C68,Translate!$G$5:$H$56,2,FALSE))</f>
        <v/>
      </c>
      <c r="F68" s="233" t="str">
        <f>IF(FrontPage!$D$4=1,D68&amp;E68,B68&amp;C68)</f>
        <v>Grantiau eraill</v>
      </c>
    </row>
    <row r="69" spans="1:6" ht="15.5" x14ac:dyDescent="0.35">
      <c r="A69" s="387">
        <v>32</v>
      </c>
      <c r="B69" s="387" t="s">
        <v>774</v>
      </c>
      <c r="C69" s="233" t="s">
        <v>775</v>
      </c>
      <c r="D69" t="str">
        <f>VLOOKUP(B69,Translate!$A$5:$D$1178,3,FALSE)</f>
        <v>Cyfanswm tai cronfa'r cyngor</v>
      </c>
      <c r="E69" s="233" t="str">
        <f>IF(C69="","",VLOOKUP(C69,Translate!$G$5:$H$56,2,FALSE))</f>
        <v xml:space="preserve"> (llinellau 25 i 31)</v>
      </c>
      <c r="F69" s="233" t="str">
        <f>IF(FrontPage!$D$4=1,D69&amp;E69,B69&amp;C69)</f>
        <v>Cyfanswm tai cronfa'r cyngor (llinellau 25 i 31)</v>
      </c>
    </row>
    <row r="70" spans="1:6" ht="15.5" x14ac:dyDescent="0.35">
      <c r="A70" s="387">
        <v>33</v>
      </c>
      <c r="B70" s="387" t="s">
        <v>90</v>
      </c>
      <c r="D70" t="str">
        <f>VLOOKUP(B70,Translate!$A$5:$D$1178,3,FALSE)</f>
        <v>Benthyca i landlordiaid cymdeithasol cofrestredig</v>
      </c>
      <c r="E70" s="233" t="str">
        <f>IF(C70="","",VLOOKUP(C70,Translate!$G$5:$H$56,2,FALSE))</f>
        <v/>
      </c>
      <c r="F70" s="233" t="str">
        <f>IF(FrontPage!$D$4=1,D70&amp;E70,B70&amp;C70)</f>
        <v>Benthyca i landlordiaid cymdeithasol cofrestredig</v>
      </c>
    </row>
    <row r="71" spans="1:6" ht="15.5" x14ac:dyDescent="0.35">
      <c r="A71" s="387">
        <v>34</v>
      </c>
      <c r="B71" s="387" t="s">
        <v>91</v>
      </c>
      <c r="D71" t="str">
        <f>VLOOKUP(B71,Translate!$A$5:$D$1178,3,FALSE)</f>
        <v>Benthyca i fenthycwyr eraill</v>
      </c>
      <c r="E71" s="233" t="str">
        <f>IF(C71="","",VLOOKUP(C71,Translate!$G$5:$H$56,2,FALSE))</f>
        <v/>
      </c>
      <c r="F71" s="233" t="str">
        <f>IF(FrontPage!$D$4=1,D71&amp;E71,B71&amp;C71)</f>
        <v>Benthyca i fenthycwyr eraill</v>
      </c>
    </row>
    <row r="72" spans="1:6" ht="15.5" x14ac:dyDescent="0.35">
      <c r="A72" s="387">
        <v>35</v>
      </c>
      <c r="B72" s="387" t="s">
        <v>776</v>
      </c>
      <c r="C72" s="233" t="s">
        <v>777</v>
      </c>
      <c r="D72" t="str">
        <f>VLOOKUP(B72,Translate!$A$5:$D$1178,3,FALSE)</f>
        <v>Cyfanswm blaensymiau tai / Deddf Caffael Anheddau Bychain</v>
      </c>
      <c r="E72" s="233" t="str">
        <f>IF(C72="","",VLOOKUP(C72,Translate!$G$5:$H$56,2,FALSE))</f>
        <v xml:space="preserve"> (llinellau 33 a 34)</v>
      </c>
      <c r="F72" s="233" t="str">
        <f>IF(FrontPage!$D$4=1,D72&amp;E72,B72&amp;C72)</f>
        <v>Cyfanswm blaensymiau tai / Deddf Caffael Anheddau Bychain (llinellau 33 a 34)</v>
      </c>
    </row>
    <row r="73" spans="1:6" ht="15.5" x14ac:dyDescent="0.35">
      <c r="A73" s="387">
        <v>36</v>
      </c>
      <c r="B73" s="387" t="s">
        <v>778</v>
      </c>
      <c r="C73" s="233" t="s">
        <v>779</v>
      </c>
      <c r="D73" t="str">
        <f>VLOOKUP(B73,Translate!$A$5:$D$1178,3,FALSE)</f>
        <v>Cyfanswm Tai</v>
      </c>
      <c r="E73" s="233" t="str">
        <f>IF(C73="","",VLOOKUP(C73,Translate!$G$5:$H$56,2,FALSE))</f>
        <v xml:space="preserve"> (llinellau 24+32+35)</v>
      </c>
      <c r="F73" s="233" t="str">
        <f>IF(FrontPage!$D$4=1,D73&amp;E73,B73&amp;C73)</f>
        <v>Cyfanswm Tai (llinellau 24+32+35)</v>
      </c>
    </row>
    <row r="74" spans="1:6" ht="15.5" x14ac:dyDescent="0.35">
      <c r="A74" s="387">
        <v>37</v>
      </c>
      <c r="B74" s="387" t="s">
        <v>92</v>
      </c>
      <c r="D74" t="str">
        <f>VLOOKUP(B74,Translate!$A$5:$D$1178,3,FALSE)</f>
        <v>Gwasanaethau llyfrgelloedd</v>
      </c>
      <c r="E74" s="233" t="str">
        <f>IF(C74="","",VLOOKUP(C74,Translate!$G$5:$H$56,2,FALSE))</f>
        <v/>
      </c>
      <c r="F74" s="233" t="str">
        <f>IF(FrontPage!$D$4=1,D74&amp;E74,B74&amp;C74)</f>
        <v>Gwasanaethau llyfrgelloedd</v>
      </c>
    </row>
    <row r="75" spans="1:6" ht="15.5" x14ac:dyDescent="0.35">
      <c r="A75" s="387">
        <v>38</v>
      </c>
      <c r="B75" s="387" t="s">
        <v>93</v>
      </c>
      <c r="D75" t="str">
        <f>VLOOKUP(B75,Translate!$A$5:$D$1178,3,FALSE)</f>
        <v>Amgueddfeydd ac orielau</v>
      </c>
      <c r="E75" s="233" t="str">
        <f>IF(C75="","",VLOOKUP(C75,Translate!$G$5:$H$56,2,FALSE))</f>
        <v/>
      </c>
      <c r="F75" s="233" t="str">
        <f>IF(FrontPage!$D$4=1,D75&amp;E75,B75&amp;C75)</f>
        <v>Amgueddfeydd ac orielau</v>
      </c>
    </row>
    <row r="76" spans="1:6" ht="15.5" x14ac:dyDescent="0.35">
      <c r="A76" s="387">
        <v>39</v>
      </c>
      <c r="B76" s="387" t="s">
        <v>94</v>
      </c>
      <c r="D76" t="str">
        <f>VLOOKUP(B76,Translate!$A$5:$D$1178,3,FALSE)</f>
        <v>Gweithgareddau a chyfleusterau y celfyddydau (gan gynnwys theatrau)</v>
      </c>
      <c r="E76" s="233" t="str">
        <f>IF(C76="","",VLOOKUP(C76,Translate!$G$5:$H$56,2,FALSE))</f>
        <v/>
      </c>
      <c r="F76" s="233" t="str">
        <f>IF(FrontPage!$D$4=1,D76&amp;E76,B76&amp;C76)</f>
        <v>Gweithgareddau a chyfleusterau y celfyddydau (gan gynnwys theatrau)</v>
      </c>
    </row>
    <row r="77" spans="1:6" ht="15.5" x14ac:dyDescent="0.35">
      <c r="A77" s="387">
        <v>40</v>
      </c>
      <c r="B77" s="387" t="s">
        <v>780</v>
      </c>
      <c r="C77" s="233" t="s">
        <v>781</v>
      </c>
      <c r="D77" t="str">
        <f>VLOOKUP(B77,Translate!$A$5:$D$1178,3,FALSE)</f>
        <v>Cyfanswm llyfrgelloedd, diwylliant a threftadaeth</v>
      </c>
      <c r="E77" s="233" t="str">
        <f>IF(C77="","",VLOOKUP(C77,Translate!$G$5:$H$56,2,FALSE))</f>
        <v xml:space="preserve"> (llinellau 37 i 39)</v>
      </c>
      <c r="F77" s="233" t="str">
        <f>IF(FrontPage!$D$4=1,D77&amp;E77,B77&amp;C77)</f>
        <v>Cyfanswm llyfrgelloedd, diwylliant a threftadaeth (llinellau 37 i 39)</v>
      </c>
    </row>
    <row r="78" spans="1:6" ht="15.5" x14ac:dyDescent="0.35">
      <c r="A78" s="387">
        <v>41</v>
      </c>
      <c r="B78" s="387" t="s">
        <v>95</v>
      </c>
      <c r="D78" t="str">
        <f>VLOOKUP(B78,Translate!$A$5:$D$1178,3,FALSE)</f>
        <v>Draenio tir ac atal llifogydd</v>
      </c>
      <c r="E78" s="233" t="str">
        <f>IF(C78="","",VLOOKUP(C78,Translate!$G$5:$H$56,2,FALSE))</f>
        <v/>
      </c>
      <c r="F78" s="233" t="str">
        <f>IF(FrontPage!$D$4=1,D78&amp;E78,B78&amp;C78)</f>
        <v>Draenio tir ac atal llifogydd</v>
      </c>
    </row>
    <row r="79" spans="1:6" ht="15.5" x14ac:dyDescent="0.35">
      <c r="A79" s="387">
        <v>42</v>
      </c>
      <c r="B79" s="387" t="s">
        <v>96</v>
      </c>
      <c r="D79" t="str">
        <f>VLOOKUP(B79,Translate!$A$5:$D$1178,3,FALSE)</f>
        <v>Amddiffyn yr arfordir</v>
      </c>
      <c r="E79" s="233" t="str">
        <f>IF(C79="","",VLOOKUP(C79,Translate!$G$5:$H$56,2,FALSE))</f>
        <v/>
      </c>
      <c r="F79" s="233" t="str">
        <f>IF(FrontPage!$D$4=1,D79&amp;E79,B79&amp;C79)</f>
        <v>Amddiffyn yr arfordir</v>
      </c>
    </row>
    <row r="80" spans="1:6" ht="15.5" x14ac:dyDescent="0.35">
      <c r="A80" s="387">
        <v>43</v>
      </c>
      <c r="B80" s="387" t="s">
        <v>97</v>
      </c>
      <c r="D80" t="str">
        <f>VLOOKUP(B80,Translate!$A$5:$D$1178,3,FALSE)</f>
        <v>Arall - Amaethyddiaeth a physgodfeydd</v>
      </c>
      <c r="E80" s="233" t="str">
        <f>IF(C80="","",VLOOKUP(C80,Translate!$G$5:$H$56,2,FALSE))</f>
        <v/>
      </c>
      <c r="F80" s="233" t="str">
        <f>IF(FrontPage!$D$4=1,D80&amp;E80,B80&amp;C80)</f>
        <v>Arall - Amaethyddiaeth a physgodfeydd</v>
      </c>
    </row>
    <row r="81" spans="1:6" ht="15.5" x14ac:dyDescent="0.35">
      <c r="A81" s="387">
        <v>44</v>
      </c>
      <c r="B81" s="387" t="s">
        <v>782</v>
      </c>
      <c r="C81" s="233" t="s">
        <v>783</v>
      </c>
      <c r="D81" t="str">
        <f>VLOOKUP(B81,Translate!$A$5:$D$1178,3,FALSE)</f>
        <v>Cyfanswm amaethyddiaeth a physgodfeydd</v>
      </c>
      <c r="E81" s="233" t="str">
        <f>IF(C81="","",VLOOKUP(C81,Translate!$G$5:$H$56,2,FALSE))</f>
        <v xml:space="preserve"> (llinellau 41 i 43)</v>
      </c>
      <c r="F81" s="233" t="str">
        <f>IF(FrontPage!$D$4=1,D81&amp;E81,B81&amp;C81)</f>
        <v>Cyfanswm amaethyddiaeth a physgodfeydd (llinellau 41 i 43)</v>
      </c>
    </row>
    <row r="82" spans="1:6" ht="15.5" x14ac:dyDescent="0.35">
      <c r="A82" s="387">
        <v>46</v>
      </c>
      <c r="B82" s="387" t="s">
        <v>98</v>
      </c>
      <c r="D82" t="str">
        <f>VLOOKUP(B82,Translate!$A$5:$D$1178,3,FALSE)</f>
        <v>Cyfleusterau chwaraeon</v>
      </c>
      <c r="E82" s="233" t="str">
        <f>IF(C82="","",VLOOKUP(C82,Translate!$G$5:$H$56,2,FALSE))</f>
        <v/>
      </c>
      <c r="F82" s="233" t="str">
        <f>IF(FrontPage!$D$4=1,D82&amp;E82,B82&amp;C82)</f>
        <v>Cyfleusterau chwaraeon</v>
      </c>
    </row>
    <row r="83" spans="1:6" ht="15.5" x14ac:dyDescent="0.35">
      <c r="A83" s="387">
        <v>47</v>
      </c>
      <c r="B83" s="387" t="s">
        <v>99</v>
      </c>
      <c r="D83" t="str">
        <f>VLOOKUP(B83,Translate!$A$5:$D$1178,3,FALSE)</f>
        <v>Datblygu chwaraeon a chwarae plant</v>
      </c>
      <c r="E83" s="233" t="str">
        <f>IF(C83="","",VLOOKUP(C83,Translate!$G$5:$H$56,2,FALSE))</f>
        <v/>
      </c>
      <c r="F83" s="233" t="str">
        <f>IF(FrontPage!$D$4=1,D83&amp;E83,B83&amp;C83)</f>
        <v>Datblygu chwaraeon a chwarae plant</v>
      </c>
    </row>
    <row r="84" spans="1:6" ht="15.5" x14ac:dyDescent="0.35">
      <c r="A84" s="387">
        <v>48</v>
      </c>
      <c r="B84" s="387" t="s">
        <v>784</v>
      </c>
      <c r="C84" s="233" t="s">
        <v>785</v>
      </c>
      <c r="D84" t="str">
        <f>VLOOKUP(B84,Translate!$A$5:$D$1178,3,FALSE)</f>
        <v>Cyfanswm chwaraeon a hamdden</v>
      </c>
      <c r="E84" s="233" t="str">
        <f>IF(C84="","",VLOOKUP(C84,Translate!$G$5:$H$56,2,FALSE))</f>
        <v xml:space="preserve"> (llinellau 46 a 47)</v>
      </c>
      <c r="F84" s="233" t="str">
        <f>IF(FrontPage!$D$4=1,D84&amp;E84,B84&amp;C84)</f>
        <v>Cyfanswm chwaraeon a hamdden (llinellau 46 a 47)</v>
      </c>
    </row>
    <row r="85" spans="1:6" ht="15.5" x14ac:dyDescent="0.35">
      <c r="A85" s="387">
        <v>49</v>
      </c>
      <c r="B85" s="387" t="s">
        <v>100</v>
      </c>
      <c r="D85" t="str">
        <f>VLOOKUP(B85,Translate!$A$5:$D$1178,3,FALSE)</f>
        <v>Adfer tir diffaith (cymorth grant)</v>
      </c>
      <c r="E85" s="233" t="str">
        <f>IF(C85="","",VLOOKUP(C85,Translate!$G$5:$H$56,2,FALSE))</f>
        <v/>
      </c>
      <c r="F85" s="233" t="str">
        <f>IF(FrontPage!$D$4=1,D85&amp;E85,B85&amp;C85)</f>
        <v>Adfer tir diffaith (cymorth grant)</v>
      </c>
    </row>
    <row r="86" spans="1:6" ht="15.5" x14ac:dyDescent="0.35">
      <c r="A86" s="387">
        <v>50</v>
      </c>
      <c r="B86" s="387" t="s">
        <v>101</v>
      </c>
      <c r="D86" t="str">
        <f>VLOOKUP(B86,Translate!$A$5:$D$1178,3,FALSE)</f>
        <v>Parciau a mannau agored</v>
      </c>
      <c r="E86" s="233" t="str">
        <f>IF(C86="","",VLOOKUP(C86,Translate!$G$5:$H$56,2,FALSE))</f>
        <v/>
      </c>
      <c r="F86" s="233" t="str">
        <f>IF(FrontPage!$D$4=1,D86&amp;E86,B86&amp;C86)</f>
        <v>Parciau a mannau agored</v>
      </c>
    </row>
    <row r="87" spans="1:6" ht="15.5" x14ac:dyDescent="0.35">
      <c r="A87" s="387">
        <v>51</v>
      </c>
      <c r="B87" s="387" t="s">
        <v>102</v>
      </c>
      <c r="D87" t="str">
        <f>VLOOKUP(B87,Translate!$A$5:$D$1178,3,FALSE)</f>
        <v>Casglu gwastraff</v>
      </c>
      <c r="E87" s="233" t="str">
        <f>IF(C87="","",VLOOKUP(C87,Translate!$G$5:$H$56,2,FALSE))</f>
        <v/>
      </c>
      <c r="F87" s="233" t="str">
        <f>IF(FrontPage!$D$4=1,D87&amp;E87,B87&amp;C87)</f>
        <v>Casglu gwastraff</v>
      </c>
    </row>
    <row r="88" spans="1:6" ht="15.5" x14ac:dyDescent="0.35">
      <c r="A88" s="387">
        <v>52</v>
      </c>
      <c r="B88" s="387" t="s">
        <v>103</v>
      </c>
      <c r="D88" t="str">
        <f>VLOOKUP(B88,Translate!$A$5:$D$1178,3,FALSE)</f>
        <v>Gwaredu gwastraff</v>
      </c>
      <c r="E88" s="233" t="str">
        <f>IF(C88="","",VLOOKUP(C88,Translate!$G$5:$H$56,2,FALSE))</f>
        <v/>
      </c>
      <c r="F88" s="233" t="str">
        <f>IF(FrontPage!$D$4=1,D88&amp;E88,B88&amp;C88)</f>
        <v>Gwaredu gwastraff</v>
      </c>
    </row>
    <row r="89" spans="1:6" ht="15.5" x14ac:dyDescent="0.35">
      <c r="A89" s="387">
        <v>52.1</v>
      </c>
      <c r="B89" s="387" t="s">
        <v>7</v>
      </c>
      <c r="D89" t="str">
        <f>VLOOKUP(B89,Translate!$A$5:$D$1178,3,FALSE)</f>
        <v>Gwastraff masnach</v>
      </c>
      <c r="E89" s="233" t="str">
        <f>IF(C89="","",VLOOKUP(C89,Translate!$G$5:$H$56,2,FALSE))</f>
        <v/>
      </c>
      <c r="F89" s="233" t="str">
        <f>IF(FrontPage!$D$4=1,D89&amp;E89,B89&amp;C89)</f>
        <v>Gwastraff masnach</v>
      </c>
    </row>
    <row r="90" spans="1:6" ht="15.5" x14ac:dyDescent="0.35">
      <c r="A90" s="387">
        <v>52.2</v>
      </c>
      <c r="B90" s="387" t="s">
        <v>8</v>
      </c>
      <c r="D90" t="str">
        <f>VLOOKUP(B90,Translate!$A$5:$D$1178,3,FALSE)</f>
        <v>Ailgylchu</v>
      </c>
      <c r="E90" s="233" t="str">
        <f>IF(C90="","",VLOOKUP(C90,Translate!$G$5:$H$56,2,FALSE))</f>
        <v/>
      </c>
      <c r="F90" s="233" t="str">
        <f>IF(FrontPage!$D$4=1,D90&amp;E90,B90&amp;C90)</f>
        <v>Ailgylchu</v>
      </c>
    </row>
    <row r="91" spans="1:6" ht="15.5" x14ac:dyDescent="0.35">
      <c r="A91" s="387">
        <v>52.3</v>
      </c>
      <c r="B91" s="387" t="s">
        <v>9</v>
      </c>
      <c r="D91" t="str">
        <f>VLOOKUP(B91,Translate!$A$5:$D$1178,3,FALSE)</f>
        <v>Lleihau gwastraff</v>
      </c>
      <c r="E91" s="233" t="str">
        <f>IF(C91="","",VLOOKUP(C91,Translate!$G$5:$H$56,2,FALSE))</f>
        <v/>
      </c>
      <c r="F91" s="233" t="str">
        <f>IF(FrontPage!$D$4=1,D91&amp;E91,B91&amp;C91)</f>
        <v>Lleihau gwastraff</v>
      </c>
    </row>
    <row r="92" spans="1:6" ht="15.5" x14ac:dyDescent="0.35">
      <c r="A92" s="387">
        <v>52.4</v>
      </c>
      <c r="B92" s="387" t="s">
        <v>10</v>
      </c>
      <c r="D92" t="str">
        <f>VLOOKUP(B92,Translate!$A$5:$D$1178,3,FALSE)</f>
        <v>Costau newid hinsawdd</v>
      </c>
      <c r="E92" s="233" t="str">
        <f>IF(C92="","",VLOOKUP(C92,Translate!$G$5:$H$56,2,FALSE))</f>
        <v/>
      </c>
      <c r="F92" s="233" t="str">
        <f>IF(FrontPage!$D$4=1,D92&amp;E92,B92&amp;C92)</f>
        <v>Costau newid hinsawdd</v>
      </c>
    </row>
    <row r="93" spans="1:6" ht="15.5" x14ac:dyDescent="0.35">
      <c r="A93" s="387">
        <v>53</v>
      </c>
      <c r="B93" s="387" t="s">
        <v>104</v>
      </c>
      <c r="D93" t="str">
        <f>VLOOKUP(B93,Translate!$A$5:$D$1178,3,FALSE)</f>
        <v>Gweinyddu cyffredinol</v>
      </c>
      <c r="E93" s="233" t="str">
        <f>IF(C93="","",VLOOKUP(C93,Translate!$G$5:$H$56,2,FALSE))</f>
        <v/>
      </c>
      <c r="F93" s="233" t="str">
        <f>IF(FrontPage!$D$4=1,D93&amp;E93,B93&amp;C93)</f>
        <v>Gweinyddu cyffredinol</v>
      </c>
    </row>
    <row r="94" spans="1:6" ht="15.5" x14ac:dyDescent="0.35">
      <c r="A94" s="387">
        <v>54</v>
      </c>
      <c r="B94" s="387" t="s">
        <v>310</v>
      </c>
      <c r="D94" t="str">
        <f>VLOOKUP(B94,Translate!$A$5:$D$1178,3,FALSE)</f>
        <v>Cynllunio a datblygu (gan gynnwys safleoedd Sipsiwn)</v>
      </c>
      <c r="E94" s="233" t="str">
        <f>IF(C94="","",VLOOKUP(C94,Translate!$G$5:$H$56,2,FALSE))</f>
        <v/>
      </c>
      <c r="F94" s="233" t="str">
        <f>IF(FrontPage!$D$4=1,D94&amp;E94,B94&amp;C94)</f>
        <v>Cynllunio a datblygu (gan gynnwys safleoedd Sipsiwn)</v>
      </c>
    </row>
    <row r="95" spans="1:6" ht="15.5" x14ac:dyDescent="0.35">
      <c r="A95" s="387">
        <v>55</v>
      </c>
      <c r="B95" s="387" t="s">
        <v>105</v>
      </c>
      <c r="D95" t="str">
        <f>VLOOKUP(B95,Translate!$A$5:$D$1178,3,FALSE)</f>
        <v>Diogelwch cymunedol</v>
      </c>
      <c r="E95" s="233" t="str">
        <f>IF(C95="","",VLOOKUP(C95,Translate!$G$5:$H$56,2,FALSE))</f>
        <v/>
      </c>
      <c r="F95" s="233" t="str">
        <f>IF(FrontPage!$D$4=1,D95&amp;E95,B95&amp;C95)</f>
        <v>Diogelwch cymunedol</v>
      </c>
    </row>
    <row r="96" spans="1:6" ht="15.5" x14ac:dyDescent="0.35">
      <c r="A96" s="387">
        <v>55.1</v>
      </c>
      <c r="B96" s="387" t="s">
        <v>4</v>
      </c>
      <c r="D96" t="str">
        <f>VLOOKUP(B96,Translate!$A$5:$D$1178,3,FALSE)</f>
        <v>Diogelwch cymunedol (teledu cylch cyfyng)</v>
      </c>
      <c r="E96" s="233" t="str">
        <f>IF(C96="","",VLOOKUP(C96,Translate!$G$5:$H$56,2,FALSE))</f>
        <v/>
      </c>
      <c r="F96" s="233" t="str">
        <f>IF(FrontPage!$D$4=1,D96&amp;E96,B96&amp;C96)</f>
        <v>Diogelwch cymunedol (teledu cylch cyfyng)</v>
      </c>
    </row>
    <row r="97" spans="1:6" ht="15.5" x14ac:dyDescent="0.35">
      <c r="A97" s="387">
        <v>56.1</v>
      </c>
      <c r="B97" s="387" t="s">
        <v>5</v>
      </c>
      <c r="D97" t="str">
        <f>VLOOKUP(B97,Translate!$A$5:$D$1178,3,FALSE)</f>
        <v>Gwasanaethau rheoleiddio (Iechyd yr amgylchedd)</v>
      </c>
      <c r="E97" s="233" t="str">
        <f>IF(C97="","",VLOOKUP(C97,Translate!$G$5:$H$56,2,FALSE))</f>
        <v/>
      </c>
      <c r="F97" s="233" t="str">
        <f>IF(FrontPage!$D$4=1,D97&amp;E97,B97&amp;C97)</f>
        <v>Gwasanaethau rheoleiddio (Iechyd yr amgylchedd)</v>
      </c>
    </row>
    <row r="98" spans="1:6" ht="15.5" x14ac:dyDescent="0.35">
      <c r="A98" s="387">
        <v>56.2</v>
      </c>
      <c r="B98" s="387" t="s">
        <v>6</v>
      </c>
      <c r="D98" t="str">
        <f>VLOOKUP(B98,Translate!$A$5:$D$1178,3,FALSE)</f>
        <v>Gwasanaethau rheoleiddio (Safonau Masnach)</v>
      </c>
      <c r="E98" s="233" t="str">
        <f>IF(C98="","",VLOOKUP(C98,Translate!$G$5:$H$56,2,FALSE))</f>
        <v/>
      </c>
      <c r="F98" s="233" t="str">
        <f>IF(FrontPage!$D$4=1,D98&amp;E98,B98&amp;C98)</f>
        <v>Gwasanaethau rheoleiddio (Safonau Masnach)</v>
      </c>
    </row>
    <row r="99" spans="1:6" ht="15.5" x14ac:dyDescent="0.35">
      <c r="A99" s="387">
        <v>57</v>
      </c>
      <c r="B99" s="387" t="s">
        <v>106</v>
      </c>
      <c r="D99" t="str">
        <f>VLOOKUP(B99,Translate!$A$5:$D$1178,3,FALSE)</f>
        <v>Amrywiol</v>
      </c>
      <c r="E99" s="233" t="str">
        <f>IF(C99="","",VLOOKUP(C99,Translate!$G$5:$H$56,2,FALSE))</f>
        <v/>
      </c>
      <c r="F99" s="233" t="str">
        <f>IF(FrontPage!$D$4=1,D99&amp;E99,B99&amp;C99)</f>
        <v>Amrywiol</v>
      </c>
    </row>
    <row r="100" spans="1:6" ht="15.5" x14ac:dyDescent="0.35">
      <c r="A100" s="387">
        <v>58</v>
      </c>
      <c r="B100" s="387" t="s">
        <v>107</v>
      </c>
      <c r="D100" t="str">
        <f>VLOOKUP(B100,Translate!$A$5:$D$1178,3,FALSE)</f>
        <v>Diwydiannol a masnachol</v>
      </c>
      <c r="E100" s="233" t="str">
        <f>IF(C100="","",VLOOKUP(C100,Translate!$G$5:$H$56,2,FALSE))</f>
        <v/>
      </c>
      <c r="F100" s="233" t="str">
        <f>IF(FrontPage!$D$4=1,D100&amp;E100,B100&amp;C100)</f>
        <v>Diwydiannol a masnachol</v>
      </c>
    </row>
    <row r="101" spans="1:6" ht="15.5" x14ac:dyDescent="0.35">
      <c r="A101" s="387">
        <v>59</v>
      </c>
      <c r="B101" s="387" t="s">
        <v>108</v>
      </c>
      <c r="D101" t="str">
        <f>VLOOKUP(B101,Translate!$A$5:$D$1178,3,FALSE)</f>
        <v>Gwasanaethau masnachu eraill</v>
      </c>
      <c r="E101" s="233" t="str">
        <f>IF(C101="","",VLOOKUP(C101,Translate!$G$5:$H$56,2,FALSE))</f>
        <v/>
      </c>
      <c r="F101" s="233" t="str">
        <f>IF(FrontPage!$D$4=1,D101&amp;E101,B101&amp;C101)</f>
        <v>Gwasanaethau masnachu eraill</v>
      </c>
    </row>
    <row r="102" spans="1:6" ht="15.5" x14ac:dyDescent="0.35">
      <c r="A102" s="387">
        <v>60</v>
      </c>
      <c r="B102" s="387" t="s">
        <v>790</v>
      </c>
      <c r="C102" s="233" t="s">
        <v>791</v>
      </c>
      <c r="D102" t="str">
        <f>VLOOKUP(B102,Translate!$A$5:$D$1178,3,FALSE)</f>
        <v>Cyfanswm gwasanaethau amgylcheddol eraill</v>
      </c>
      <c r="E102" s="233" t="str">
        <f>IF(C102="","",VLOOKUP(C102,Translate!$G$5:$H$56,2,FALSE))</f>
        <v xml:space="preserve"> (llinellau 49 i 59)</v>
      </c>
      <c r="F102" s="233" t="str">
        <f>IF(FrontPage!$D$4=1,D102&amp;E102,B102&amp;C102)</f>
        <v>Cyfanswm gwasanaethau amgylcheddol eraill (llinellau 49 i 59)</v>
      </c>
    </row>
    <row r="103" spans="1:6" ht="15.5" x14ac:dyDescent="0.35">
      <c r="A103" s="387">
        <v>61</v>
      </c>
      <c r="B103" s="387" t="s">
        <v>311</v>
      </c>
      <c r="D103" t="str">
        <f>VLOOKUP(B103,Translate!$A$5:$D$1178,3,FALSE)</f>
        <v>Gwasanaeth tân ac achub</v>
      </c>
      <c r="E103" s="233" t="str">
        <f>IF(C103="","",VLOOKUP(C103,Translate!$G$5:$H$56,2,FALSE))</f>
        <v/>
      </c>
      <c r="F103" s="233" t="str">
        <f>IF(FrontPage!$D$4=1,D103&amp;E103,B103&amp;C103)</f>
        <v>Gwasanaeth tân ac achub</v>
      </c>
    </row>
    <row r="104" spans="1:6" ht="15.5" x14ac:dyDescent="0.35">
      <c r="A104" s="387">
        <v>62</v>
      </c>
      <c r="B104" s="387" t="s">
        <v>312</v>
      </c>
      <c r="D104" t="str">
        <f>VLOOKUP(B104,Translate!$A$5:$D$1178,3,FALSE)</f>
        <v>Gwasanaeth yr heddlu</v>
      </c>
      <c r="E104" s="233" t="str">
        <f>IF(C104="","",VLOOKUP(C104,Translate!$G$5:$H$56,2,FALSE))</f>
        <v/>
      </c>
      <c r="F104" s="233" t="str">
        <f>IF(FrontPage!$D$4=1,D104&amp;E104,B104&amp;C104)</f>
        <v>Gwasanaeth yr heddlu</v>
      </c>
    </row>
    <row r="105" spans="1:6" ht="15.5" x14ac:dyDescent="0.35">
      <c r="A105" s="387">
        <v>63</v>
      </c>
      <c r="B105" s="387" t="s">
        <v>109</v>
      </c>
      <c r="D105" t="str">
        <f>VLOOKUP(B105,Translate!$A$5:$D$1178,3,FALSE)</f>
        <v>Llysoedd y crwneriaid</v>
      </c>
      <c r="E105" s="233" t="str">
        <f>IF(C105="","",VLOOKUP(C105,Translate!$G$5:$H$56,2,FALSE))</f>
        <v/>
      </c>
      <c r="F105" s="233" t="str">
        <f>IF(FrontPage!$D$4=1,D105&amp;E105,B105&amp;C105)</f>
        <v>Llysoedd y crwneriaid</v>
      </c>
    </row>
    <row r="106" spans="1:6" ht="15.5" x14ac:dyDescent="0.35">
      <c r="A106" s="387">
        <v>65</v>
      </c>
      <c r="B106" s="387" t="s">
        <v>786</v>
      </c>
      <c r="C106" s="233" t="s">
        <v>787</v>
      </c>
      <c r="D106" t="str">
        <f>VLOOKUP(B106,Translate!$A$5:$D$1178,3,FALSE)</f>
        <v>Cyfanswm cyfraith, trefn a gwasanaethau diogelu</v>
      </c>
      <c r="E106" s="233" t="str">
        <f>IF(C106="","",VLOOKUP(C106,Translate!$G$5:$H$56,2,FALSE))</f>
        <v xml:space="preserve"> (llinellau 61 i 63)</v>
      </c>
      <c r="F106" s="233" t="str">
        <f>IF(FrontPage!$D$4=1,D106&amp;E106,B106&amp;C106)</f>
        <v>Cyfanswm cyfraith, trefn a gwasanaethau diogelu (llinellau 61 i 63)</v>
      </c>
    </row>
    <row r="107" spans="1:6" ht="15.5" x14ac:dyDescent="0.35">
      <c r="A107" s="387">
        <v>66</v>
      </c>
      <c r="B107" s="387" t="s">
        <v>788</v>
      </c>
      <c r="C107" s="233" t="s">
        <v>789</v>
      </c>
      <c r="D107" t="str">
        <f>VLOOKUP(B107,Translate!$A$5:$D$1178,3,FALSE)</f>
        <v>Cyfanswm pob gwasanaeth</v>
      </c>
      <c r="E107" s="233" t="str">
        <f>IF(C107="","",VLOOKUP(C107,Translate!$G$5:$H$56,2,FALSE))</f>
        <v xml:space="preserve"> (llinellau 6+7+15+36+40+44+48+60+65)</v>
      </c>
      <c r="F107" s="233" t="str">
        <f>IF(FrontPage!$D$4=1,D107&amp;E107,B107&amp;C107)</f>
        <v>Cyfanswm pob gwasanaeth (llinellau 6+7+15+36+40+44+48+60+65)</v>
      </c>
    </row>
    <row r="108" spans="1:6" ht="15.5" x14ac:dyDescent="0.35">
      <c r="A108" s="387"/>
      <c r="B108" s="387" t="s">
        <v>712</v>
      </c>
      <c r="D108" t="str">
        <f>VLOOKUP(B108,Translate!$A$5:$D$1178,3,FALSE)</f>
        <v>Mae'r ffigurau mewn glas yn cael eu cyfrifo, mae'r celloedd wedi'u diogelu</v>
      </c>
      <c r="E108" s="233" t="str">
        <f>IF(C108="","",VLOOKUP(C108,Translate!$G$5:$H$56,2,FALSE))</f>
        <v/>
      </c>
      <c r="F108" s="233" t="str">
        <f>IF(FrontPage!$D$4=1,D108&amp;E108,B108&amp;C108)</f>
        <v>Mae'r ffigurau mewn glas yn cael eu cyfrifo, mae'r celloedd wedi'u diogelu</v>
      </c>
    </row>
    <row r="109" spans="1:6" ht="15.5" x14ac:dyDescent="0.35">
      <c r="A109" s="387" t="s">
        <v>56</v>
      </c>
      <c r="B109" s="387" t="s">
        <v>45</v>
      </c>
      <c r="D109" t="str">
        <f>VLOOKUP(B109,Translate!$A$5:$D$1178,3,FALSE)</f>
        <v>Caffael tir ac adeiladau presennol</v>
      </c>
      <c r="E109" s="233" t="str">
        <f>IF(C109="","",VLOOKUP(C109,Translate!$G$5:$H$56,2,FALSE))</f>
        <v/>
      </c>
      <c r="F109" s="233" t="str">
        <f>IF(FrontPage!$D$4=1,D109&amp;E109,B109&amp;C109)</f>
        <v>Caffael tir ac adeiladau presennol</v>
      </c>
    </row>
    <row r="110" spans="1:6" ht="15.5" x14ac:dyDescent="0.35">
      <c r="A110" s="387" t="s">
        <v>57</v>
      </c>
      <c r="B110" s="387" t="s">
        <v>46</v>
      </c>
      <c r="D110" t="str">
        <f>VLOOKUP(B110,Translate!$A$5:$D$1178,3,FALSE)</f>
        <v>Adeiladau newydd, addasu ac adnewyddu</v>
      </c>
      <c r="E110" s="233" t="str">
        <f>IF(C110="","",VLOOKUP(C110,Translate!$G$5:$H$56,2,FALSE))</f>
        <v/>
      </c>
      <c r="F110" s="233" t="str">
        <f>IF(FrontPage!$D$4=1,D110&amp;E110,B110&amp;C110)</f>
        <v>Adeiladau newydd, addasu ac adnewyddu</v>
      </c>
    </row>
    <row r="111" spans="1:6" ht="15.5" x14ac:dyDescent="0.35">
      <c r="A111" s="387" t="s">
        <v>58</v>
      </c>
      <c r="B111" s="387" t="s">
        <v>47</v>
      </c>
      <c r="D111" t="str">
        <f>VLOOKUP(B111,Translate!$A$5:$D$1178,3,FALSE)</f>
        <v>Cerbydau</v>
      </c>
      <c r="E111" s="233" t="str">
        <f>IF(C111="","",VLOOKUP(C111,Translate!$G$5:$H$56,2,FALSE))</f>
        <v/>
      </c>
      <c r="F111" s="233" t="str">
        <f>IF(FrontPage!$D$4=1,D111&amp;E111,B111&amp;C111)</f>
        <v>Cerbydau</v>
      </c>
    </row>
    <row r="112" spans="1:6" ht="15.5" x14ac:dyDescent="0.35">
      <c r="A112" s="387" t="s">
        <v>59</v>
      </c>
      <c r="B112" s="387" t="s">
        <v>48</v>
      </c>
      <c r="D112" t="str">
        <f>VLOOKUP(B112,Translate!$A$5:$D$1178,3,FALSE)</f>
        <v>Peiriannau ac offer safle</v>
      </c>
      <c r="E112" s="233" t="str">
        <f>IF(C112="","",VLOOKUP(C112,Translate!$G$5:$H$56,2,FALSE))</f>
        <v/>
      </c>
      <c r="F112" s="233" t="str">
        <f>IF(FrontPage!$D$4=1,D112&amp;E112,B112&amp;C112)</f>
        <v>Peiriannau ac offer safle</v>
      </c>
    </row>
    <row r="113" spans="1:6" ht="15.5" x14ac:dyDescent="0.35">
      <c r="A113" s="387" t="s">
        <v>113</v>
      </c>
      <c r="B113" s="387" t="s">
        <v>49</v>
      </c>
      <c r="D113" t="str">
        <f>VLOOKUP(B113,Translate!$A$5:$D$1178,3,FALSE)</f>
        <v>Cyfanswm gwariant ar asedau sefydlog</v>
      </c>
      <c r="E113" s="233" t="str">
        <f>IF(C113="","",VLOOKUP(C113,Translate!$G$5:$H$56,2,FALSE))</f>
        <v/>
      </c>
      <c r="F113" s="233" t="str">
        <f>IF(FrontPage!$D$4=1,D113&amp;E113,B113&amp;C113)</f>
        <v>Cyfanswm gwariant ar asedau sefydlog</v>
      </c>
    </row>
    <row r="114" spans="1:6" ht="15.5" x14ac:dyDescent="0.35">
      <c r="A114" s="387" t="s">
        <v>60</v>
      </c>
      <c r="B114" s="387" t="s">
        <v>50</v>
      </c>
      <c r="D114" t="str">
        <f>VLOOKUP(B114,Translate!$A$5:$D$1178,3,FALSE)</f>
        <v>Grantiau cyfalaf</v>
      </c>
      <c r="E114" s="233" t="str">
        <f>IF(C114="","",VLOOKUP(C114,Translate!$G$5:$H$56,2,FALSE))</f>
        <v/>
      </c>
      <c r="F114" s="233" t="str">
        <f>IF(FrontPage!$D$4=1,D114&amp;E114,B114&amp;C114)</f>
        <v>Grantiau cyfalaf</v>
      </c>
    </row>
    <row r="115" spans="1:6" ht="15.5" x14ac:dyDescent="0.35">
      <c r="A115" s="387" t="s">
        <v>61</v>
      </c>
      <c r="B115" s="387" t="s">
        <v>51</v>
      </c>
      <c r="D115" t="str">
        <f>VLOOKUP(B115,Translate!$A$5:$D$1178,3,FALSE)</f>
        <v>Blanesymiau cyfalaf</v>
      </c>
      <c r="E115" s="233" t="str">
        <f>IF(C115="","",VLOOKUP(C115,Translate!$G$5:$H$56,2,FALSE))</f>
        <v/>
      </c>
      <c r="F115" s="233" t="str">
        <f>IF(FrontPage!$D$4=1,D115&amp;E115,B115&amp;C115)</f>
        <v>Blanesymiau cyfalaf</v>
      </c>
    </row>
    <row r="116" spans="1:6" ht="15.5" x14ac:dyDescent="0.35">
      <c r="A116" s="387" t="s">
        <v>62</v>
      </c>
      <c r="B116" s="387" t="s">
        <v>275</v>
      </c>
      <c r="D116" t="str">
        <f>VLOOKUP(B116,Translate!$A$5:$D$1178,3,FALSE)</f>
        <v>Asedau sefylog annirweddol</v>
      </c>
      <c r="E116" s="233" t="str">
        <f>IF(C116="","",VLOOKUP(C116,Translate!$G$5:$H$56,2,FALSE))</f>
        <v/>
      </c>
      <c r="F116" s="233" t="str">
        <f>IF(FrontPage!$D$4=1,D116&amp;E116,B116&amp;C116)</f>
        <v>Asedau sefylog annirweddol</v>
      </c>
    </row>
    <row r="117" spans="1:6" ht="15.5" x14ac:dyDescent="0.35">
      <c r="A117" s="438" t="s">
        <v>835</v>
      </c>
      <c r="B117" s="387" t="s">
        <v>110</v>
      </c>
      <c r="C117" s="233" t="s">
        <v>834</v>
      </c>
      <c r="D117" t="str">
        <f>VLOOKUP(B117,Translate!$A$5:$D$1178,3,FALSE)</f>
        <v>Cyfanswm gwariant cyfalaf</v>
      </c>
      <c r="E117" s="233" t="s">
        <v>834</v>
      </c>
      <c r="F117" s="233" t="str">
        <f>IF(FrontPage!$D$4=1,D117&amp;E117,B117&amp;C117)</f>
        <v>Cyfanswm gwariant cyfalaf   (5 to 8)</v>
      </c>
    </row>
    <row r="118" spans="1:6" ht="15.5" x14ac:dyDescent="0.35">
      <c r="A118" s="387" t="s">
        <v>292</v>
      </c>
      <c r="B118" s="387" t="s">
        <v>52</v>
      </c>
      <c r="D118" t="str">
        <f>VLOOKUP(B118,Translate!$A$5:$D$1178,3,FALSE)</f>
        <v>Gwerthu asedau sefydlog</v>
      </c>
      <c r="E118" s="233" t="str">
        <f>IF(C118="","",VLOOKUP(C118,Translate!$G$5:$H$56,2,FALSE))</f>
        <v/>
      </c>
      <c r="F118" s="233" t="str">
        <f>IF(FrontPage!$D$4=1,D118&amp;E118,B118&amp;C118)</f>
        <v>Gwerthu asedau sefydlog</v>
      </c>
    </row>
    <row r="119" spans="1:6" ht="15.5" x14ac:dyDescent="0.35">
      <c r="A119" s="387" t="s">
        <v>63</v>
      </c>
      <c r="B119" s="387" t="s">
        <v>53</v>
      </c>
      <c r="D119" t="str">
        <f>VLOOKUP(B119,Translate!$A$5:$D$1178,3,FALSE)</f>
        <v>Ad-dalu blaensymiau a grantiau cyfalaf</v>
      </c>
      <c r="E119" s="233" t="str">
        <f>IF(C119="","",VLOOKUP(C119,Translate!$G$5:$H$56,2,FALSE))</f>
        <v/>
      </c>
      <c r="F119" s="233" t="str">
        <f>IF(FrontPage!$D$4=1,D119&amp;E119,B119&amp;C119)</f>
        <v>Ad-dalu blaensymiau a grantiau cyfalaf</v>
      </c>
    </row>
    <row r="120" spans="1:6" ht="15.5" x14ac:dyDescent="0.35">
      <c r="A120" s="438" t="s">
        <v>836</v>
      </c>
      <c r="B120" s="387" t="s">
        <v>54</v>
      </c>
      <c r="C120" s="233" t="s">
        <v>833</v>
      </c>
      <c r="D120" t="str">
        <f>VLOOKUP(B120,Translate!$A$5:$D$1178,3,FALSE)</f>
        <v>Cyfanswm derbyniadau</v>
      </c>
      <c r="E120" s="233" t="s">
        <v>833</v>
      </c>
      <c r="F120" s="233" t="str">
        <f>IF(FrontPage!$D$4=1,D120&amp;E120,B120&amp;C120)</f>
        <v>Cyfanswm derbyniadau (10 + 11)</v>
      </c>
    </row>
    <row r="121" spans="1:6" ht="15.5" x14ac:dyDescent="0.35">
      <c r="A121" s="387" t="s">
        <v>293</v>
      </c>
      <c r="B121" s="387" t="s">
        <v>55</v>
      </c>
      <c r="D121" t="str">
        <f>VLOOKUP(B121,Translate!$A$5:$D$1178,3,FALSE)</f>
        <v xml:space="preserve">Asedau nad ydynt yn cael eu cyllido gan wariant cyfalaf ALl </v>
      </c>
      <c r="E121" s="233" t="str">
        <f>IF(C121="","",VLOOKUP(C121,Translate!$G$5:$H$56,2,FALSE))</f>
        <v/>
      </c>
      <c r="F121" s="233" t="str">
        <f>IF(FrontPage!$D$4=1,D121&amp;E121,B121&amp;C121)</f>
        <v xml:space="preserve">Asedau nad ydynt yn cael eu cyllido gan wariant cyfalaf ALl </v>
      </c>
    </row>
    <row r="122" spans="1:6" ht="15.5" x14ac:dyDescent="0.35">
      <c r="A122" s="387"/>
      <c r="B122" s="387" t="s">
        <v>713</v>
      </c>
      <c r="D122" t="str">
        <f>VLOOKUP(B122,Translate!$A$5:$D$1178,3,FALSE)</f>
        <v>Gwariant a derbyniadau cyfalaf</v>
      </c>
      <c r="E122" s="233" t="str">
        <f>IF(C122="","",VLOOKUP(C122,Translate!$G$5:$H$56,2,FALSE))</f>
        <v/>
      </c>
      <c r="F122" s="233" t="str">
        <f>IF(FrontPage!$D$4=1,D122&amp;E122,B122&amp;C122)</f>
        <v>Gwariant a derbyniadau cyfalaf</v>
      </c>
    </row>
    <row r="123" spans="1:6" ht="15.5" x14ac:dyDescent="0.35">
      <c r="A123" s="387"/>
      <c r="B123" s="387" t="s">
        <v>42</v>
      </c>
      <c r="D123" t="str">
        <f>VLOOKUP(B123,Translate!$A$5:$D$1178,3,FALSE)</f>
        <v>Gwariant</v>
      </c>
      <c r="E123" s="233" t="str">
        <f>IF(C123="","",VLOOKUP(C123,Translate!$G$5:$H$56,2,FALSE))</f>
        <v/>
      </c>
      <c r="F123" s="233" t="str">
        <f>IF(FrontPage!$D$4=1,D123&amp;E123,B123&amp;C123)</f>
        <v>Gwariant</v>
      </c>
    </row>
    <row r="124" spans="1:6" ht="15.5" x14ac:dyDescent="0.35">
      <c r="A124" s="387"/>
      <c r="B124" s="387" t="s">
        <v>43</v>
      </c>
      <c r="D124" t="str">
        <f>VLOOKUP(B124,Translate!$A$5:$D$1178,3,FALSE)</f>
        <v>Derbyniadau</v>
      </c>
      <c r="E124" s="233" t="str">
        <f>IF(C124="","",VLOOKUP(C124,Translate!$G$5:$H$56,2,FALSE))</f>
        <v/>
      </c>
      <c r="F124" s="233" t="str">
        <f>IF(FrontPage!$D$4=1,D124&amp;E124,B124&amp;C124)</f>
        <v>Derbyniadau</v>
      </c>
    </row>
    <row r="125" spans="1:6" ht="15.5" x14ac:dyDescent="0.35">
      <c r="A125" s="387"/>
      <c r="B125" s="387" t="s">
        <v>44</v>
      </c>
      <c r="D125" t="str">
        <f>VLOOKUP(B125,Translate!$A$5:$D$1178,3,FALSE)</f>
        <v>Memo</v>
      </c>
      <c r="E125" s="233" t="str">
        <f>IF(C125="","",VLOOKUP(C125,Translate!$G$5:$H$56,2,FALSE))</f>
        <v/>
      </c>
      <c r="F125" s="233" t="str">
        <f>IF(FrontPage!$D$4=1,D125&amp;E125,B125&amp;C125)</f>
        <v>Memo</v>
      </c>
    </row>
    <row r="126" spans="1:6" ht="15.5" x14ac:dyDescent="0.35">
      <c r="A126" s="387"/>
      <c r="B126" s="387" t="s">
        <v>440</v>
      </c>
      <c r="D126" t="str">
        <f>VLOOKUP(B126,Translate!$A$5:$D$1178,3,FALSE)</f>
        <v>£ miloedd</v>
      </c>
      <c r="E126" s="233" t="str">
        <f>IF(C126="","",VLOOKUP(C126,Translate!$G$5:$H$56,2,FALSE))</f>
        <v/>
      </c>
      <c r="F126" s="233" t="str">
        <f>IF(FrontPage!$D$4=1,D126&amp;E126,B126&amp;C126)</f>
        <v>£ miloedd</v>
      </c>
    </row>
    <row r="127" spans="1:6" ht="13" x14ac:dyDescent="0.3">
      <c r="A127" s="435" t="s">
        <v>231</v>
      </c>
      <c r="B127" s="436"/>
      <c r="C127" s="437"/>
      <c r="D127" s="437"/>
      <c r="E127" s="437" t="str">
        <f>IF(C127="","",VLOOKUP(C127,Translate!$G$5:$H$56,2,FALSE))</f>
        <v/>
      </c>
      <c r="F127" s="437"/>
    </row>
    <row r="128" spans="1:6" ht="15.5" x14ac:dyDescent="0.35">
      <c r="B128" s="387" t="s">
        <v>438</v>
      </c>
      <c r="D128" t="str">
        <f>VLOOKUP(B128,Translate!$A$5:$D$1178,3,FALSE)</f>
        <v>COR 4:         Alldro cyfalaf 4</v>
      </c>
      <c r="E128" s="233" t="str">
        <f>IF(C128="","",VLOOKUP(C128,Translate!$G$5:$H$56,2,FALSE))</f>
        <v/>
      </c>
      <c r="F128" s="233" t="str">
        <f>IF(FrontPage!$D$4=1,D128&amp;E128,B128&amp;C128)</f>
        <v>COR 4:         Alldro cyfalaf 4</v>
      </c>
    </row>
    <row r="129" spans="1:6" ht="15.5" x14ac:dyDescent="0.35">
      <c r="A129" s="387"/>
      <c r="B129" s="387" t="s">
        <v>2866</v>
      </c>
      <c r="D129" s="142" t="s">
        <v>2867</v>
      </c>
      <c r="E129" s="233" t="str">
        <f>IF(C129="","",VLOOKUP(C129,Translate!$G$5:$H$56,2,FALSE))</f>
        <v/>
      </c>
      <c r="F129" s="233" t="str">
        <f>IF(FrontPage!$D$4=1,D129&amp;E129,B129&amp;C129)</f>
        <v>Crynodeb cyfrif cyfalaf a chyllido gwariant cyfalaf</v>
      </c>
    </row>
    <row r="130" spans="1:6" ht="15.5" x14ac:dyDescent="0.35">
      <c r="A130" s="387"/>
      <c r="B130" s="387" t="s">
        <v>715</v>
      </c>
      <c r="D130" t="str">
        <f>VLOOKUP(B130,Translate!$A$5:$D$1178,3,FALSE)</f>
        <v>Bloc gwasanaethau (COR 1-2 cyfeiriadau cyfatebol)</v>
      </c>
      <c r="E130" s="233" t="str">
        <f>IF(C130="","",VLOOKUP(C130,Translate!$G$5:$H$56,2,FALSE))</f>
        <v/>
      </c>
      <c r="F130" s="233" t="str">
        <f>IF(FrontPage!$D$4=1,D130&amp;E130,B130&amp;C130)</f>
        <v>Bloc gwasanaethau (COR 1-2 cyfeiriadau cyfatebol)</v>
      </c>
    </row>
    <row r="131" spans="1:6" ht="15.5" x14ac:dyDescent="0.35">
      <c r="A131" s="387">
        <v>1</v>
      </c>
      <c r="B131" s="387" t="s">
        <v>792</v>
      </c>
      <c r="C131" s="233" t="s">
        <v>793</v>
      </c>
      <c r="D131" t="str">
        <f>VLOOKUP(B131,Translate!$A$5:$D$1178,3,FALSE)</f>
        <v>Addysg</v>
      </c>
      <c r="E131" s="233" t="str">
        <f>IF(C131="","",VLOOKUP(C131,Translate!$G$5:$H$56,2,FALSE))</f>
        <v xml:space="preserve"> (llinell 6)</v>
      </c>
      <c r="F131" s="233" t="str">
        <f>IF(FrontPage!$D$4=1,D131&amp;E131,B131&amp;C131)</f>
        <v>Addysg (llinell 6)</v>
      </c>
    </row>
    <row r="132" spans="1:6" ht="15.5" x14ac:dyDescent="0.35">
      <c r="A132" s="387">
        <v>2</v>
      </c>
      <c r="B132" s="387" t="s">
        <v>309</v>
      </c>
      <c r="C132" s="233" t="s">
        <v>794</v>
      </c>
      <c r="D132" t="str">
        <f>VLOOKUP(B132,Translate!$A$5:$D$1178,3,FALSE)</f>
        <v>Gwasanaethau cymdeithasol</v>
      </c>
      <c r="E132" s="233" t="str">
        <f>IF(C132="","",VLOOKUP(C132,Translate!$G$5:$H$56,2,FALSE))</f>
        <v xml:space="preserve"> (llinell 7)</v>
      </c>
      <c r="F132" s="233" t="str">
        <f>IF(FrontPage!$D$4=1,D132&amp;E132,B132&amp;C132)</f>
        <v>Gwasanaethau cymdeithasol (llinell 7)</v>
      </c>
    </row>
    <row r="133" spans="1:6" ht="15.5" x14ac:dyDescent="0.35">
      <c r="A133" s="387">
        <v>3</v>
      </c>
      <c r="B133" s="387" t="s">
        <v>795</v>
      </c>
      <c r="C133" s="233" t="s">
        <v>796</v>
      </c>
      <c r="D133" t="str">
        <f>VLOOKUP(B133,Translate!$A$5:$D$1178,3,FALSE)</f>
        <v>Trafnidiaeth</v>
      </c>
      <c r="E133" s="233" t="str">
        <f>IF(C133="","",VLOOKUP(C133,Translate!$G$5:$H$56,2,FALSE))</f>
        <v xml:space="preserve"> (llinell 15)</v>
      </c>
      <c r="F133" s="233" t="str">
        <f>IF(FrontPage!$D$4=1,D133&amp;E133,B133&amp;C133)</f>
        <v>Trafnidiaeth (llinell 15)</v>
      </c>
    </row>
    <row r="134" spans="1:6" ht="15.5" x14ac:dyDescent="0.35">
      <c r="A134" s="387">
        <v>4</v>
      </c>
      <c r="B134" s="387" t="s">
        <v>797</v>
      </c>
      <c r="C134" s="233" t="s">
        <v>798</v>
      </c>
      <c r="D134" t="str">
        <f>VLOOKUP(B134,Translate!$A$5:$D$1178,3,FALSE)</f>
        <v>Tai</v>
      </c>
      <c r="E134" t="str">
        <f>IF(C134="","",VLOOKUP(C134,Translate!$G$5:$H$57,2,FALSE))</f>
        <v xml:space="preserve"> (llinell 36)</v>
      </c>
      <c r="F134" s="233" t="str">
        <f>IF(FrontPage!$D$4=1,D134&amp;E134,B134&amp;C134)</f>
        <v>Tai (llinell 36)</v>
      </c>
    </row>
    <row r="135" spans="1:6" ht="15.5" x14ac:dyDescent="0.35">
      <c r="A135" s="387">
        <v>5</v>
      </c>
      <c r="B135" s="387" t="s">
        <v>799</v>
      </c>
      <c r="C135" s="233" t="s">
        <v>800</v>
      </c>
      <c r="D135" t="str">
        <f>VLOOKUP(B135,Translate!$A$5:$D$1178,3,FALSE)</f>
        <v>Llyfrgelloedd, diwylliant a threftadaeth</v>
      </c>
      <c r="E135" s="233" t="str">
        <f>IF(C135="","",VLOOKUP(C135,Translate!$G$5:$H$56,2,FALSE))</f>
        <v xml:space="preserve"> (llinell 40)</v>
      </c>
      <c r="F135" s="233" t="str">
        <f>IF(FrontPage!$D$4=1,D135&amp;E135,B135&amp;C135)</f>
        <v>Llyfrgelloedd, diwylliant a threftadaeth (llinell 40)</v>
      </c>
    </row>
    <row r="136" spans="1:6" ht="15.5" x14ac:dyDescent="0.35">
      <c r="A136" s="387">
        <v>6</v>
      </c>
      <c r="B136" s="387" t="s">
        <v>801</v>
      </c>
      <c r="C136" s="233" t="s">
        <v>802</v>
      </c>
      <c r="D136" t="str">
        <f>VLOOKUP(B136,Translate!$A$5:$D$1178,3,FALSE)</f>
        <v>Amaethyddiaeth a physgodfeydd</v>
      </c>
      <c r="E136" s="233" t="str">
        <f>IF(C136="","",VLOOKUP(C136,Translate!$G$5:$H$56,2,FALSE))</f>
        <v xml:space="preserve"> (llinell 44)</v>
      </c>
      <c r="F136" s="233" t="str">
        <f>IF(FrontPage!$D$4=1,D136&amp;E136,B136&amp;C136)</f>
        <v>Amaethyddiaeth a physgodfeydd (llinell 44)</v>
      </c>
    </row>
    <row r="137" spans="1:6" ht="15.5" x14ac:dyDescent="0.35">
      <c r="A137" s="387">
        <v>7</v>
      </c>
      <c r="B137" s="387" t="s">
        <v>803</v>
      </c>
      <c r="C137" s="233" t="s">
        <v>804</v>
      </c>
      <c r="D137" t="str">
        <f>VLOOKUP(B137,Translate!$A$5:$D$1178,3,FALSE)</f>
        <v>Chwaraeon a hamdden</v>
      </c>
      <c r="E137" s="233" t="str">
        <f>IF(C137="","",VLOOKUP(C137,Translate!$G$5:$H$56,2,FALSE))</f>
        <v xml:space="preserve"> (llinell 48)</v>
      </c>
      <c r="F137" s="233" t="str">
        <f>IF(FrontPage!$D$4=1,D137&amp;E137,B137&amp;C137)</f>
        <v>Chwaraeon a hamdden (llinell 48)</v>
      </c>
    </row>
    <row r="138" spans="1:6" ht="15.5" x14ac:dyDescent="0.35">
      <c r="A138" s="387">
        <v>8</v>
      </c>
      <c r="B138" s="387" t="s">
        <v>805</v>
      </c>
      <c r="C138" s="233" t="s">
        <v>806</v>
      </c>
      <c r="D138" t="str">
        <f>VLOOKUP(B138,Translate!$A$5:$D$1178,3,FALSE)</f>
        <v>Gwasanaethau amgylcheddol eraill</v>
      </c>
      <c r="E138" s="233" t="str">
        <f>IF(C138="","",VLOOKUP(C138,Translate!$G$5:$H$56,2,FALSE))</f>
        <v xml:space="preserve"> (llinell 60)</v>
      </c>
      <c r="F138" s="233" t="str">
        <f>IF(FrontPage!$D$4=1,D138&amp;E138,B138&amp;C138)</f>
        <v>Gwasanaethau amgylcheddol eraill (llinell 60)</v>
      </c>
    </row>
    <row r="139" spans="1:6" ht="15.5" x14ac:dyDescent="0.35">
      <c r="A139" s="387">
        <v>9</v>
      </c>
      <c r="B139" s="387" t="s">
        <v>311</v>
      </c>
      <c r="C139" s="233" t="s">
        <v>807</v>
      </c>
      <c r="D139" t="str">
        <f>VLOOKUP(B139,Translate!$A$5:$D$1178,3,FALSE)</f>
        <v>Gwasanaeth tân ac achub</v>
      </c>
      <c r="E139" s="233" t="str">
        <f>IF(C139="","",VLOOKUP(C139,Translate!$G$5:$H$56,2,FALSE))</f>
        <v xml:space="preserve"> (llinell 61)</v>
      </c>
      <c r="F139" s="233" t="str">
        <f>IF(FrontPage!$D$4=1,D139&amp;E139,B139&amp;C139)</f>
        <v>Gwasanaeth tân ac achub (llinell 61)</v>
      </c>
    </row>
    <row r="140" spans="1:6" ht="15.5" x14ac:dyDescent="0.35">
      <c r="A140" s="387">
        <v>10</v>
      </c>
      <c r="B140" s="387" t="s">
        <v>312</v>
      </c>
      <c r="C140" s="233" t="s">
        <v>808</v>
      </c>
      <c r="D140" t="str">
        <f>VLOOKUP(B140,Translate!$A$5:$D$1178,3,FALSE)</f>
        <v>Gwasanaeth yr heddlu</v>
      </c>
      <c r="E140" s="233" t="str">
        <f>IF(C140="","",VLOOKUP(C140,Translate!$G$5:$H$56,2,FALSE))</f>
        <v xml:space="preserve"> (llinell 62)</v>
      </c>
      <c r="F140" s="233" t="str">
        <f>IF(FrontPage!$D$4=1,D140&amp;E140,B140&amp;C140)</f>
        <v>Gwasanaeth yr heddlu (llinell 62)</v>
      </c>
    </row>
    <row r="141" spans="1:6" ht="15.5" x14ac:dyDescent="0.35">
      <c r="A141" s="387">
        <v>11</v>
      </c>
      <c r="B141" s="387" t="s">
        <v>809</v>
      </c>
      <c r="C141" s="233" t="s">
        <v>810</v>
      </c>
      <c r="D141" t="str">
        <f>VLOOKUP(B141,Translate!$A$5:$D$1178,3,FALSE)</f>
        <v>Llysoedd</v>
      </c>
      <c r="E141" s="233" t="str">
        <f>IF(C141="","",VLOOKUP(C141,Translate!$G$5:$H$56,2,FALSE))</f>
        <v xml:space="preserve"> (llinell 63)</v>
      </c>
      <c r="F141" s="233" t="str">
        <f>IF(FrontPage!$D$4=1,D141&amp;E141,B141&amp;C141)</f>
        <v>Llysoedd (llinell 63)</v>
      </c>
    </row>
    <row r="142" spans="1:6" ht="15.5" x14ac:dyDescent="0.35">
      <c r="A142" s="387">
        <v>12</v>
      </c>
      <c r="B142" s="387" t="s">
        <v>811</v>
      </c>
      <c r="C142" s="233" t="s">
        <v>812</v>
      </c>
      <c r="D142" t="str">
        <f>VLOOKUP(B142,Translate!$A$5:$D$1178,3,FALSE)</f>
        <v>Cyfanswm gwariant / derbyniadau (croniadau)</v>
      </c>
      <c r="E142" s="233" t="str">
        <f>IF(C142="","",VLOOKUP(C142,Translate!$G$5:$H$56,2,FALSE))</f>
        <v xml:space="preserve"> (llinellau 1 i 11)</v>
      </c>
      <c r="F142" s="233" t="str">
        <f>IF(FrontPage!$D$4=1,D142&amp;E142,B142&amp;C142)</f>
        <v>Cyfanswm gwariant / derbyniadau (croniadau) (llinellau 1 i 11)</v>
      </c>
    </row>
    <row r="143" spans="1:6" ht="15.5" x14ac:dyDescent="0.35">
      <c r="A143" s="387">
        <v>13</v>
      </c>
      <c r="B143" s="387" t="s">
        <v>813</v>
      </c>
      <c r="C143" s="233" t="s">
        <v>814</v>
      </c>
      <c r="D143" t="str">
        <f>VLOOKUP(B143,Translate!$A$5:$D$1178,3,FALSE)</f>
        <v>Cyfanswm y gwariant a gaiff ei drin fel gwariant cyfalaf yn rhinwedd cyfarwyddyd adran 16(2)(b)</v>
      </c>
      <c r="E143" s="233" t="str">
        <f>IF(C143="","",VLOOKUP(C143,Translate!$G$5:$H$56,2,FALSE))</f>
        <v xml:space="preserve"> (cyfanswm colofn 4, llinellau 1 i 11)</v>
      </c>
      <c r="F143" s="233" t="str">
        <f>IF(FrontPage!$D$4=1,D143&amp;E143,B143&amp;C143)</f>
        <v>Cyfanswm y gwariant a gaiff ei drin fel gwariant cyfalaf yn rhinwedd cyfarwyddyd adran 16(2)(b) (cyfanswm colofn 4, llinellau 1 i 11)</v>
      </c>
    </row>
    <row r="144" spans="1:6" ht="15.5" x14ac:dyDescent="0.35">
      <c r="A144" s="387">
        <v>14</v>
      </c>
      <c r="B144" s="387" t="s">
        <v>314</v>
      </c>
      <c r="D144" t="str">
        <f>VLOOKUP(B144,Translate!$A$5:$D$1178,3,FALSE)</f>
        <v>Ardoll Trosglwyddo Gwirfoddol ar Raddfa Fawr</v>
      </c>
      <c r="E144" s="233" t="str">
        <f>IF(C144="","",VLOOKUP(C144,Translate!$G$5:$H$56,2,FALSE))</f>
        <v/>
      </c>
      <c r="F144" s="233" t="str">
        <f>IF(FrontPage!$D$4=1,D144&amp;E144,B144&amp;C144)</f>
        <v>Ardoll Trosglwyddo Gwirfoddol ar Raddfa Fawr</v>
      </c>
    </row>
    <row r="145" spans="1:6" ht="15.5" x14ac:dyDescent="0.35">
      <c r="A145" s="387">
        <v>15</v>
      </c>
      <c r="B145" s="387" t="s">
        <v>815</v>
      </c>
      <c r="C145" s="233" t="s">
        <v>816</v>
      </c>
      <c r="D145" t="str">
        <f>VLOOKUP(B145,Translate!$A$5:$D$1178,3,FALSE)</f>
        <v>Cyfanswm gwariant a thrafodiadau eraill</v>
      </c>
      <c r="E145" s="233" t="str">
        <f>IF(C145="","",VLOOKUP(C145,Translate!$G$5:$H$56,2,FALSE))</f>
        <v xml:space="preserve"> (cyfanswm llinellau 12 i 14, colofn 3)</v>
      </c>
      <c r="F145" s="233" t="str">
        <f>IF(FrontPage!$D$4=1,D145&amp;E145,B145&amp;C145)</f>
        <v>Cyfanswm gwariant a thrafodiadau eraill (cyfanswm llinellau 12 i 14, colofn 3)</v>
      </c>
    </row>
    <row r="146" spans="1:6" ht="13.5" customHeight="1" x14ac:dyDescent="0.35">
      <c r="A146" s="439" t="s">
        <v>56</v>
      </c>
      <c r="B146" s="440" t="s">
        <v>2735</v>
      </c>
      <c r="C146" s="441" t="s">
        <v>2743</v>
      </c>
      <c r="D146" t="str">
        <f>VLOOKUP(B146,Translate!$A$5:$D$1178,3,FALSE)</f>
        <v>Cyfanswm gwariant</v>
      </c>
      <c r="E146" s="233" t="str">
        <f>IF(C146="","",VLOOKUP(C146,Translate!$G$5:$H$56,2,FALSE))</f>
        <v xml:space="preserve"> (COR 1-2, colofn 9)</v>
      </c>
      <c r="F146" s="233" t="str">
        <f>IF(FrontPage!$D$4=1,D146&amp;E146,B146&amp;C146)</f>
        <v>Cyfanswm gwariant (COR 1-2, colofn 9)</v>
      </c>
    </row>
    <row r="147" spans="1:6" ht="15.5" x14ac:dyDescent="0.35">
      <c r="A147" s="438" t="s">
        <v>57</v>
      </c>
      <c r="B147" s="387" t="s">
        <v>296</v>
      </c>
      <c r="D147" t="str">
        <f>VLOOKUP(B147,Translate!$A$5:$D$1178,3,FALSE)</f>
        <v>Caffael cyfalaf cyfranddaliadau neu gyfalaf benthyg</v>
      </c>
      <c r="E147" s="233" t="str">
        <f>IF(C147="","",VLOOKUP(C147,Translate!$G$5:$H$56,2,FALSE))</f>
        <v/>
      </c>
      <c r="F147" s="233" t="str">
        <f>IF(FrontPage!$D$4=1,D147&amp;E147,B147&amp;C147)</f>
        <v>Caffael cyfalaf cyfranddaliadau neu gyfalaf benthyg</v>
      </c>
    </row>
    <row r="148" spans="1:6" ht="15.5" x14ac:dyDescent="0.35">
      <c r="A148" s="438" t="s">
        <v>58</v>
      </c>
      <c r="B148" s="387" t="s">
        <v>110</v>
      </c>
      <c r="C148" s="233" t="s">
        <v>817</v>
      </c>
      <c r="D148" t="str">
        <f>VLOOKUP(B148,Translate!$A$5:$D$1178,3,FALSE)</f>
        <v>Cyfanswm gwariant cyfalaf</v>
      </c>
      <c r="E148" s="233" t="s">
        <v>817</v>
      </c>
      <c r="F148" s="233" t="str">
        <f>IF(FrontPage!$D$4=1,D148&amp;E148,B148&amp;C148)</f>
        <v>Cyfanswm gwariant cyfalaf (1) + (2)</v>
      </c>
    </row>
    <row r="149" spans="1:6" ht="15.5" x14ac:dyDescent="0.35">
      <c r="A149" s="438" t="s">
        <v>59</v>
      </c>
      <c r="B149" s="387" t="s">
        <v>299</v>
      </c>
      <c r="D149" t="str">
        <f>VLOOKUP(B149,Translate!$A$5:$D$1178,3,FALSE)</f>
        <v>Gwariant drwy gyfarwyddyd adran 16(2)</v>
      </c>
      <c r="E149" s="233" t="str">
        <f>IF(C149="","",VLOOKUP(C149,Translate!$G$5:$H$56,2,FALSE))</f>
        <v/>
      </c>
      <c r="F149" s="233" t="str">
        <f>IF(FrontPage!$D$4=1,D149&amp;E149,B149&amp;C149)</f>
        <v>Gwariant drwy gyfarwyddyd adran 16(2)</v>
      </c>
    </row>
    <row r="150" spans="1:6" ht="15.5" x14ac:dyDescent="0.35">
      <c r="A150" s="387" t="s">
        <v>60</v>
      </c>
      <c r="B150" s="387" t="s">
        <v>54</v>
      </c>
      <c r="C150" s="233" t="s">
        <v>2736</v>
      </c>
      <c r="D150" t="str">
        <f>VLOOKUP(B150,Translate!$A$5:$D$1178,3,FALSE)</f>
        <v>Cyfanswm derbyniadau</v>
      </c>
      <c r="E150" s="233" t="str">
        <f>IF(C150="","",VLOOKUP(C150,Translate!$G$5:$H$56,2,FALSE))</f>
        <v xml:space="preserve"> (COR 1-2, colofn 13)</v>
      </c>
      <c r="F150" s="233" t="str">
        <f>IF(FrontPage!$D$4=1,D150&amp;E150,B150&amp;C150)</f>
        <v>Cyfanswm derbyniadau (COR 1-2, colofn 13)</v>
      </c>
    </row>
    <row r="151" spans="1:6" ht="15.5" x14ac:dyDescent="0.35">
      <c r="A151" s="387" t="s">
        <v>61</v>
      </c>
      <c r="B151" s="387" t="s">
        <v>300</v>
      </c>
      <c r="D151" t="str">
        <f>VLOOKUP(B151,Translate!$A$5:$D$1178,3,FALSE)</f>
        <v>Cael gwared ar gyfalaf cyfranddalaiadau neu gyfalaf benthyg</v>
      </c>
      <c r="E151" s="233" t="str">
        <f>IF(C151="","",VLOOKUP(C151,Translate!$G$5:$H$56,2,FALSE))</f>
        <v/>
      </c>
      <c r="F151" s="233" t="str">
        <f>IF(FrontPage!$D$4=1,D151&amp;E151,B151&amp;C151)</f>
        <v>Cael gwared ar gyfalaf cyfranddalaiadau neu gyfalaf benthyg</v>
      </c>
    </row>
    <row r="152" spans="1:6" ht="15.5" x14ac:dyDescent="0.35">
      <c r="A152" s="438" t="s">
        <v>62</v>
      </c>
      <c r="B152" s="387" t="s">
        <v>111</v>
      </c>
      <c r="C152" s="233" t="s">
        <v>837</v>
      </c>
      <c r="D152" t="str">
        <f>VLOOKUP(B152,Translate!$A$5:$D$1178,3,FALSE)</f>
        <v>Cyfanswm derbyniadau cyfalaf</v>
      </c>
      <c r="E152" s="233" t="s">
        <v>837</v>
      </c>
      <c r="F152" s="233" t="str">
        <f>IF(FrontPage!$D$4=1,D152&amp;E152,B152&amp;C152)</f>
        <v>Cyfanswm derbyniadau cyfalaf             (6) + (7)</v>
      </c>
    </row>
    <row r="153" spans="1:6" ht="13" x14ac:dyDescent="0.3">
      <c r="A153" s="435" t="s">
        <v>729</v>
      </c>
      <c r="B153" s="436"/>
      <c r="C153" s="437"/>
      <c r="D153" s="437"/>
      <c r="E153" s="437" t="str">
        <f>IF(C153="","",VLOOKUP(C153,Translate!$G$5:$H$56,2,FALSE))</f>
        <v/>
      </c>
      <c r="F153" s="437"/>
    </row>
    <row r="154" spans="1:6" ht="15.5" x14ac:dyDescent="0.35">
      <c r="A154" s="387"/>
      <c r="B154" s="387" t="s">
        <v>439</v>
      </c>
      <c r="D154" t="str">
        <f>VLOOKUP(B154,Translate!$A$5:$D$1178,3,FALSE)</f>
        <v>COR 4:         Alldro cyfalaf 4</v>
      </c>
      <c r="E154" s="233" t="str">
        <f>IF(C154="","",VLOOKUP(C154,Translate!$G$5:$H$56,2,FALSE))</f>
        <v/>
      </c>
      <c r="F154" s="233" t="str">
        <f>IF(FrontPage!$D$4=1,D154&amp;E154,B154&amp;C154)</f>
        <v>COR 4:         Alldro cyfalaf 4</v>
      </c>
    </row>
    <row r="155" spans="1:6" ht="15.5" x14ac:dyDescent="0.35">
      <c r="A155" s="387"/>
      <c r="B155" s="387" t="s">
        <v>2866</v>
      </c>
      <c r="D155" s="142" t="s">
        <v>2867</v>
      </c>
      <c r="E155" s="233" t="str">
        <f>IF(C155="","",VLOOKUP(C155,Translate!$G$5:$H$56,2,FALSE))</f>
        <v/>
      </c>
      <c r="F155" s="233" t="str">
        <f>IF(FrontPage!$D$4=1,D155&amp;E155,B155&amp;C155)</f>
        <v>Crynodeb cyfrif cyfalaf a chyllido gwariant cyfalaf</v>
      </c>
    </row>
    <row r="156" spans="1:6" ht="15.5" x14ac:dyDescent="0.35">
      <c r="A156" s="387"/>
      <c r="B156" s="387" t="s">
        <v>289</v>
      </c>
      <c r="D156" t="str">
        <f>VLOOKUP(B156,Translate!$A$5:$D$1178,3,FALSE)</f>
        <v>Cyfanswm gwariant a derbyniadau cyfalaf:</v>
      </c>
      <c r="E156" s="233" t="str">
        <f>IF(C156="","",VLOOKUP(C156,Translate!$G$5:$H$56,2,FALSE))</f>
        <v/>
      </c>
      <c r="F156" s="233" t="str">
        <f>IF(FrontPage!$D$4=1,D156&amp;E156,B156&amp;C156)</f>
        <v>Cyfanswm gwariant a derbyniadau cyfalaf:</v>
      </c>
    </row>
    <row r="157" spans="1:6" ht="15.5" x14ac:dyDescent="0.35">
      <c r="A157" s="387">
        <v>19</v>
      </c>
      <c r="B157" s="387" t="s">
        <v>110</v>
      </c>
      <c r="C157" s="233" t="s">
        <v>2671</v>
      </c>
      <c r="D157" t="str">
        <f>VLOOKUP(B157,Translate!$A$5:$D$1178,3,FALSE)</f>
        <v>Cyfanswm gwariant cyfalaf</v>
      </c>
      <c r="E157" s="233" t="str">
        <f>IF(C157="","",VLOOKUP(C157,Translate!$G$5:$H$56,2,FALSE))</f>
        <v xml:space="preserve"> (COR4, llinell 15, colofn 3)</v>
      </c>
      <c r="F157" s="233" t="str">
        <f>IF(FrontPage!$D$4=1,D157&amp;E157,B157&amp;C157)</f>
        <v>Cyfanswm gwariant cyfalaf (COR4, llinell 15, colofn 3)</v>
      </c>
    </row>
    <row r="158" spans="1:6" ht="15.5" x14ac:dyDescent="0.35">
      <c r="A158" s="387"/>
      <c r="B158" s="387" t="s">
        <v>248</v>
      </c>
      <c r="D158" t="str">
        <f>VLOOKUP(B158,Translate!$A$5:$D$1178,3,FALSE)</f>
        <v>Adnoddau i'w defnyddio i gyllido gwariant cyfalaf</v>
      </c>
      <c r="E158" s="233" t="str">
        <f>IF(C158="","",VLOOKUP(C158,Translate!$G$5:$H$56,2,FALSE))</f>
        <v/>
      </c>
      <c r="F158" s="233" t="str">
        <f>IF(FrontPage!$D$4=1,D158&amp;E158,B158&amp;C158)</f>
        <v>Adnoddau i'w defnyddio i gyllido gwariant cyfalaf</v>
      </c>
    </row>
    <row r="159" spans="1:6" ht="15.5" x14ac:dyDescent="0.35">
      <c r="A159" s="387">
        <v>23</v>
      </c>
      <c r="B159" s="387" t="s">
        <v>25</v>
      </c>
      <c r="D159" t="str">
        <f>VLOOKUP(B159,Translate!$A$5:$D$1178,3,FALSE)</f>
        <v>Grantiau cyfalaf gan Lywodraeth Cymru ac Adrannau eraill Llywodraeth y DU</v>
      </c>
      <c r="E159" s="233" t="str">
        <f>IF(C159="","",VLOOKUP(C159,Translate!$G$5:$H$56,2,FALSE))</f>
        <v/>
      </c>
      <c r="F159" s="233" t="str">
        <f>IF(FrontPage!$D$4=1,D159&amp;E159,B159&amp;C159)</f>
        <v>Grantiau cyfalaf gan Lywodraeth Cymru ac Adrannau eraill Llywodraeth y DU</v>
      </c>
    </row>
    <row r="160" spans="1:6" ht="15.5" x14ac:dyDescent="0.35">
      <c r="A160" s="387">
        <v>24</v>
      </c>
      <c r="B160" s="387" t="s">
        <v>115</v>
      </c>
      <c r="D160" t="str">
        <f>VLOOKUP(B160,Translate!$A$5:$D$1178,3,FALSE)</f>
        <v>Grantiau o Gronfeydd Strwythurol Ewropeaidd (gan gynnwys ERDF)</v>
      </c>
      <c r="E160" s="233" t="str">
        <f>IF(C160="","",VLOOKUP(C160,Translate!$G$5:$H$56,2,FALSE))</f>
        <v/>
      </c>
      <c r="F160" s="233" t="str">
        <f>IF(FrontPage!$D$4=1,D160&amp;E160,B160&amp;C160)</f>
        <v>Grantiau o Gronfeydd Strwythurol Ewropeaidd (gan gynnwys ERDF)</v>
      </c>
    </row>
    <row r="161" spans="1:6" ht="15.5" x14ac:dyDescent="0.35">
      <c r="A161" s="387">
        <v>50</v>
      </c>
      <c r="B161" s="387" t="s">
        <v>26</v>
      </c>
      <c r="D161" t="str">
        <f>VLOOKUP(B161,Translate!$A$5:$D$1178,3,FALSE)</f>
        <v xml:space="preserve">Grantiau a chyfraniadau gan gyrff cyhoeddus a noddir gan Lywodraeth Cymru / cyrff cyhoeddus anadrannol </v>
      </c>
      <c r="E161" s="233" t="str">
        <f>IF(C161="","",VLOOKUP(C161,Translate!$G$5:$H$56,2,FALSE))</f>
        <v/>
      </c>
      <c r="F161" s="233" t="str">
        <f>IF(FrontPage!$D$4=1,D161&amp;E161,B161&amp;C161)</f>
        <v xml:space="preserve">Grantiau a chyfraniadau gan gyrff cyhoeddus a noddir gan Lywodraeth Cymru / cyrff cyhoeddus anadrannol </v>
      </c>
    </row>
    <row r="162" spans="1:6" ht="15.5" x14ac:dyDescent="0.35">
      <c r="A162" s="387">
        <v>51</v>
      </c>
      <c r="B162" s="387" t="s">
        <v>116</v>
      </c>
      <c r="D162" t="str">
        <f>VLOOKUP(B162,Translate!$A$5:$D$1178,3,FALSE)</f>
        <v>Cyllid gan y Loteri Genedlaethol</v>
      </c>
      <c r="E162" s="233" t="str">
        <f>IF(C162="","",VLOOKUP(C162,Translate!$G$5:$H$56,2,FALSE))</f>
        <v/>
      </c>
      <c r="F162" s="233" t="str">
        <f>IF(FrontPage!$D$4=1,D162&amp;E162,B162&amp;C162)</f>
        <v>Cyllid gan y Loteri Genedlaethol</v>
      </c>
    </row>
    <row r="163" spans="1:6" ht="15.5" x14ac:dyDescent="0.35">
      <c r="A163" s="387">
        <v>52</v>
      </c>
      <c r="B163" s="387" t="s">
        <v>268</v>
      </c>
      <c r="D163" t="str">
        <f>VLOOKUP(B163,Translate!$A$5:$D$1178,3,FALSE)</f>
        <v>Grantiau a chyfraniadau eraill, gan gynnwys rhai gan ddatblygwyr preifat</v>
      </c>
      <c r="E163" s="233" t="str">
        <f>IF(C163="","",VLOOKUP(C163,Translate!$G$5:$H$56,2,FALSE))</f>
        <v/>
      </c>
      <c r="F163" s="233" t="str">
        <f>IF(FrontPage!$D$4=1,D163&amp;E163,B163&amp;C163)</f>
        <v>Grantiau a chyfraniadau eraill, gan gynnwys rhai gan ddatblygwyr preifat</v>
      </c>
    </row>
    <row r="164" spans="1:6" ht="15.5" x14ac:dyDescent="0.35">
      <c r="A164" s="387">
        <v>25</v>
      </c>
      <c r="B164" s="387" t="s">
        <v>818</v>
      </c>
      <c r="C164" s="233" t="s">
        <v>819</v>
      </c>
      <c r="D164" t="str">
        <f>VLOOKUP(B164,Translate!$A$5:$D$1178,3,FALSE)</f>
        <v>Grantiau cyfalaf a chyfraniadau o ffynonellau eraill</v>
      </c>
      <c r="E164" s="233" t="str">
        <f>IF(C164="","",VLOOKUP(C164,Translate!$G$5:$H$56,2,FALSE))</f>
        <v xml:space="preserve"> (llinellau 50 i 52)</v>
      </c>
      <c r="F164" s="233" t="str">
        <f>IF(FrontPage!$D$4=1,D164&amp;E164,B164&amp;C164)</f>
        <v>Grantiau cyfalaf a chyfraniadau o ffynonellau eraill (llinellau 50 i 52)</v>
      </c>
    </row>
    <row r="165" spans="1:6" ht="15.5" x14ac:dyDescent="0.35">
      <c r="A165" s="387">
        <v>26</v>
      </c>
      <c r="B165" s="387" t="s">
        <v>249</v>
      </c>
      <c r="D165" t="str">
        <f>VLOOKUP(B165,Translate!$A$5:$D$1178,3,FALSE)</f>
        <v>Defnydd o dderbyniadau cyfalaf</v>
      </c>
      <c r="E165" s="233" t="str">
        <f>IF(C165="","",VLOOKUP(C165,Translate!$G$5:$H$56,2,FALSE))</f>
        <v/>
      </c>
      <c r="F165" s="233" t="str">
        <f>IF(FrontPage!$D$4=1,D165&amp;E165,B165&amp;C165)</f>
        <v>Defnydd o dderbyniadau cyfalaf</v>
      </c>
    </row>
    <row r="166" spans="1:6" ht="15.5" x14ac:dyDescent="0.35">
      <c r="A166" s="387">
        <v>27</v>
      </c>
      <c r="B166" s="387" t="s">
        <v>250</v>
      </c>
      <c r="D166" t="str">
        <f>VLOOKUP(B166,Translate!$A$5:$D$1178,3,FALSE)</f>
        <v>Lwfans Atgyweiriadau Mawr (MRA)</v>
      </c>
      <c r="E166" s="233" t="str">
        <f>IF(C166="","",VLOOKUP(C166,Translate!$G$5:$H$56,2,FALSE))</f>
        <v/>
      </c>
      <c r="F166" s="233" t="str">
        <f>IF(FrontPage!$D$4=1,D166&amp;E166,B166&amp;C166)</f>
        <v>Lwfans Atgyweiriadau Mawr (MRA)</v>
      </c>
    </row>
    <row r="167" spans="1:6" ht="15.5" x14ac:dyDescent="0.35">
      <c r="A167" s="387">
        <v>28</v>
      </c>
      <c r="B167" s="387" t="s">
        <v>251</v>
      </c>
      <c r="D167" t="str">
        <f>VLOOKUP(B167,Translate!$A$5:$D$1178,3,FALSE)</f>
        <v>Gwariant cyfalaf a roddwyd ar gyfrif refeniw (ddim HRA)</v>
      </c>
      <c r="E167" s="233" t="str">
        <f>IF(C167="","",VLOOKUP(C167,Translate!$G$5:$H$56,2,FALSE))</f>
        <v/>
      </c>
      <c r="F167" s="233" t="str">
        <f>IF(FrontPage!$D$4=1,D167&amp;E167,B167&amp;C167)</f>
        <v>Gwariant cyfalaf a roddwyd ar gyfrif refeniw (ddim HRA)</v>
      </c>
    </row>
    <row r="168" spans="1:6" ht="15.5" x14ac:dyDescent="0.35">
      <c r="A168" s="387">
        <v>29</v>
      </c>
      <c r="B168" s="387" t="s">
        <v>252</v>
      </c>
      <c r="D168" t="str">
        <f>VLOOKUP(B168,Translate!$A$5:$D$1178,3,FALSE)</f>
        <v>Gwariant cyfalaf a roddwyd ar gyfrif cyfalaf (HRA)</v>
      </c>
      <c r="E168" s="233" t="str">
        <f>IF(C168="","",VLOOKUP(C168,Translate!$G$5:$H$56,2,FALSE))</f>
        <v/>
      </c>
      <c r="F168" s="233" t="str">
        <f>IF(FrontPage!$D$4=1,D168&amp;E168,B168&amp;C168)</f>
        <v>Gwariant cyfalaf a roddwyd ar gyfrif cyfalaf (HRA)</v>
      </c>
    </row>
    <row r="169" spans="1:6" ht="15.5" x14ac:dyDescent="0.35">
      <c r="A169" s="387">
        <v>30.1</v>
      </c>
      <c r="B169" s="387" t="s">
        <v>16</v>
      </c>
      <c r="D169" t="str">
        <f>VLOOKUP(B169,Translate!$A$5:$D$1178,3,FALSE)</f>
        <v xml:space="preserve">Trefniadau benthyca a chredyd sy'n denu cymorth y llywodraeth ganolog (ddim HRA)  </v>
      </c>
      <c r="E169" s="233" t="str">
        <f>IF(C169="","",VLOOKUP(C169,Translate!$G$5:$H$56,2,FALSE))</f>
        <v/>
      </c>
      <c r="F169" s="233" t="str">
        <f>IF(FrontPage!$D$4=1,D169&amp;E169,B169&amp;C169)</f>
        <v xml:space="preserve">Trefniadau benthyca a chredyd sy'n denu cymorth y llywodraeth ganolog (ddim HRA)  </v>
      </c>
    </row>
    <row r="170" spans="1:6" ht="15.5" x14ac:dyDescent="0.35">
      <c r="A170" s="387">
        <v>30.2</v>
      </c>
      <c r="B170" s="387" t="s">
        <v>17</v>
      </c>
      <c r="D170" t="str">
        <f>VLOOKUP(B170,Translate!$A$5:$D$1178,3,FALSE)</f>
        <v xml:space="preserve">Trefniadau benthyca a chredyd sy'n denu cymorth y llywodraeth ganolog  (HRA)  </v>
      </c>
      <c r="E170" s="233" t="str">
        <f>IF(C170="","",VLOOKUP(C170,Translate!$G$5:$H$56,2,FALSE))</f>
        <v/>
      </c>
      <c r="F170" s="233" t="str">
        <f>IF(FrontPage!$D$4=1,D170&amp;E170,B170&amp;C170)</f>
        <v xml:space="preserve">Trefniadau benthyca a chredyd sy'n denu cymorth y llywodraeth ganolog  (HRA)  </v>
      </c>
    </row>
    <row r="171" spans="1:6" ht="15.5" x14ac:dyDescent="0.35">
      <c r="A171" s="387">
        <v>30</v>
      </c>
      <c r="B171" s="387" t="s">
        <v>820</v>
      </c>
      <c r="C171" s="233" t="s">
        <v>821</v>
      </c>
      <c r="D171" t="str">
        <f>VLOOKUP(B171,Translate!$A$5:$D$1178,3,FALSE)</f>
        <v>Trefniadau benthyca a chredyd sy'n denu cymorth y llywodraeth ganolog</v>
      </c>
      <c r="E171" s="233" t="str">
        <f>IF(C171="","",VLOOKUP(C171,Translate!$G$5:$H$56,2,FALSE))</f>
        <v xml:space="preserve"> (llinellau 30.1 a 30.2)</v>
      </c>
      <c r="F171" s="233" t="str">
        <f>IF(FrontPage!$D$4=1,D171&amp;E171,B171&amp;C171)</f>
        <v>Trefniadau benthyca a chredyd sy'n denu cymorth y llywodraeth ganolog (llinellau 30.1 a 30.2)</v>
      </c>
    </row>
    <row r="172" spans="1:6" ht="15.5" x14ac:dyDescent="0.35">
      <c r="A172" s="387">
        <v>31.1</v>
      </c>
      <c r="B172" s="387" t="s">
        <v>18</v>
      </c>
      <c r="D172" t="str">
        <f>VLOOKUP(B172,Translate!$A$5:$D$1178,3,FALSE)</f>
        <v>Trefniadau benthyca a chredyd eraill (ddim HRA)</v>
      </c>
      <c r="E172" s="233" t="str">
        <f>IF(C172="","",VLOOKUP(C172,Translate!$G$5:$H$56,2,FALSE))</f>
        <v/>
      </c>
      <c r="F172" s="233" t="str">
        <f>IF(FrontPage!$D$4=1,D172&amp;E172,B172&amp;C172)</f>
        <v>Trefniadau benthyca a chredyd eraill (ddim HRA)</v>
      </c>
    </row>
    <row r="173" spans="1:6" ht="15.5" x14ac:dyDescent="0.35">
      <c r="A173" s="387">
        <v>31.2</v>
      </c>
      <c r="B173" s="387" t="s">
        <v>19</v>
      </c>
      <c r="D173" t="str">
        <f>VLOOKUP(B173,Translate!$A$5:$D$1178,3,FALSE)</f>
        <v>Trefniadau benthyca a chredyd eraill (HRA)</v>
      </c>
      <c r="E173" s="233" t="str">
        <f>IF(C173="","",VLOOKUP(C173,Translate!$G$5:$H$56,2,FALSE))</f>
        <v/>
      </c>
      <c r="F173" s="233" t="str">
        <f>IF(FrontPage!$D$4=1,D173&amp;E173,B173&amp;C173)</f>
        <v>Trefniadau benthyca a chredyd eraill (HRA)</v>
      </c>
    </row>
    <row r="174" spans="1:6" ht="15.5" x14ac:dyDescent="0.35">
      <c r="A174" s="387">
        <v>31</v>
      </c>
      <c r="B174" s="387" t="s">
        <v>822</v>
      </c>
      <c r="C174" s="233" t="s">
        <v>823</v>
      </c>
      <c r="D174" t="str">
        <f>VLOOKUP(B174,Translate!$A$5:$D$1178,3,FALSE)</f>
        <v>Trefniadau benthyca a chredyd eraill</v>
      </c>
      <c r="E174" s="233" t="str">
        <f>IF(C174="","",VLOOKUP(C174,Translate!$G$5:$H$56,2,FALSE))</f>
        <v xml:space="preserve"> (Llinellau 31.1 a 31.2)</v>
      </c>
      <c r="F174" s="233" t="str">
        <f>IF(FrontPage!$D$4=1,D174&amp;E174,B174&amp;C174)</f>
        <v>Trefniadau benthyca a chredyd eraill (Llinellau 31.1 a 31.2)</v>
      </c>
    </row>
    <row r="175" spans="1:6" ht="15.5" x14ac:dyDescent="0.35">
      <c r="A175" s="387">
        <v>32</v>
      </c>
      <c r="B175" s="387" t="s">
        <v>731</v>
      </c>
      <c r="D175" t="str">
        <f>VLOOKUP(B175,Translate!$A$5:$D$1178,3,FALSE)</f>
        <v>Cyfanswm yr adnoddau a ddefnyddiwyd i gyllido gwariant cyfalaf (swm y ffigurau yn y celloedd gwyn uchod)</v>
      </c>
      <c r="E175" s="233" t="str">
        <f>IF(C175="","",VLOOKUP(C175,Translate!$G$5:$H$56,2,FALSE))</f>
        <v/>
      </c>
      <c r="F175" s="233" t="str">
        <f>IF(FrontPage!$D$4=1,D175&amp;E175,B175&amp;C175)</f>
        <v>Cyfanswm yr adnoddau a ddefnyddiwyd i gyllido gwariant cyfalaf (swm y ffigurau yn y celloedd gwyn uchod)</v>
      </c>
    </row>
    <row r="176" spans="1:6" ht="15.5" x14ac:dyDescent="0.35">
      <c r="A176" s="387"/>
      <c r="B176" s="387" t="s">
        <v>348</v>
      </c>
      <c r="D176" t="str">
        <f>VLOOKUP(B176,Translate!$A$5:$D$1178,3,FALSE)</f>
        <v>CWBLHEWCH Y LLINELLAU ISOD AR SAIL MENTER CYLLID PREIFAT (PFI) 'AR Y FANTOLEN'</v>
      </c>
      <c r="E176" s="233" t="str">
        <f>IF(C176="","",VLOOKUP(C176,Translate!$G$5:$H$56,2,FALSE))</f>
        <v/>
      </c>
      <c r="F176" s="233" t="str">
        <f>IF(FrontPage!$D$4=1,D176&amp;E176,B176&amp;C176)</f>
        <v>CWBLHEWCH Y LLINELLAU ISOD AR SAIL MENTER CYLLID PREIFAT (PFI) 'AR Y FANTOLEN'</v>
      </c>
    </row>
    <row r="177" spans="1:6" ht="15.5" x14ac:dyDescent="0.35">
      <c r="A177" s="387"/>
      <c r="B177" s="387" t="s">
        <v>256</v>
      </c>
      <c r="D177" t="str">
        <f>VLOOKUP(B177,Translate!$A$5:$D$1178,3,FALSE)</f>
        <v>Gofyniad cyllido cyfalaf:</v>
      </c>
      <c r="E177" s="233" t="str">
        <f>IF(C177="","",VLOOKUP(C177,Translate!$G$5:$H$56,2,FALSE))</f>
        <v/>
      </c>
      <c r="F177" s="233" t="str">
        <f>IF(FrontPage!$D$4=1,D177&amp;E177,B177&amp;C177)</f>
        <v>Gofyniad cyllido cyfalaf:</v>
      </c>
    </row>
    <row r="178" spans="1:6" ht="15.5" x14ac:dyDescent="0.35">
      <c r="A178" s="387">
        <v>33</v>
      </c>
      <c r="B178" s="387" t="s">
        <v>257</v>
      </c>
      <c r="D178" t="str">
        <f>VLOOKUP(B178,Translate!$A$5:$D$1178,3,FALSE)</f>
        <v>Gofyniad Cyllido Cyfalaf fel yr oedd ar 1 Ebrill</v>
      </c>
      <c r="E178" s="233" t="str">
        <f>IF(C178="","",VLOOKUP(C178,Translate!$G$5:$H$56,2,FALSE))</f>
        <v/>
      </c>
      <c r="F178" s="233" t="str">
        <f>IF(FrontPage!$D$4=1,D178&amp;E178,B178&amp;C178)</f>
        <v>Gofyniad Cyllido Cyfalaf fel yr oedd ar 1 Ebrill</v>
      </c>
    </row>
    <row r="179" spans="1:6" ht="15.5" x14ac:dyDescent="0.35">
      <c r="A179" s="387">
        <v>34</v>
      </c>
      <c r="B179" s="387" t="s">
        <v>824</v>
      </c>
      <c r="C179" s="233" t="s">
        <v>825</v>
      </c>
      <c r="D179" t="str">
        <f>VLOOKUP(B179,Translate!$A$5:$D$1178,3,FALSE)</f>
        <v>Gwariant cyfalaf wedi'i gyllido gan gredyd</v>
      </c>
      <c r="E179" s="233" t="str">
        <f>IF(C179="","",VLOOKUP(C179,Translate!$G$5:$H$56,2,FALSE))</f>
        <v xml:space="preserve"> (llinell 30 + llinell 31)</v>
      </c>
      <c r="F179" s="233" t="str">
        <f>IF(FrontPage!$D$4=1,D179&amp;E179,B179&amp;C179)</f>
        <v>Gwariant cyfalaf wedi'i gyllido gan gredyd (llinell 30 + llinell 31)</v>
      </c>
    </row>
    <row r="180" spans="1:6" ht="15.5" x14ac:dyDescent="0.35">
      <c r="A180" s="387">
        <v>35</v>
      </c>
      <c r="B180" s="387" t="s">
        <v>253</v>
      </c>
      <c r="D180" t="str">
        <f>VLOOKUP(B180,Translate!$A$5:$D$1178,3,FALSE)</f>
        <v>Darpariaeth Isafswm Refeniw a chyfraniadau gwirfoddol</v>
      </c>
      <c r="E180" s="233" t="str">
        <f>IF(C180="","",VLOOKUP(C180,Translate!$G$5:$H$56,2,FALSE))</f>
        <v/>
      </c>
      <c r="F180" s="233" t="str">
        <f>IF(FrontPage!$D$4=1,D180&amp;E180,B180&amp;C180)</f>
        <v>Darpariaeth Isafswm Refeniw a chyfraniadau gwirfoddol</v>
      </c>
    </row>
    <row r="181" spans="1:6" ht="15.5" x14ac:dyDescent="0.35">
      <c r="A181" s="387">
        <v>36</v>
      </c>
      <c r="B181" s="387" t="s">
        <v>826</v>
      </c>
      <c r="C181" s="233" t="s">
        <v>827</v>
      </c>
      <c r="D181" t="str">
        <f>VLOOKUP(B181,Translate!$A$5:$D$1178,3,FALSE)</f>
        <v>Newid yn y Gofyniad Cyllido Cyfalaf</v>
      </c>
      <c r="E181" s="233" t="str">
        <f>IF(C181="","",VLOOKUP(C181,Translate!$G$5:$H$56,2,FALSE))</f>
        <v xml:space="preserve"> (llinell 34 wedi tynnu llinell 35)</v>
      </c>
      <c r="F181" s="233" t="str">
        <f>IF(FrontPage!$D$4=1,D181&amp;E181,B181&amp;C181)</f>
        <v>Newid yn y Gofyniad Cyllido Cyfalaf (llinell 34 wedi tynnu llinell 35)</v>
      </c>
    </row>
    <row r="182" spans="1:6" ht="15.5" x14ac:dyDescent="0.35">
      <c r="A182" s="387">
        <v>37</v>
      </c>
      <c r="B182" s="387" t="s">
        <v>828</v>
      </c>
      <c r="C182" s="233" t="s">
        <v>829</v>
      </c>
      <c r="D182" t="str">
        <f>VLOOKUP(B182,Translate!$A$5:$D$1178,3,FALSE)</f>
        <v>Gofyniad Cyllido Cyfalaf fel yr oedd ar 31 Mawrth</v>
      </c>
      <c r="E182" s="233" t="str">
        <f>IF(C182="","",VLOOKUP(C182,Translate!$G$5:$H$56,2,FALSE))</f>
        <v xml:space="preserve"> (llinell 33 plws llinell 36)</v>
      </c>
      <c r="F182" s="233" t="str">
        <f>IF(FrontPage!$D$4=1,D182&amp;E182,B182&amp;C182)</f>
        <v>Gofyniad Cyllido Cyfalaf fel yr oedd ar 31 Mawrth (llinell 33 plws llinell 36)</v>
      </c>
    </row>
    <row r="183" spans="1:6" ht="15.5" x14ac:dyDescent="0.35">
      <c r="A183" s="387"/>
      <c r="B183" s="387" t="s">
        <v>258</v>
      </c>
      <c r="D183" t="str">
        <f>VLOOKUP(B183,Translate!$A$5:$D$1178,3,FALSE)</f>
        <v>Benthyca, credyd a buddsoddiadau ar ddechrau'r flwyddyn:</v>
      </c>
      <c r="E183" s="233" t="str">
        <f>IF(C183="","",VLOOKUP(C183,Translate!$G$5:$H$56,2,FALSE))</f>
        <v/>
      </c>
      <c r="F183" s="233" t="str">
        <f>IF(FrontPage!$D$4=1,D183&amp;E183,B183&amp;C183)</f>
        <v>Benthyca, credyd a buddsoddiadau ar ddechrau'r flwyddyn:</v>
      </c>
    </row>
    <row r="184" spans="1:6" ht="15.5" x14ac:dyDescent="0.35">
      <c r="A184" s="387">
        <v>38</v>
      </c>
      <c r="B184" s="387" t="s">
        <v>259</v>
      </c>
      <c r="D184" t="str">
        <f>VLOOKUP(B184,Translate!$A$5:$D$1178,3,FALSE)</f>
        <v>Benthyca gros fel yr oedd ar ddechrau'r flwyddyn</v>
      </c>
      <c r="E184" s="233" t="str">
        <f>IF(C184="","",VLOOKUP(C184,Translate!$G$5:$H$56,2,FALSE))</f>
        <v/>
      </c>
      <c r="F184" s="233" t="str">
        <f>IF(FrontPage!$D$4=1,D184&amp;E184,B184&amp;C184)</f>
        <v>Benthyca gros fel yr oedd ar ddechrau'r flwyddyn</v>
      </c>
    </row>
    <row r="185" spans="1:6" ht="15.5" x14ac:dyDescent="0.35">
      <c r="A185" s="387">
        <v>39</v>
      </c>
      <c r="B185" s="387" t="s">
        <v>260</v>
      </c>
      <c r="D185" t="str">
        <f>VLOOKUP(B185,Translate!$A$5:$D$1178,3,FALSE)</f>
        <v>Rhwymedigaethau hirdymor eraill ar ddechrau'r flwyddyn</v>
      </c>
      <c r="E185" s="233" t="str">
        <f>IF(C185="","",VLOOKUP(C185,Translate!$G$5:$H$56,2,FALSE))</f>
        <v/>
      </c>
      <c r="F185" s="233" t="str">
        <f>IF(FrontPage!$D$4=1,D185&amp;E185,B185&amp;C185)</f>
        <v>Rhwymedigaethau hirdymor eraill ar ddechrau'r flwyddyn</v>
      </c>
    </row>
    <row r="186" spans="1:6" ht="15.5" x14ac:dyDescent="0.35">
      <c r="A186" s="387">
        <v>40</v>
      </c>
      <c r="B186" s="387" t="s">
        <v>261</v>
      </c>
      <c r="D186" t="str">
        <f>VLOOKUP(B186,Translate!$A$5:$D$1178,3,FALSE)</f>
        <v>Buddsoddiadau ar ddechrau'r flwyddyn</v>
      </c>
      <c r="E186" s="233" t="str">
        <f>IF(C186="","",VLOOKUP(C186,Translate!$G$5:$H$56,2,FALSE))</f>
        <v/>
      </c>
      <c r="F186" s="233" t="str">
        <f>IF(FrontPage!$D$4=1,D186&amp;E186,B186&amp;C186)</f>
        <v>Buddsoddiadau ar ddechrau'r flwyddyn</v>
      </c>
    </row>
    <row r="187" spans="1:6" ht="15.5" x14ac:dyDescent="0.35">
      <c r="A187" s="387"/>
      <c r="B187" s="387" t="s">
        <v>262</v>
      </c>
      <c r="D187" t="str">
        <f>VLOOKUP(B187,Translate!$A$5:$D$1178,3,FALSE)</f>
        <v>Benthyca. credyd a buddsoddiadau ar ddiwedd y flwyddyn</v>
      </c>
      <c r="E187" s="233" t="str">
        <f>IF(C187="","",VLOOKUP(C187,Translate!$G$5:$H$56,2,FALSE))</f>
        <v/>
      </c>
      <c r="F187" s="233" t="str">
        <f>IF(FrontPage!$D$4=1,D187&amp;E187,B187&amp;C187)</f>
        <v>Benthyca. credyd a buddsoddiadau ar ddiwedd y flwyddyn</v>
      </c>
    </row>
    <row r="188" spans="1:6" ht="15.5" x14ac:dyDescent="0.35">
      <c r="A188" s="387">
        <v>41</v>
      </c>
      <c r="B188" s="387" t="s">
        <v>263</v>
      </c>
      <c r="D188" t="str">
        <f>VLOOKUP(B188,Translate!$A$5:$D$1178,3,FALSE)</f>
        <v>Benthyca gros ar ddiwedd y flwyddyn</v>
      </c>
      <c r="E188" s="233" t="str">
        <f>IF(C188="","",VLOOKUP(C188,Translate!$G$5:$H$56,2,FALSE))</f>
        <v/>
      </c>
      <c r="F188" s="233" t="str">
        <f>IF(FrontPage!$D$4=1,D188&amp;E188,B188&amp;C188)</f>
        <v>Benthyca gros ar ddiwedd y flwyddyn</v>
      </c>
    </row>
    <row r="189" spans="1:6" ht="15.5" x14ac:dyDescent="0.35">
      <c r="A189" s="387">
        <v>42</v>
      </c>
      <c r="B189" s="387" t="s">
        <v>264</v>
      </c>
      <c r="D189" t="str">
        <f>VLOOKUP(B189,Translate!$A$5:$D$1178,3,FALSE)</f>
        <v>Rhwymedigaethau hirdymor eraill ar ddiwedd y flwyddyn</v>
      </c>
      <c r="E189" s="233" t="str">
        <f>IF(C189="","",VLOOKUP(C189,Translate!$G$5:$H$56,2,FALSE))</f>
        <v/>
      </c>
      <c r="F189" s="233" t="str">
        <f>IF(FrontPage!$D$4=1,D189&amp;E189,B189&amp;C189)</f>
        <v>Rhwymedigaethau hirdymor eraill ar ddiwedd y flwyddyn</v>
      </c>
    </row>
    <row r="190" spans="1:6" ht="15.5" x14ac:dyDescent="0.35">
      <c r="A190" s="387">
        <v>43</v>
      </c>
      <c r="B190" s="387" t="s">
        <v>265</v>
      </c>
      <c r="D190" t="str">
        <f>VLOOKUP(B190,Translate!$A$5:$D$1178,3,FALSE)</f>
        <v>Buddsoddiadau ar ddiwedd y flwyddyn</v>
      </c>
      <c r="E190" s="233" t="str">
        <f>IF(C190="","",VLOOKUP(C190,Translate!$G$5:$H$56,2,FALSE))</f>
        <v/>
      </c>
      <c r="F190" s="233" t="str">
        <f>IF(FrontPage!$D$4=1,D190&amp;E190,B190&amp;C190)</f>
        <v>Buddsoddiadau ar ddiwedd y flwyddyn</v>
      </c>
    </row>
    <row r="191" spans="1:6" ht="15.5" x14ac:dyDescent="0.35">
      <c r="A191" s="387"/>
      <c r="B191" s="387" t="s">
        <v>266</v>
      </c>
      <c r="D191" t="str">
        <f>VLOOKUP(B191,Translate!$A$5:$D$1178,3,FALSE)</f>
        <v>Ffin weithredol a therfyn awdurdodedig</v>
      </c>
      <c r="E191" s="233" t="str">
        <f>IF(C191="","",VLOOKUP(C191,Translate!$G$5:$H$56,2,FALSE))</f>
        <v/>
      </c>
      <c r="F191" s="233" t="str">
        <f>IF(FrontPage!$D$4=1,D191&amp;E191,B191&amp;C191)</f>
        <v>Ffin weithredol a therfyn awdurdodedig</v>
      </c>
    </row>
    <row r="192" spans="1:6" ht="15.5" x14ac:dyDescent="0.35">
      <c r="A192" s="387">
        <v>44</v>
      </c>
      <c r="B192" s="387" t="s">
        <v>271</v>
      </c>
      <c r="D192" t="str">
        <f>VLOOKUP(B192,Translate!$A$5:$D$1178,3,FALSE)</f>
        <v>Ffin weithredol ar gyfer dyled allanol ar ddechrau'r flwyddyn</v>
      </c>
      <c r="E192" s="233" t="str">
        <f>IF(C192="","",VLOOKUP(C192,Translate!$G$5:$H$56,2,FALSE))</f>
        <v/>
      </c>
      <c r="F192" s="233" t="str">
        <f>IF(FrontPage!$D$4=1,D192&amp;E192,B192&amp;C192)</f>
        <v>Ffin weithredol ar gyfer dyled allanol ar ddechrau'r flwyddyn</v>
      </c>
    </row>
    <row r="193" spans="1:6" ht="15.5" x14ac:dyDescent="0.35">
      <c r="A193" s="387">
        <v>45</v>
      </c>
      <c r="B193" s="387" t="s">
        <v>272</v>
      </c>
      <c r="D193" t="str">
        <f>VLOOKUP(B193,Translate!$A$5:$D$1178,3,FALSE)</f>
        <v>Terfyn awdurdodedig ar gyfer dyled allanol ar ddechrau'r flwyddyn</v>
      </c>
      <c r="E193" s="233" t="str">
        <f>IF(C193="","",VLOOKUP(C193,Translate!$G$5:$H$56,2,FALSE))</f>
        <v/>
      </c>
      <c r="F193" s="233" t="str">
        <f>IF(FrontPage!$D$4=1,D193&amp;E193,B193&amp;C193)</f>
        <v>Terfyn awdurdodedig ar gyfer dyled allanol ar ddechrau'r flwyddyn</v>
      </c>
    </row>
    <row r="194" spans="1:6" ht="15.5" x14ac:dyDescent="0.35">
      <c r="A194" s="387">
        <v>46</v>
      </c>
      <c r="B194" s="387" t="s">
        <v>273</v>
      </c>
      <c r="D194" t="str">
        <f>VLOOKUP(B194,Translate!$A$5:$D$1178,3,FALSE)</f>
        <v>Ffin weithredol ar gyfer dyled allanol ar ddiwedd y flwyddyn</v>
      </c>
      <c r="E194" s="233" t="str">
        <f>IF(C194="","",VLOOKUP(C194,Translate!$G$5:$H$56,2,FALSE))</f>
        <v/>
      </c>
      <c r="F194" s="233" t="str">
        <f>IF(FrontPage!$D$4=1,D194&amp;E194,B194&amp;C194)</f>
        <v>Ffin weithredol ar gyfer dyled allanol ar ddiwedd y flwyddyn</v>
      </c>
    </row>
    <row r="195" spans="1:6" ht="15.5" x14ac:dyDescent="0.35">
      <c r="A195" s="387">
        <v>47</v>
      </c>
      <c r="B195" s="387" t="s">
        <v>274</v>
      </c>
      <c r="D195" t="str">
        <f>VLOOKUP(B195,Translate!$A$5:$D$1178,3,FALSE)</f>
        <v>Terfyn awdurdodedig ar gyfer dyled allanol ar ddiwedd y flwyddyn</v>
      </c>
      <c r="E195" s="233" t="str">
        <f>IF(C195="","",VLOOKUP(C195,Translate!$G$5:$H$56,2,FALSE))</f>
        <v/>
      </c>
      <c r="F195" s="233" t="str">
        <f>IF(FrontPage!$D$4=1,D195&amp;E195,B195&amp;C195)</f>
        <v>Terfyn awdurdodedig ar gyfer dyled allanol ar ddiwedd y flwyddyn</v>
      </c>
    </row>
    <row r="196" spans="1:6" ht="15.5" x14ac:dyDescent="0.35">
      <c r="A196" s="387"/>
      <c r="B196" s="387" t="s">
        <v>21</v>
      </c>
      <c r="D196" t="str">
        <f>VLOOKUP(B196,Translate!$A$5:$D$1178,3,FALSE)</f>
        <v>Cyfanswm derbyniadau:</v>
      </c>
      <c r="E196" s="233" t="str">
        <f>IF(C196="","",VLOOKUP(C196,Translate!$G$5:$H$56,2,FALSE))</f>
        <v/>
      </c>
      <c r="F196" s="233" t="str">
        <f>IF(FrontPage!$D$4=1,D196&amp;E196,B196&amp;C196)</f>
        <v>Cyfanswm derbyniadau:</v>
      </c>
    </row>
    <row r="197" spans="1:6" ht="15.5" x14ac:dyDescent="0.35">
      <c r="A197" s="387">
        <v>20</v>
      </c>
      <c r="B197" s="387" t="s">
        <v>2685</v>
      </c>
      <c r="C197" s="233" t="s">
        <v>2686</v>
      </c>
      <c r="D197" t="str">
        <f>VLOOKUP(B197,Translate!$A$5:$D$1178,3,FALSE)</f>
        <v>Cyfanswm derbyniadau cyfalaf yn ystod y flwyddyn - HRA</v>
      </c>
      <c r="E197" s="233" t="str">
        <f>IF(C197="","",VLOOKUP(C197,Translate!$G$5:$H$56,2,FALSE))</f>
        <v xml:space="preserve"> (COR1-2, llinell 24, colofn 13)</v>
      </c>
      <c r="F197" s="233" t="str">
        <f>IF(FrontPage!$D$4=1,D197&amp;E197,B197&amp;C197)</f>
        <v>Cyfanswm derbyniadau cyfalaf yn ystod y flwyddyn - HRA (COR1-2, llinell 24, colofn 13)</v>
      </c>
    </row>
    <row r="198" spans="1:6" ht="15.5" x14ac:dyDescent="0.35">
      <c r="A198" s="387">
        <v>21</v>
      </c>
      <c r="B198" s="387" t="s">
        <v>2689</v>
      </c>
      <c r="C198" s="233" t="s">
        <v>2690</v>
      </c>
      <c r="D198" t="str">
        <f>VLOOKUP(B198,Translate!$A$5:$D$1178,3,FALSE)</f>
        <v>Cyfanswm derbyniadau cyfalaf yn ystod y flwyddyn, ddim HRA</v>
      </c>
      <c r="E198" s="233" t="str">
        <f>IF(C198="","",VLOOKUP(C198,Translate!$G$5:$H$56,2,FALSE))</f>
        <v xml:space="preserve"> (COR1-2, llinell 66 tynnu llinell 24, colofn 13)</v>
      </c>
      <c r="F198" s="233" t="str">
        <f>IF(FrontPage!$D$4=1,D198&amp;E198,B198&amp;C198)</f>
        <v>Cyfanswm derbyniadau cyfalaf yn ystod y flwyddyn, ddim HRA (COR1-2, llinell 66 tynnu llinell 24, colofn 13)</v>
      </c>
    </row>
    <row r="199" spans="1:6" ht="15.5" x14ac:dyDescent="0.35">
      <c r="A199" s="387">
        <v>22</v>
      </c>
      <c r="B199" s="387" t="s">
        <v>830</v>
      </c>
      <c r="C199" s="233" t="s">
        <v>831</v>
      </c>
      <c r="D199" t="str">
        <f>VLOOKUP(B199,Translate!$A$5:$D$1178,3,FALSE)</f>
        <v>Cyfanswm derbyniadau cyfalaf yn ystod y flwyddyn</v>
      </c>
      <c r="E199" s="233" t="str">
        <f>IF(C199="","",VLOOKUP(C199,Translate!$G$5:$H$56,2,FALSE))</f>
        <v xml:space="preserve"> (llinellau 20 a 21)</v>
      </c>
      <c r="F199" s="233" t="str">
        <f>IF(FrontPage!$D$4=1,D199&amp;E199,B199&amp;C199)</f>
        <v>Cyfanswm derbyniadau cyfalaf yn ystod y flwyddyn (llinellau 20 a 21)</v>
      </c>
    </row>
    <row r="200" spans="1:6" ht="15.5" x14ac:dyDescent="0.35">
      <c r="A200" s="387"/>
      <c r="B200" s="387" t="s">
        <v>267</v>
      </c>
      <c r="D200" t="str">
        <f>VLOOKUP(B200,Translate!$A$5:$D$1178,3,FALSE)</f>
        <v>Memorandwm:</v>
      </c>
      <c r="E200" s="233" t="str">
        <f>IF(C200="","",VLOOKUP(C200,Translate!$G$5:$H$56,2,FALSE))</f>
        <v/>
      </c>
      <c r="F200" s="233" t="str">
        <f>IF(FrontPage!$D$4=1,D200&amp;E200,B200&amp;C200)</f>
        <v>Memorandwm:</v>
      </c>
    </row>
    <row r="201" spans="1:6" ht="15.5" x14ac:dyDescent="0.35">
      <c r="A201" s="387"/>
      <c r="B201" s="387" t="s">
        <v>20</v>
      </c>
      <c r="D201" t="str">
        <f>VLOOKUP(B201,Translate!$A$5:$D$1178,3,FALSE)</f>
        <v>Rhwymedigaethau ychwanegol cwmnïau Awdurdodau Lleol:</v>
      </c>
      <c r="E201" s="233" t="str">
        <f>IF(C201="","",VLOOKUP(C201,Translate!$G$5:$H$56,2,FALSE))</f>
        <v/>
      </c>
      <c r="F201" s="233" t="str">
        <f>IF(FrontPage!$D$4=1,D201&amp;E201,B201&amp;C201)</f>
        <v>Rhwymedigaethau ychwanegol cwmnïau Awdurdodau Lleol:</v>
      </c>
    </row>
    <row r="202" spans="1:6" ht="15.5" x14ac:dyDescent="0.35">
      <c r="A202" s="387">
        <v>48</v>
      </c>
      <c r="B202" s="387" t="s">
        <v>269</v>
      </c>
      <c r="D202" t="str">
        <f>VLOOKUP(B202,Translate!$A$5:$D$1178,3,FALSE)</f>
        <v>Benthyca gros a rhwymedigaethau hirdymor eraill ar ddechrau'r flwyddyn</v>
      </c>
      <c r="E202" s="233" t="str">
        <f>IF(C202="","",VLOOKUP(C202,Translate!$G$5:$H$56,2,FALSE))</f>
        <v/>
      </c>
      <c r="F202" s="233" t="str">
        <f>IF(FrontPage!$D$4=1,D202&amp;E202,B202&amp;C202)</f>
        <v>Benthyca gros a rhwymedigaethau hirdymor eraill ar ddechrau'r flwyddyn</v>
      </c>
    </row>
    <row r="203" spans="1:6" ht="15.5" x14ac:dyDescent="0.35">
      <c r="A203" s="387">
        <v>49</v>
      </c>
      <c r="B203" s="387" t="s">
        <v>270</v>
      </c>
      <c r="D203" t="str">
        <f>VLOOKUP(B203,Translate!$A$5:$D$1178,3,FALSE)</f>
        <v>Benthyca gros a rhwymedigaethau hirdymor eraill ar ddiwedd y flwyddyn</v>
      </c>
      <c r="E203" s="233" t="str">
        <f>IF(C203="","",VLOOKUP(C203,Translate!$G$5:$H$56,2,FALSE))</f>
        <v/>
      </c>
      <c r="F203" s="233" t="str">
        <f>IF(FrontPage!$D$4=1,D203&amp;E203,B203&amp;C203)</f>
        <v>Benthyca gros a rhwymedigaethau hirdymor eraill ar ddiwedd y flwyddyn</v>
      </c>
    </row>
    <row r="204" spans="1:6" ht="15.5" x14ac:dyDescent="0.35">
      <c r="A204" s="387"/>
      <c r="B204" s="387" t="s">
        <v>426</v>
      </c>
      <c r="D204" t="str">
        <f>VLOOKUP(B204,Translate!$A$5:$D$1178,3,FALSE)</f>
        <v>Benthyca HRA gros heb gymorth:</v>
      </c>
      <c r="E204" s="233" t="str">
        <f>IF(C204="","",VLOOKUP(C204,Translate!$G$5:$H$56,2,FALSE))</f>
        <v/>
      </c>
      <c r="F204" s="233" t="str">
        <f>IF(FrontPage!$D$4=1,D204&amp;E204,B204&amp;C204)</f>
        <v>Benthyca HRA gros heb gymorth:</v>
      </c>
    </row>
    <row r="205" spans="1:6" ht="15.5" x14ac:dyDescent="0.35">
      <c r="A205" s="387">
        <v>54</v>
      </c>
      <c r="B205" s="387" t="s">
        <v>427</v>
      </c>
      <c r="D205" t="str">
        <f>VLOOKUP(B205,Translate!$A$5:$D$1178,3,FALSE)</f>
        <v>Ar ddechrau'r flwyddyn</v>
      </c>
      <c r="E205" s="233" t="str">
        <f>IF(C205="","",VLOOKUP(C205,Translate!$G$5:$H$56,2,FALSE))</f>
        <v/>
      </c>
      <c r="F205" s="233" t="str">
        <f>IF(FrontPage!$D$4=1,D205&amp;E205,B205&amp;C205)</f>
        <v>Ar ddechrau'r flwyddyn</v>
      </c>
    </row>
    <row r="206" spans="1:6" ht="15.5" x14ac:dyDescent="0.35">
      <c r="A206" s="387">
        <v>55</v>
      </c>
      <c r="B206" s="387" t="s">
        <v>428</v>
      </c>
      <c r="D206" t="str">
        <f>VLOOKUP(B206,Translate!$A$5:$D$1178,3,FALSE)</f>
        <v>Ar ddiwedd y flwyddyn</v>
      </c>
      <c r="E206" s="233" t="str">
        <f>IF(C206="","",VLOOKUP(C206,Translate!$G$5:$H$56,2,FALSE))</f>
        <v/>
      </c>
      <c r="F206" s="233" t="str">
        <f>IF(FrontPage!$D$4=1,D206&amp;E206,B206&amp;C206)</f>
        <v>Ar ddiwedd y flwyddyn</v>
      </c>
    </row>
    <row r="207" spans="1:6" ht="15.5" x14ac:dyDescent="0.35">
      <c r="A207" s="387"/>
      <c r="B207" s="387" t="s">
        <v>434</v>
      </c>
      <c r="D207" t="str">
        <f>VLOOKUP(B207,Translate!$A$5:$D$1178,3,FALSE)</f>
        <v>Ffigurau'r Awdurdod ar gyfer y Fenter Benthyca Llywodraeth Leol (LGBI) ar gyfer gwella priffyrdd</v>
      </c>
      <c r="E207" s="233" t="str">
        <f>IF(C207="","",VLOOKUP(C207,Translate!$G$5:$H$56,2,FALSE))</f>
        <v/>
      </c>
      <c r="F207" s="233" t="str">
        <f>IF(FrontPage!$D$4=1,D207&amp;E207,B207&amp;C207)</f>
        <v>Ffigurau'r Awdurdod ar gyfer y Fenter Benthyca Llywodraeth Leol (LGBI) ar gyfer gwella priffyrdd</v>
      </c>
    </row>
    <row r="208" spans="1:6" ht="15.5" x14ac:dyDescent="0.35">
      <c r="A208" s="387">
        <v>56</v>
      </c>
      <c r="B208" s="387" t="s">
        <v>433</v>
      </c>
      <c r="D208" t="str">
        <f>VLOOKUP(B208,Translate!$A$5:$D$1178,3,FALSE)</f>
        <v>Swm sydd wedi'i gynnwys yn llinell 31.1 uchod sy'n gysylltiedig â'r LGBI ar gyfer gwella priffyrdd</v>
      </c>
      <c r="E208" s="233" t="str">
        <f>IF(C208="","",VLOOKUP(C208,Translate!$G$5:$H$56,2,FALSE))</f>
        <v/>
      </c>
      <c r="F208" s="233" t="str">
        <f>IF(FrontPage!$D$4=1,D208&amp;E208,B208&amp;C208)</f>
        <v>Swm sydd wedi'i gynnwys yn llinell 31.1 uchod sy'n gysylltiedig â'r LGBI ar gyfer gwella priffyrdd</v>
      </c>
    </row>
    <row r="209" spans="1:6" ht="15.5" x14ac:dyDescent="0.35">
      <c r="A209" s="387">
        <v>57</v>
      </c>
      <c r="B209" s="387" t="s">
        <v>2868</v>
      </c>
      <c r="D209" t="str">
        <f>VLOOKUP(B209,Translate!$A$5:$D$1179,3,FALSE)</f>
        <v>Swm sydd wedi'i gynnwys yn llinell 31.1 uchod sy'n gysylltiedig ag ysgolion 21ain Ganrif</v>
      </c>
      <c r="E209" s="233" t="str">
        <f>IF(C209="","",VLOOKUP(C209,Translate!$G$5:$H$56,2,FALSE))</f>
        <v/>
      </c>
      <c r="F209" s="233" t="str">
        <f>IF(FrontPage!$D$4=1,D209&amp;E209,B209&amp;C209)</f>
        <v>Swm sydd wedi'i gynnwys yn llinell 31.1 uchod sy'n gysylltiedig ag ysgolion 21ain Ganrif</v>
      </c>
    </row>
    <row r="210" spans="1:6" ht="15.5" x14ac:dyDescent="0.35">
      <c r="A210" s="387"/>
      <c r="B210" s="387" t="s">
        <v>430</v>
      </c>
      <c r="D210" t="str">
        <f>VLOOKUP(B210,Translate!$A$5:$D$1178,3,FALSE)</f>
        <v>Defnyddiwch y celloedd gwyn yn unig i gofnodi</v>
      </c>
      <c r="E210" s="233" t="str">
        <f>IF(C210="","",VLOOKUP(C210,Translate!$G$5:$H$56,2,FALSE))</f>
        <v/>
      </c>
      <c r="F210" s="233" t="str">
        <f>IF(FrontPage!$D$4=1,D210&amp;E210,B210&amp;C210)</f>
        <v>Defnyddiwch y celloedd gwyn yn unig i gofnodi</v>
      </c>
    </row>
    <row r="211" spans="1:6" ht="15.5" x14ac:dyDescent="0.35">
      <c r="A211" s="387"/>
      <c r="B211" s="387" t="s">
        <v>431</v>
      </c>
      <c r="D211" t="str">
        <f>VLOOKUP(B211,Translate!$A$5:$D$1178,3,FALSE)</f>
        <v>Mae'r celloedd glas wedi'u cyfrifo</v>
      </c>
      <c r="E211" s="233" t="str">
        <f>IF(C211="","",VLOOKUP(C211,Translate!$G$5:$H$56,2,FALSE))</f>
        <v/>
      </c>
      <c r="F211" s="233" t="str">
        <f>IF(FrontPage!$D$4=1,D211&amp;E211,B211&amp;C211)</f>
        <v>Mae'r celloedd glas wedi'u cyfrifo</v>
      </c>
    </row>
    <row r="212" spans="1:6" ht="15.5" x14ac:dyDescent="0.35">
      <c r="A212" s="387"/>
      <c r="B212" s="387" t="s">
        <v>432</v>
      </c>
      <c r="D212" t="str">
        <f>VLOOKUP(B212,Translate!$A$5:$D$1178,3,FALSE)</f>
        <v>Nid yw'r celloedd aur yn cael eu defnyddio</v>
      </c>
      <c r="E212" s="233" t="str">
        <f>IF(C212="","",VLOOKUP(C212,Translate!$G$5:$H$56,2,FALSE))</f>
        <v/>
      </c>
      <c r="F212" s="233" t="str">
        <f>IF(FrontPage!$D$4=1,D212&amp;E212,B212&amp;C212)</f>
        <v>Nid yw'r celloedd aur yn cael eu defnyddio</v>
      </c>
    </row>
    <row r="213" spans="1:6" ht="15.5" x14ac:dyDescent="0.35">
      <c r="A213" s="387"/>
      <c r="B213" s="388" t="s">
        <v>33</v>
      </c>
      <c r="D213" t="str">
        <f>VLOOKUP(B213,Translate!$A$5:$D$1178,3,FALSE)</f>
        <v>Dylai bod llinellau 32 a 19 yn hafal. Caiff unrhyw wahaniaeth ei ddangos yma:</v>
      </c>
      <c r="E213" s="233" t="str">
        <f>IF(C213="","",VLOOKUP(C213,Translate!$G$5:$H$56,2,FALSE))</f>
        <v/>
      </c>
      <c r="F213" s="233" t="str">
        <f>IF(FrontPage!$D$4=1,D213&amp;E213,B213&amp;C213)</f>
        <v>Dylai bod llinellau 32 a 19 yn hafal. Caiff unrhyw wahaniaeth ei ddangos yma:</v>
      </c>
    </row>
    <row r="214" spans="1:6" ht="15.5" x14ac:dyDescent="0.35">
      <c r="A214" s="387"/>
      <c r="B214" s="387" t="s">
        <v>347</v>
      </c>
      <c r="D214" t="str">
        <f>VLOOKUP(B214,Translate!$A$5:$D$1178,3,FALSE)</f>
        <v>Cyllido PFI 'ar y fantolen'</v>
      </c>
      <c r="E214" s="233" t="str">
        <f>IF(C214="","",VLOOKUP(C214,Translate!$G$5:$H$56,2,FALSE))</f>
        <v/>
      </c>
      <c r="F214" s="233" t="str">
        <f>IF(FrontPage!$D$4=1,D214&amp;E214,B214&amp;C214)</f>
        <v>Cyllido PFI 'ar y fantolen'</v>
      </c>
    </row>
    <row r="215" spans="1:6" ht="13" x14ac:dyDescent="0.3">
      <c r="A215" s="435" t="s">
        <v>732</v>
      </c>
      <c r="B215" s="436"/>
      <c r="C215" s="437"/>
      <c r="D215" s="437"/>
      <c r="E215" s="437" t="str">
        <f>IF(C215="","",VLOOKUP(C215,Translate!$G$5:$H$56,2,FALSE))</f>
        <v/>
      </c>
      <c r="F215" s="437"/>
    </row>
    <row r="216" spans="1:6" ht="15.5" x14ac:dyDescent="0.35">
      <c r="A216" s="387"/>
      <c r="B216" s="387" t="s">
        <v>351</v>
      </c>
      <c r="D216" t="str">
        <f>VLOOKUP(B216,Translate!$A$5:$D$1178,3,FALSE)</f>
        <v>Gwiriadau dilysu</v>
      </c>
      <c r="E216" s="233" t="str">
        <f>IF(C216="","",VLOOKUP(C216,Translate!$G$5:$H$56,2,FALSE))</f>
        <v/>
      </c>
      <c r="F216" s="233" t="str">
        <f>IF(FrontPage!$D$4=1,D216&amp;E216,B216&amp;C216)</f>
        <v>Gwiriadau dilysu</v>
      </c>
    </row>
    <row r="217" spans="1:6" ht="15.5" x14ac:dyDescent="0.35">
      <c r="A217" s="387"/>
      <c r="B217" s="387" t="s">
        <v>356</v>
      </c>
      <c r="D217" t="str">
        <f>VLOOKUP(B217,Translate!$A$5:$D$1178,3,FALSE)</f>
        <v>CYLLIDO CYFALAF</v>
      </c>
      <c r="E217" s="233" t="str">
        <f>IF(C217="","",VLOOKUP(C217,Translate!$G$5:$H$56,2,FALSE))</f>
        <v/>
      </c>
      <c r="F217" s="233" t="str">
        <f>IF(FrontPage!$D$4=1,D217&amp;E217,B217&amp;C217)</f>
        <v>CYLLIDO CYFALAF</v>
      </c>
    </row>
    <row r="218" spans="1:6" ht="15.5" x14ac:dyDescent="0.35">
      <c r="A218" s="387">
        <v>1</v>
      </c>
      <c r="B218" s="387" t="s">
        <v>28</v>
      </c>
      <c r="D218" t="str">
        <f>VLOOKUP(B218,Translate!$A$5:$D$1178,3,FALSE)</f>
        <v>Llinell 30.1 a 30.2 yn fwy na 0</v>
      </c>
      <c r="E218" s="233" t="str">
        <f>IF(C218="","",VLOOKUP(C218,Translate!$G$5:$H$56,2,FALSE))</f>
        <v/>
      </c>
      <c r="F218" s="233" t="str">
        <f>IF(FrontPage!$D$4=1,D218&amp;E218,B218&amp;C218)</f>
        <v>Llinell 30.1 a 30.2 yn fwy na 0</v>
      </c>
    </row>
    <row r="219" spans="1:6" ht="15.5" x14ac:dyDescent="0.35">
      <c r="A219" s="387"/>
      <c r="B219" s="387" t="s">
        <v>29</v>
      </c>
      <c r="D219" t="str">
        <f>VLOOKUP(B219,Translate!$A$5:$D$1178,3,FALSE)</f>
        <v>Llinell 30.1 + Llinell 30.2</v>
      </c>
      <c r="E219" s="233" t="str">
        <f>IF(C219="","",VLOOKUP(C219,Translate!$G$5:$H$56,2,FALSE))</f>
        <v/>
      </c>
      <c r="F219" s="233" t="str">
        <f>IF(FrontPage!$D$4=1,D219&amp;E219,B219&amp;C219)</f>
        <v>Llinell 30.1 + Llinell 30.2</v>
      </c>
    </row>
    <row r="220" spans="1:6" ht="15.5" x14ac:dyDescent="0.35">
      <c r="A220" s="387">
        <v>2</v>
      </c>
      <c r="B220" s="387" t="s">
        <v>368</v>
      </c>
      <c r="D220" t="str">
        <f>VLOOKUP(B220,Translate!$A$5:$D$1178,3,FALSE)</f>
        <v>Llinell 35 fel canran o linell 33</v>
      </c>
      <c r="E220" s="233" t="str">
        <f>IF(C220="","",VLOOKUP(C220,Translate!$G$5:$H$56,2,FALSE))</f>
        <v/>
      </c>
      <c r="F220" s="233" t="str">
        <f>IF(FrontPage!$D$4=1,D220&amp;E220,B220&amp;C220)</f>
        <v>Llinell 35 fel canran o linell 33</v>
      </c>
    </row>
    <row r="221" spans="1:6" ht="15.5" x14ac:dyDescent="0.35">
      <c r="A221" s="387"/>
      <c r="B221" s="387" t="s">
        <v>365</v>
      </c>
      <c r="D221" t="str">
        <f>VLOOKUP(B221,Translate!$A$5:$D$1178,3,FALSE)</f>
        <v>Llinell 35</v>
      </c>
      <c r="E221" s="233" t="str">
        <f>IF(C221="","",VLOOKUP(C221,Translate!$G$5:$H$56,2,FALSE))</f>
        <v/>
      </c>
      <c r="F221" s="233" t="str">
        <f>IF(FrontPage!$D$4=1,D221&amp;E221,B221&amp;C221)</f>
        <v>Llinell 35</v>
      </c>
    </row>
    <row r="222" spans="1:6" ht="15.5" x14ac:dyDescent="0.35">
      <c r="A222" s="387"/>
      <c r="B222" s="387" t="s">
        <v>366</v>
      </c>
      <c r="D222" t="str">
        <f>VLOOKUP(B222,Translate!$A$5:$D$1178,3,FALSE)</f>
        <v>Llinell 33</v>
      </c>
      <c r="E222" s="233" t="str">
        <f>IF(C222="","",VLOOKUP(C222,Translate!$G$5:$H$56,2,FALSE))</f>
        <v/>
      </c>
      <c r="F222" s="233" t="str">
        <f>IF(FrontPage!$D$4=1,D222&amp;E222,B222&amp;C222)</f>
        <v>Llinell 33</v>
      </c>
    </row>
    <row r="223" spans="1:6" ht="15.5" x14ac:dyDescent="0.35">
      <c r="A223" s="387">
        <v>3</v>
      </c>
      <c r="B223" s="387" t="s">
        <v>409</v>
      </c>
      <c r="D223" t="str">
        <f>VLOOKUP(B223,Translate!$A$5:$D$1178,3,FALSE)</f>
        <v>Llinell 38 + llinell 39 yn fwy na 0</v>
      </c>
      <c r="E223" s="233" t="str">
        <f>IF(C223="","",VLOOKUP(C223,Translate!$G$5:$H$56,2,FALSE))</f>
        <v/>
      </c>
      <c r="F223" s="233" t="str">
        <f>IF(FrontPage!$D$4=1,D223&amp;E223,B223&amp;C223)</f>
        <v>Llinell 38 + llinell 39 yn fwy na 0</v>
      </c>
    </row>
    <row r="224" spans="1:6" ht="15.5" x14ac:dyDescent="0.35">
      <c r="A224" s="387"/>
      <c r="B224" s="387" t="s">
        <v>369</v>
      </c>
      <c r="D224" t="str">
        <f>VLOOKUP(B224,Translate!$A$5:$D$1178,3,FALSE)</f>
        <v>Llinell 38</v>
      </c>
      <c r="E224" s="233" t="str">
        <f>IF(C224="","",VLOOKUP(C224,Translate!$G$5:$H$56,2,FALSE))</f>
        <v/>
      </c>
      <c r="F224" s="233" t="str">
        <f>IF(FrontPage!$D$4=1,D224&amp;E224,B224&amp;C224)</f>
        <v>Llinell 38</v>
      </c>
    </row>
    <row r="225" spans="1:6" ht="15.5" x14ac:dyDescent="0.35">
      <c r="A225" s="387"/>
      <c r="B225" s="387" t="s">
        <v>370</v>
      </c>
      <c r="D225" t="str">
        <f>VLOOKUP(B225,Translate!$A$5:$D$1178,3,FALSE)</f>
        <v>Llinell 39</v>
      </c>
      <c r="E225" s="233" t="str">
        <f>IF(C225="","",VLOOKUP(C225,Translate!$G$5:$H$56,2,FALSE))</f>
        <v/>
      </c>
      <c r="F225" s="233" t="str">
        <f>IF(FrontPage!$D$4=1,D225&amp;E225,B225&amp;C225)</f>
        <v>Llinell 39</v>
      </c>
    </row>
    <row r="226" spans="1:6" ht="15.5" x14ac:dyDescent="0.35">
      <c r="A226" s="387"/>
      <c r="B226" s="387" t="s">
        <v>373</v>
      </c>
      <c r="D226" t="str">
        <f>VLOOKUP(B226,Translate!$A$5:$D$1178,3,FALSE)</f>
        <v>Cyfanswm</v>
      </c>
      <c r="E226" s="233" t="str">
        <f>IF(C226="","",VLOOKUP(C226,Translate!$G$5:$H$56,2,FALSE))</f>
        <v/>
      </c>
      <c r="F226" s="233" t="str">
        <f>IF(FrontPage!$D$4=1,D226&amp;E226,B226&amp;C226)</f>
        <v>Cyfanswm</v>
      </c>
    </row>
    <row r="227" spans="1:6" ht="15.5" x14ac:dyDescent="0.35">
      <c r="A227" s="387">
        <v>4</v>
      </c>
      <c r="B227" s="387" t="s">
        <v>376</v>
      </c>
      <c r="D227" t="str">
        <f>VLOOKUP(B227,Translate!$A$5:$D$1178,3,FALSE)</f>
        <v>Liinell 38 + llinell 39 fel canran o linell 33</v>
      </c>
      <c r="E227" s="233" t="str">
        <f>IF(C227="","",VLOOKUP(C227,Translate!$G$5:$H$56,2,FALSE))</f>
        <v/>
      </c>
      <c r="F227" s="233" t="str">
        <f>IF(FrontPage!$D$4=1,D227&amp;E227,B227&amp;C227)</f>
        <v>Liinell 38 + llinell 39 fel canran o linell 33</v>
      </c>
    </row>
    <row r="228" spans="1:6" ht="15.5" x14ac:dyDescent="0.35">
      <c r="A228" s="387"/>
      <c r="B228" s="387" t="s">
        <v>374</v>
      </c>
      <c r="D228" t="str">
        <f>VLOOKUP(B228,Translate!$A$5:$D$1178,3,FALSE)</f>
        <v>Llinell 38 + Llinell 39</v>
      </c>
      <c r="E228" s="233" t="str">
        <f>IF(C228="","",VLOOKUP(C228,Translate!$G$5:$H$56,2,FALSE))</f>
        <v/>
      </c>
      <c r="F228" s="233" t="str">
        <f>IF(FrontPage!$D$4=1,D228&amp;E228,B228&amp;C228)</f>
        <v>Llinell 38 + Llinell 39</v>
      </c>
    </row>
    <row r="229" spans="1:6" ht="15.5" x14ac:dyDescent="0.35">
      <c r="A229" s="387"/>
      <c r="B229" s="387" t="s">
        <v>366</v>
      </c>
      <c r="D229" t="str">
        <f>VLOOKUP(B229,Translate!$A$5:$D$1178,3,FALSE)</f>
        <v>Llinell 33</v>
      </c>
      <c r="E229" s="233" t="str">
        <f>IF(C229="","",VLOOKUP(C229,Translate!$G$5:$H$56,2,FALSE))</f>
        <v/>
      </c>
      <c r="F229" s="233" t="str">
        <f>IF(FrontPage!$D$4=1,D229&amp;E229,B229&amp;C229)</f>
        <v>Llinell 33</v>
      </c>
    </row>
    <row r="230" spans="1:6" ht="15.5" x14ac:dyDescent="0.35">
      <c r="A230" s="387">
        <v>5</v>
      </c>
      <c r="B230" s="387" t="s">
        <v>410</v>
      </c>
      <c r="D230" t="str">
        <f>VLOOKUP(B230,Translate!$A$5:$D$1178,3,FALSE)</f>
        <v>Llinell 40 neu 43 yn fwy nag 1</v>
      </c>
      <c r="E230" s="233" t="str">
        <f>IF(C230="","",VLOOKUP(C230,Translate!$G$5:$H$56,2,FALSE))</f>
        <v/>
      </c>
      <c r="F230" s="233" t="str">
        <f>IF(FrontPage!$D$4=1,D230&amp;E230,B230&amp;C230)</f>
        <v>Llinell 40 neu 43 yn fwy nag 1</v>
      </c>
    </row>
    <row r="231" spans="1:6" ht="15.5" x14ac:dyDescent="0.35">
      <c r="A231" s="387"/>
      <c r="B231" s="387" t="s">
        <v>377</v>
      </c>
      <c r="D231" t="str">
        <f>VLOOKUP(B231,Translate!$A$5:$D$1178,3,FALSE)</f>
        <v>Llinell 40</v>
      </c>
      <c r="E231" s="233" t="str">
        <f>IF(C231="","",VLOOKUP(C231,Translate!$G$5:$H$56,2,FALSE))</f>
        <v/>
      </c>
      <c r="F231" s="233" t="str">
        <f>IF(FrontPage!$D$4=1,D231&amp;E231,B231&amp;C231)</f>
        <v>Llinell 40</v>
      </c>
    </row>
    <row r="232" spans="1:6" ht="15.5" x14ac:dyDescent="0.35">
      <c r="A232" s="387"/>
      <c r="B232" s="387" t="s">
        <v>378</v>
      </c>
      <c r="D232" t="str">
        <f>VLOOKUP(B232,Translate!$A$5:$D$1178,3,FALSE)</f>
        <v>Llinell 43</v>
      </c>
      <c r="E232" s="233" t="str">
        <f>IF(C232="","",VLOOKUP(C232,Translate!$G$5:$H$56,2,FALSE))</f>
        <v/>
      </c>
      <c r="F232" s="233" t="str">
        <f>IF(FrontPage!$D$4=1,D232&amp;E232,B232&amp;C232)</f>
        <v>Llinell 43</v>
      </c>
    </row>
    <row r="233" spans="1:6" ht="15.5" x14ac:dyDescent="0.35">
      <c r="A233" s="387">
        <v>6</v>
      </c>
      <c r="B233" s="387" t="s">
        <v>398</v>
      </c>
      <c r="D233" t="str">
        <f>VLOOKUP(B233,Translate!$A$5:$D$1178,3,FALSE)</f>
        <v>Llinell 41 + llinell 42 yn fwy na 0</v>
      </c>
      <c r="E233" s="233" t="str">
        <f>IF(C233="","",VLOOKUP(C233,Translate!$G$5:$H$56,2,FALSE))</f>
        <v/>
      </c>
      <c r="F233" s="233" t="str">
        <f>IF(FrontPage!$D$4=1,D233&amp;E233,B233&amp;C233)</f>
        <v>Llinell 41 + llinell 42 yn fwy na 0</v>
      </c>
    </row>
    <row r="234" spans="1:6" ht="15.5" x14ac:dyDescent="0.35">
      <c r="A234" s="387"/>
      <c r="B234" s="387" t="s">
        <v>384</v>
      </c>
      <c r="D234" t="str">
        <f>VLOOKUP(B234,Translate!$A$5:$D$1178,3,FALSE)</f>
        <v>Llinell 41</v>
      </c>
      <c r="E234" s="233" t="str">
        <f>IF(C234="","",VLOOKUP(C234,Translate!$G$5:$H$56,2,FALSE))</f>
        <v/>
      </c>
      <c r="F234" s="233" t="str">
        <f>IF(FrontPage!$D$4=1,D234&amp;E234,B234&amp;C234)</f>
        <v>Llinell 41</v>
      </c>
    </row>
    <row r="235" spans="1:6" ht="15.5" x14ac:dyDescent="0.35">
      <c r="A235" s="387"/>
      <c r="B235" s="387" t="s">
        <v>385</v>
      </c>
      <c r="D235" t="str">
        <f>VLOOKUP(B235,Translate!$A$5:$D$1178,3,FALSE)</f>
        <v>Llinell 42</v>
      </c>
      <c r="E235" s="233" t="str">
        <f>IF(C235="","",VLOOKUP(C235,Translate!$G$5:$H$56,2,FALSE))</f>
        <v/>
      </c>
      <c r="F235" s="233" t="str">
        <f>IF(FrontPage!$D$4=1,D235&amp;E235,B235&amp;C235)</f>
        <v>Llinell 42</v>
      </c>
    </row>
    <row r="236" spans="1:6" ht="15.5" x14ac:dyDescent="0.35">
      <c r="A236" s="387"/>
      <c r="B236" s="387" t="s">
        <v>373</v>
      </c>
      <c r="D236" t="str">
        <f>VLOOKUP(B236,Translate!$A$5:$D$1178,3,FALSE)</f>
        <v>Cyfanswm</v>
      </c>
      <c r="E236" s="233" t="str">
        <f>IF(C236="","",VLOOKUP(C236,Translate!$G$5:$H$56,2,FALSE))</f>
        <v/>
      </c>
      <c r="F236" s="233" t="str">
        <f>IF(FrontPage!$D$4=1,D236&amp;E236,B236&amp;C236)</f>
        <v>Cyfanswm</v>
      </c>
    </row>
    <row r="237" spans="1:6" ht="15.5" x14ac:dyDescent="0.35">
      <c r="A237" s="387">
        <v>7</v>
      </c>
      <c r="B237" s="387" t="s">
        <v>399</v>
      </c>
      <c r="D237" t="str">
        <f>VLOOKUP(B237,Translate!$A$5:$D$1178,3,FALSE)</f>
        <v>Llinell 44 yn fwy na neu yn hafal i linell 38 + llinell 39</v>
      </c>
      <c r="E237" s="233" t="str">
        <f>IF(C237="","",VLOOKUP(C237,Translate!$G$5:$H$56,2,FALSE))</f>
        <v/>
      </c>
      <c r="F237" s="233" t="str">
        <f>IF(FrontPage!$D$4=1,D237&amp;E237,B237&amp;C237)</f>
        <v>Llinell 44 yn fwy na neu yn hafal i linell 38 + llinell 39</v>
      </c>
    </row>
    <row r="238" spans="1:6" ht="15.5" x14ac:dyDescent="0.35">
      <c r="A238" s="387"/>
      <c r="B238" s="387" t="s">
        <v>387</v>
      </c>
      <c r="D238" t="str">
        <f>VLOOKUP(B238,Translate!$A$5:$D$1178,3,FALSE)</f>
        <v>Llinell 44</v>
      </c>
      <c r="E238" s="233" t="str">
        <f>IF(C238="","",VLOOKUP(C238,Translate!$G$5:$H$56,2,FALSE))</f>
        <v/>
      </c>
      <c r="F238" s="233" t="str">
        <f>IF(FrontPage!$D$4=1,D238&amp;E238,B238&amp;C238)</f>
        <v>Llinell 44</v>
      </c>
    </row>
    <row r="239" spans="1:6" ht="15.5" x14ac:dyDescent="0.35">
      <c r="A239" s="387"/>
      <c r="B239" s="387" t="s">
        <v>374</v>
      </c>
      <c r="D239" t="str">
        <f>VLOOKUP(B239,Translate!$A$5:$D$1178,3,FALSE)</f>
        <v>Llinell 38 + Llinell 39</v>
      </c>
      <c r="E239" s="233" t="str">
        <f>IF(C239="","",VLOOKUP(C239,Translate!$G$5:$H$56,2,FALSE))</f>
        <v/>
      </c>
      <c r="F239" s="233" t="str">
        <f>IF(FrontPage!$D$4=1,D239&amp;E239,B239&amp;C239)</f>
        <v>Llinell 38 + Llinell 39</v>
      </c>
    </row>
    <row r="240" spans="1:6" ht="15.5" x14ac:dyDescent="0.35">
      <c r="A240" s="387"/>
      <c r="B240" s="387" t="s">
        <v>362</v>
      </c>
      <c r="D240" t="str">
        <f>VLOOKUP(B240,Translate!$A$5:$D$1178,3,FALSE)</f>
        <v>Gwahaniaeth</v>
      </c>
      <c r="E240" s="233" t="str">
        <f>IF(C240="","",VLOOKUP(C240,Translate!$G$5:$H$56,2,FALSE))</f>
        <v/>
      </c>
      <c r="F240" s="233" t="str">
        <f>IF(FrontPage!$D$4=1,D240&amp;E240,B240&amp;C240)</f>
        <v>Gwahaniaeth</v>
      </c>
    </row>
    <row r="241" spans="1:6" ht="15.5" x14ac:dyDescent="0.35">
      <c r="A241" s="387">
        <v>8</v>
      </c>
      <c r="B241" s="387" t="s">
        <v>400</v>
      </c>
      <c r="D241" t="str">
        <f>VLOOKUP(B241,Translate!$A$5:$D$1178,3,FALSE)</f>
        <v>Llinell 45 yn fwy na neu yn hafal i linell 44</v>
      </c>
      <c r="E241" s="233" t="str">
        <f>IF(C241="","",VLOOKUP(C241,Translate!$G$5:$H$56,2,FALSE))</f>
        <v/>
      </c>
      <c r="F241" s="233" t="str">
        <f>IF(FrontPage!$D$4=1,D241&amp;E241,B241&amp;C241)</f>
        <v>Llinell 45 yn fwy na neu yn hafal i linell 44</v>
      </c>
    </row>
    <row r="242" spans="1:6" ht="15.5" x14ac:dyDescent="0.35">
      <c r="A242" s="387"/>
      <c r="B242" s="387" t="s">
        <v>389</v>
      </c>
      <c r="D242" t="str">
        <f>VLOOKUP(B242,Translate!$A$5:$D$1178,3,FALSE)</f>
        <v>Llinell 45</v>
      </c>
      <c r="E242" s="233" t="str">
        <f>IF(C242="","",VLOOKUP(C242,Translate!$G$5:$H$56,2,FALSE))</f>
        <v/>
      </c>
      <c r="F242" s="233" t="str">
        <f>IF(FrontPage!$D$4=1,D242&amp;E242,B242&amp;C242)</f>
        <v>Llinell 45</v>
      </c>
    </row>
    <row r="243" spans="1:6" ht="15.5" x14ac:dyDescent="0.35">
      <c r="A243" s="387"/>
      <c r="B243" s="387" t="s">
        <v>387</v>
      </c>
      <c r="D243" t="str">
        <f>VLOOKUP(B243,Translate!$A$5:$D$1178,3,FALSE)</f>
        <v>Llinell 44</v>
      </c>
      <c r="E243" s="233" t="str">
        <f>IF(C243="","",VLOOKUP(C243,Translate!$G$5:$H$56,2,FALSE))</f>
        <v/>
      </c>
      <c r="F243" s="233" t="str">
        <f>IF(FrontPage!$D$4=1,D243&amp;E243,B243&amp;C243)</f>
        <v>Llinell 44</v>
      </c>
    </row>
    <row r="244" spans="1:6" ht="15.5" x14ac:dyDescent="0.35">
      <c r="A244" s="387"/>
      <c r="B244" s="387" t="s">
        <v>362</v>
      </c>
      <c r="D244" t="str">
        <f>VLOOKUP(B244,Translate!$A$5:$D$1178,3,FALSE)</f>
        <v>Gwahaniaeth</v>
      </c>
      <c r="E244" s="233" t="str">
        <f>IF(C244="","",VLOOKUP(C244,Translate!$G$5:$H$56,2,FALSE))</f>
        <v/>
      </c>
      <c r="F244" s="233" t="str">
        <f>IF(FrontPage!$D$4=1,D244&amp;E244,B244&amp;C244)</f>
        <v>Gwahaniaeth</v>
      </c>
    </row>
    <row r="245" spans="1:6" ht="15.5" x14ac:dyDescent="0.35">
      <c r="A245" s="387">
        <v>9</v>
      </c>
      <c r="B245" s="387" t="s">
        <v>401</v>
      </c>
      <c r="D245" t="str">
        <f>VLOOKUP(B245,Translate!$A$5:$D$1178,3,FALSE)</f>
        <v>Llinell 47 yn fwy na neu yn hafal i linell 46</v>
      </c>
      <c r="E245" s="233" t="str">
        <f>IF(C245="","",VLOOKUP(C245,Translate!$G$5:$H$56,2,FALSE))</f>
        <v/>
      </c>
      <c r="F245" s="233" t="str">
        <f>IF(FrontPage!$D$4=1,D245&amp;E245,B245&amp;C245)</f>
        <v>Llinell 47 yn fwy na neu yn hafal i linell 46</v>
      </c>
    </row>
    <row r="246" spans="1:6" ht="15.5" x14ac:dyDescent="0.35">
      <c r="A246" s="387"/>
      <c r="B246" s="387" t="s">
        <v>392</v>
      </c>
      <c r="D246" t="str">
        <f>VLOOKUP(B246,Translate!$A$5:$D$1178,3,FALSE)</f>
        <v>Llinell 47</v>
      </c>
      <c r="E246" s="233" t="str">
        <f>IF(C246="","",VLOOKUP(C246,Translate!$G$5:$H$56,2,FALSE))</f>
        <v/>
      </c>
      <c r="F246" s="233" t="str">
        <f>IF(FrontPage!$D$4=1,D246&amp;E246,B246&amp;C246)</f>
        <v>Llinell 47</v>
      </c>
    </row>
    <row r="247" spans="1:6" ht="15.5" x14ac:dyDescent="0.35">
      <c r="A247" s="387"/>
      <c r="B247" s="387" t="s">
        <v>391</v>
      </c>
      <c r="D247" t="str">
        <f>VLOOKUP(B247,Translate!$A$5:$D$1178,3,FALSE)</f>
        <v>Llinell 46</v>
      </c>
      <c r="E247" s="233" t="str">
        <f>IF(C247="","",VLOOKUP(C247,Translate!$G$5:$H$56,2,FALSE))</f>
        <v/>
      </c>
      <c r="F247" s="233" t="str">
        <f>IF(FrontPage!$D$4=1,D247&amp;E247,B247&amp;C247)</f>
        <v>Llinell 46</v>
      </c>
    </row>
    <row r="248" spans="1:6" ht="15.5" x14ac:dyDescent="0.35">
      <c r="A248" s="387"/>
      <c r="B248" s="387" t="s">
        <v>362</v>
      </c>
      <c r="D248" t="str">
        <f>VLOOKUP(B248,Translate!$A$5:$D$1178,3,FALSE)</f>
        <v>Gwahaniaeth</v>
      </c>
      <c r="E248" s="233" t="str">
        <f>IF(C248="","",VLOOKUP(C248,Translate!$G$5:$H$56,2,FALSE))</f>
        <v/>
      </c>
      <c r="F248" s="233" t="str">
        <f>IF(FrontPage!$D$4=1,D248&amp;E248,B248&amp;C248)</f>
        <v>Gwahaniaeth</v>
      </c>
    </row>
    <row r="249" spans="1:6" ht="15.5" x14ac:dyDescent="0.35">
      <c r="A249" s="387">
        <v>10</v>
      </c>
      <c r="B249" s="387" t="s">
        <v>402</v>
      </c>
      <c r="D249" t="str">
        <f>VLOOKUP(B249,Translate!$A$5:$D$1178,3,FALSE)</f>
        <v>Llinell 46 yn fwy na neu yn hafal i linell 41 + llinell 42</v>
      </c>
      <c r="E249" s="233" t="str">
        <f>IF(C249="","",VLOOKUP(C249,Translate!$G$5:$H$56,2,FALSE))</f>
        <v/>
      </c>
      <c r="F249" s="233" t="str">
        <f>IF(FrontPage!$D$4=1,D249&amp;E249,B249&amp;C249)</f>
        <v>Llinell 46 yn fwy na neu yn hafal i linell 41 + llinell 42</v>
      </c>
    </row>
    <row r="250" spans="1:6" ht="15.5" x14ac:dyDescent="0.35">
      <c r="A250" s="387"/>
      <c r="B250" s="387" t="s">
        <v>391</v>
      </c>
      <c r="D250" t="str">
        <f>VLOOKUP(B250,Translate!$A$5:$D$1178,3,FALSE)</f>
        <v>Llinell 46</v>
      </c>
      <c r="E250" s="233" t="str">
        <f>IF(C250="","",VLOOKUP(C250,Translate!$G$5:$H$56,2,FALSE))</f>
        <v/>
      </c>
      <c r="F250" s="233" t="str">
        <f>IF(FrontPage!$D$4=1,D250&amp;E250,B250&amp;C250)</f>
        <v>Llinell 46</v>
      </c>
    </row>
    <row r="251" spans="1:6" ht="15.5" x14ac:dyDescent="0.35">
      <c r="A251" s="387"/>
      <c r="B251" s="387" t="s">
        <v>395</v>
      </c>
      <c r="D251" t="str">
        <f>VLOOKUP(B251,Translate!$A$5:$D$1178,3,FALSE)</f>
        <v>Llinell 41 + Llinell 42</v>
      </c>
      <c r="E251" s="233" t="str">
        <f>IF(C251="","",VLOOKUP(C251,Translate!$G$5:$H$56,2,FALSE))</f>
        <v/>
      </c>
      <c r="F251" s="233" t="str">
        <f>IF(FrontPage!$D$4=1,D251&amp;E251,B251&amp;C251)</f>
        <v>Llinell 41 + Llinell 42</v>
      </c>
    </row>
    <row r="252" spans="1:6" ht="15.5" x14ac:dyDescent="0.35">
      <c r="A252" s="387"/>
      <c r="B252" s="387" t="s">
        <v>362</v>
      </c>
      <c r="D252" t="str">
        <f>VLOOKUP(B252,Translate!$A$5:$D$1178,3,FALSE)</f>
        <v>Gwahaniaeth</v>
      </c>
      <c r="E252" s="233" t="str">
        <f>IF(C252="","",VLOOKUP(C252,Translate!$G$5:$H$56,2,FALSE))</f>
        <v/>
      </c>
      <c r="F252" s="233" t="str">
        <f>IF(FrontPage!$D$4=1,D252&amp;E252,B252&amp;C252)</f>
        <v>Gwahaniaeth</v>
      </c>
    </row>
    <row r="253" spans="1:6" ht="15.5" x14ac:dyDescent="0.35">
      <c r="A253" s="387">
        <v>11</v>
      </c>
      <c r="B253" s="387" t="s">
        <v>403</v>
      </c>
      <c r="D253" t="str">
        <f>VLOOKUP(B253,Translate!$A$5:$D$1178,3,FALSE)</f>
        <v>Llinell 45 yn fwy na neu yn hafal i linell 37</v>
      </c>
      <c r="E253" s="233" t="str">
        <f>IF(C253="","",VLOOKUP(C253,Translate!$G$5:$H$56,2,FALSE))</f>
        <v/>
      </c>
      <c r="F253" s="233" t="str">
        <f>IF(FrontPage!$D$4=1,D253&amp;E253,B253&amp;C253)</f>
        <v>Llinell 45 yn fwy na neu yn hafal i linell 37</v>
      </c>
    </row>
    <row r="254" spans="1:6" ht="15.5" x14ac:dyDescent="0.35">
      <c r="A254" s="387"/>
      <c r="B254" s="387" t="s">
        <v>389</v>
      </c>
      <c r="D254" t="str">
        <f>VLOOKUP(B254,Translate!$A$5:$D$1178,3,FALSE)</f>
        <v>Llinell 45</v>
      </c>
      <c r="E254" s="233" t="str">
        <f>IF(C254="","",VLOOKUP(C254,Translate!$G$5:$H$56,2,FALSE))</f>
        <v/>
      </c>
      <c r="F254" s="233" t="str">
        <f>IF(FrontPage!$D$4=1,D254&amp;E254,B254&amp;C254)</f>
        <v>Llinell 45</v>
      </c>
    </row>
    <row r="255" spans="1:6" ht="15.5" x14ac:dyDescent="0.35">
      <c r="A255" s="387"/>
      <c r="B255" s="387" t="s">
        <v>396</v>
      </c>
      <c r="D255" t="str">
        <f>VLOOKUP(B255,Translate!$A$5:$D$1178,3,FALSE)</f>
        <v>Llinell 37</v>
      </c>
      <c r="E255" s="233" t="str">
        <f>IF(C255="","",VLOOKUP(C255,Translate!$G$5:$H$56,2,FALSE))</f>
        <v/>
      </c>
      <c r="F255" s="233" t="str">
        <f>IF(FrontPage!$D$4=1,D255&amp;E255,B255&amp;C255)</f>
        <v>Llinell 37</v>
      </c>
    </row>
    <row r="256" spans="1:6" ht="15.5" x14ac:dyDescent="0.35">
      <c r="A256" s="387"/>
      <c r="B256" s="387" t="s">
        <v>362</v>
      </c>
      <c r="D256" t="str">
        <f>VLOOKUP(B256,Translate!$A$5:$D$1178,3,FALSE)</f>
        <v>Gwahaniaeth</v>
      </c>
      <c r="E256" s="233" t="str">
        <f>IF(C256="","",VLOOKUP(C256,Translate!$G$5:$H$56,2,FALSE))</f>
        <v/>
      </c>
      <c r="F256" s="233" t="str">
        <f>IF(FrontPage!$D$4=1,D256&amp;E256,B256&amp;C256)</f>
        <v>Gwahaniaeth</v>
      </c>
    </row>
    <row r="257" spans="1:6" ht="15.5" x14ac:dyDescent="0.35">
      <c r="A257" s="387">
        <v>12</v>
      </c>
      <c r="B257" s="387" t="s">
        <v>404</v>
      </c>
      <c r="D257" t="str">
        <f>VLOOKUP(B257,Translate!$A$5:$D$1178,3,FALSE)</f>
        <v>Llinell 47 yn fwy na neu yn hafal i linell 37</v>
      </c>
      <c r="E257" s="233" t="str">
        <f>IF(C257="","",VLOOKUP(C257,Translate!$G$5:$H$56,2,FALSE))</f>
        <v/>
      </c>
      <c r="F257" s="233" t="str">
        <f>IF(FrontPage!$D$4=1,D257&amp;E257,B257&amp;C257)</f>
        <v>Llinell 47 yn fwy na neu yn hafal i linell 37</v>
      </c>
    </row>
    <row r="258" spans="1:6" ht="15.5" x14ac:dyDescent="0.35">
      <c r="A258" s="387"/>
      <c r="B258" s="387" t="s">
        <v>392</v>
      </c>
      <c r="D258" t="str">
        <f>VLOOKUP(B258,Translate!$A$5:$D$1178,3,FALSE)</f>
        <v>Llinell 47</v>
      </c>
      <c r="E258" s="233" t="str">
        <f>IF(C258="","",VLOOKUP(C258,Translate!$G$5:$H$56,2,FALSE))</f>
        <v/>
      </c>
      <c r="F258" s="233" t="str">
        <f>IF(FrontPage!$D$4=1,D258&amp;E258,B258&amp;C258)</f>
        <v>Llinell 47</v>
      </c>
    </row>
    <row r="259" spans="1:6" ht="15.5" x14ac:dyDescent="0.35">
      <c r="A259" s="387"/>
      <c r="B259" s="387" t="s">
        <v>396</v>
      </c>
      <c r="D259" t="str">
        <f>VLOOKUP(B259,Translate!$A$5:$D$1178,3,FALSE)</f>
        <v>Llinell 37</v>
      </c>
      <c r="E259" s="233" t="str">
        <f>IF(C259="","",VLOOKUP(C259,Translate!$G$5:$H$56,2,FALSE))</f>
        <v/>
      </c>
      <c r="F259" s="233" t="str">
        <f>IF(FrontPage!$D$4=1,D259&amp;E259,B259&amp;C259)</f>
        <v>Llinell 37</v>
      </c>
    </row>
    <row r="260" spans="1:6" ht="15.5" x14ac:dyDescent="0.35">
      <c r="A260" s="387"/>
      <c r="B260" s="387" t="s">
        <v>362</v>
      </c>
      <c r="D260" t="str">
        <f>VLOOKUP(B260,Translate!$A$5:$D$1178,3,FALSE)</f>
        <v>Gwahaniaeth</v>
      </c>
      <c r="E260" s="233" t="str">
        <f>IF(C260="","",VLOOKUP(C260,Translate!$G$5:$H$56,2,FALSE))</f>
        <v/>
      </c>
      <c r="F260" s="233" t="str">
        <f>IF(FrontPage!$D$4=1,D260&amp;E260,B260&amp;C260)</f>
        <v>Gwahaniaeth</v>
      </c>
    </row>
    <row r="261" spans="1:6" ht="15.5" x14ac:dyDescent="0.35">
      <c r="A261" s="387">
        <v>13</v>
      </c>
      <c r="B261" s="387" t="s">
        <v>417</v>
      </c>
      <c r="D261" t="str">
        <f>VLOOKUP(B261,Translate!$A$5:$D$1178,3,FALSE)</f>
        <v>Llinell 48 yn llai na hanner llinell 38 + llinell 39</v>
      </c>
      <c r="E261" s="233" t="str">
        <f>IF(C261="","",VLOOKUP(C261,Translate!$G$5:$H$56,2,FALSE))</f>
        <v/>
      </c>
      <c r="F261" s="233" t="str">
        <f>IF(FrontPage!$D$4=1,D261&amp;E261,B261&amp;C261)</f>
        <v>Llinell 48 yn llai na hanner llinell 38 + llinell 39</v>
      </c>
    </row>
    <row r="262" spans="1:6" ht="15.5" x14ac:dyDescent="0.35">
      <c r="A262" s="387"/>
      <c r="B262" s="387" t="s">
        <v>405</v>
      </c>
      <c r="D262" t="str">
        <f>VLOOKUP(B262,Translate!$A$5:$D$1178,3,FALSE)</f>
        <v>Llinell 48</v>
      </c>
      <c r="E262" s="233" t="str">
        <f>IF(C262="","",VLOOKUP(C262,Translate!$G$5:$H$56,2,FALSE))</f>
        <v/>
      </c>
      <c r="F262" s="233" t="str">
        <f>IF(FrontPage!$D$4=1,D262&amp;E262,B262&amp;C262)</f>
        <v>Llinell 48</v>
      </c>
    </row>
    <row r="263" spans="1:6" ht="15.5" x14ac:dyDescent="0.35">
      <c r="A263" s="387"/>
      <c r="B263" s="387" t="s">
        <v>374</v>
      </c>
      <c r="D263" t="str">
        <f>VLOOKUP(B263,Translate!$A$5:$D$1178,3,FALSE)</f>
        <v>Llinell 38 + Llinell 39</v>
      </c>
      <c r="E263" s="233" t="str">
        <f>IF(C263="","",VLOOKUP(C263,Translate!$G$5:$H$56,2,FALSE))</f>
        <v/>
      </c>
      <c r="F263" s="233" t="str">
        <f>IF(FrontPage!$D$4=1,D263&amp;E263,B263&amp;C263)</f>
        <v>Llinell 38 + Llinell 39</v>
      </c>
    </row>
    <row r="264" spans="1:6" ht="15.5" x14ac:dyDescent="0.35">
      <c r="A264" s="387"/>
      <c r="B264" s="387" t="s">
        <v>363</v>
      </c>
      <c r="D264" t="str">
        <f>VLOOKUP(B264,Translate!$A$5:$D$1178,3,FALSE)</f>
        <v>Canran</v>
      </c>
      <c r="E264" s="233" t="str">
        <f>IF(C264="","",VLOOKUP(C264,Translate!$G$5:$H$56,2,FALSE))</f>
        <v/>
      </c>
      <c r="F264" s="233" t="str">
        <f>IF(FrontPage!$D$4=1,D264&amp;E264,B264&amp;C264)</f>
        <v>Canran</v>
      </c>
    </row>
    <row r="265" spans="1:6" ht="15.5" x14ac:dyDescent="0.35">
      <c r="A265" s="387">
        <v>14</v>
      </c>
      <c r="B265" s="387" t="s">
        <v>418</v>
      </c>
      <c r="D265" t="str">
        <f>VLOOKUP(B265,Translate!$A$5:$D$1178,3,FALSE)</f>
        <v>Llinell 49 + yn llai na hanner llinell 41 + llinell 42</v>
      </c>
      <c r="E265" s="233" t="str">
        <f>IF(C265="","",VLOOKUP(C265,Translate!$G$5:$H$56,2,FALSE))</f>
        <v/>
      </c>
      <c r="F265" s="233" t="str">
        <f>IF(FrontPage!$D$4=1,D265&amp;E265,B265&amp;C265)</f>
        <v>Llinell 49 + yn llai na hanner llinell 41 + llinell 42</v>
      </c>
    </row>
    <row r="266" spans="1:6" ht="15.5" x14ac:dyDescent="0.35">
      <c r="A266" s="387"/>
      <c r="B266" s="387" t="s">
        <v>408</v>
      </c>
      <c r="D266" t="str">
        <f>VLOOKUP(B266,Translate!$A$5:$D$1178,3,FALSE)</f>
        <v>Llinell 49</v>
      </c>
      <c r="E266" s="233" t="str">
        <f>IF(C266="","",VLOOKUP(C266,Translate!$G$5:$H$56,2,FALSE))</f>
        <v/>
      </c>
      <c r="F266" s="233" t="str">
        <f>IF(FrontPage!$D$4=1,D266&amp;E266,B266&amp;C266)</f>
        <v>Llinell 49</v>
      </c>
    </row>
    <row r="267" spans="1:6" ht="15.5" x14ac:dyDescent="0.35">
      <c r="A267" s="387"/>
      <c r="B267" s="387" t="s">
        <v>395</v>
      </c>
      <c r="D267" t="str">
        <f>VLOOKUP(B267,Translate!$A$5:$D$1178,3,FALSE)</f>
        <v>Llinell 41 + Llinell 42</v>
      </c>
      <c r="E267" s="233" t="str">
        <f>IF(C267="","",VLOOKUP(C267,Translate!$G$5:$H$56,2,FALSE))</f>
        <v/>
      </c>
      <c r="F267" s="233" t="str">
        <f>IF(FrontPage!$D$4=1,D267&amp;E267,B267&amp;C267)</f>
        <v>Llinell 41 + Llinell 42</v>
      </c>
    </row>
    <row r="268" spans="1:6" ht="15.5" x14ac:dyDescent="0.35">
      <c r="A268" s="387"/>
      <c r="B268" s="387" t="s">
        <v>363</v>
      </c>
      <c r="D268" t="str">
        <f>VLOOKUP(B268,Translate!$A$5:$D$1178,3,FALSE)</f>
        <v>Canran</v>
      </c>
      <c r="E268" s="233" t="str">
        <f>IF(C268="","",VLOOKUP(C268,Translate!$G$5:$H$56,2,FALSE))</f>
        <v/>
      </c>
      <c r="F268" s="233" t="str">
        <f>IF(FrontPage!$D$4=1,D268&amp;E268,B268&amp;C268)</f>
        <v>Canran</v>
      </c>
    </row>
    <row r="269" spans="1:6" ht="15.5" x14ac:dyDescent="0.35">
      <c r="A269" s="387">
        <v>15</v>
      </c>
      <c r="B269" s="387" t="s">
        <v>411</v>
      </c>
      <c r="D269" t="str">
        <f>VLOOKUP(B269,Translate!$A$5:$D$1178,3,FALSE)</f>
        <v>Llinell 43 yn fwy na 0</v>
      </c>
      <c r="E269" s="233" t="str">
        <f>IF(C269="","",VLOOKUP(C269,Translate!$G$5:$H$56,2,FALSE))</f>
        <v/>
      </c>
      <c r="F269" s="233" t="str">
        <f>IF(FrontPage!$D$4=1,D269&amp;E269,B269&amp;C269)</f>
        <v>Llinell 43 yn fwy na 0</v>
      </c>
    </row>
    <row r="270" spans="1:6" ht="15.5" x14ac:dyDescent="0.35">
      <c r="A270" s="387">
        <v>16</v>
      </c>
      <c r="B270" s="387" t="s">
        <v>412</v>
      </c>
      <c r="D270" t="str">
        <f>VLOOKUP(B270,Translate!$A$5:$D$1178,3,FALSE)</f>
        <v>Llinell 44 yn fwy na 0</v>
      </c>
      <c r="E270" s="233" t="str">
        <f>IF(C270="","",VLOOKUP(C270,Translate!$G$5:$H$56,2,FALSE))</f>
        <v/>
      </c>
      <c r="F270" s="233" t="str">
        <f>IF(FrontPage!$D$4=1,D270&amp;E270,B270&amp;C270)</f>
        <v>Llinell 44 yn fwy na 0</v>
      </c>
    </row>
    <row r="271" spans="1:6" ht="15.5" x14ac:dyDescent="0.35">
      <c r="A271" s="387">
        <v>17</v>
      </c>
      <c r="B271" s="387" t="s">
        <v>413</v>
      </c>
      <c r="D271" t="str">
        <f>VLOOKUP(B271,Translate!$A$5:$D$1178,3,FALSE)</f>
        <v>Llinell 45 yn fwy na 0</v>
      </c>
      <c r="E271" s="233" t="str">
        <f>IF(C271="","",VLOOKUP(C271,Translate!$G$5:$H$56,2,FALSE))</f>
        <v/>
      </c>
      <c r="F271" s="233" t="str">
        <f>IF(FrontPage!$D$4=1,D271&amp;E271,B271&amp;C271)</f>
        <v>Llinell 45 yn fwy na 0</v>
      </c>
    </row>
    <row r="272" spans="1:6" ht="15.5" x14ac:dyDescent="0.35">
      <c r="A272" s="387">
        <v>18</v>
      </c>
      <c r="B272" s="387" t="s">
        <v>414</v>
      </c>
      <c r="D272" t="str">
        <f>VLOOKUP(B272,Translate!$A$5:$D$1178,3,FALSE)</f>
        <v>Llinell 46 yn fwy na 0</v>
      </c>
      <c r="E272" s="233" t="str">
        <f>IF(C272="","",VLOOKUP(C272,Translate!$G$5:$H$56,2,FALSE))</f>
        <v/>
      </c>
      <c r="F272" s="233" t="str">
        <f>IF(FrontPage!$D$4=1,D272&amp;E272,B272&amp;C272)</f>
        <v>Llinell 46 yn fwy na 0</v>
      </c>
    </row>
    <row r="273" spans="1:6" ht="15.5" x14ac:dyDescent="0.35">
      <c r="A273" s="387">
        <v>19</v>
      </c>
      <c r="B273" s="387" t="s">
        <v>415</v>
      </c>
      <c r="D273" t="str">
        <f>VLOOKUP(B273,Translate!$A$5:$D$1178,3,FALSE)</f>
        <v>Llinell 47 yn fwy na 0</v>
      </c>
      <c r="E273" s="233" t="str">
        <f>IF(C273="","",VLOOKUP(C273,Translate!$G$5:$H$56,2,FALSE))</f>
        <v/>
      </c>
      <c r="F273" s="233" t="str">
        <f>IF(FrontPage!$D$4=1,D273&amp;E273,B273&amp;C273)</f>
        <v>Llinell 47 yn fwy na 0</v>
      </c>
    </row>
    <row r="274" spans="1:6" ht="15.5" x14ac:dyDescent="0.35">
      <c r="A274" s="387"/>
      <c r="B274" s="387" t="s">
        <v>378</v>
      </c>
      <c r="D274" t="str">
        <f>VLOOKUP(B274,Translate!$A$5:$D$1178,3,FALSE)</f>
        <v>Llinell 43</v>
      </c>
      <c r="E274" s="233" t="str">
        <f>IF(C274="","",VLOOKUP(C274,Translate!$G$5:$H$56,2,FALSE))</f>
        <v/>
      </c>
      <c r="F274" s="233" t="str">
        <f>IF(FrontPage!$D$4=1,D274&amp;E274,B274&amp;C274)</f>
        <v>Llinell 43</v>
      </c>
    </row>
    <row r="275" spans="1:6" ht="15.5" x14ac:dyDescent="0.35">
      <c r="A275" s="387"/>
      <c r="B275" s="387" t="s">
        <v>387</v>
      </c>
      <c r="D275" t="str">
        <f>VLOOKUP(B275,Translate!$A$5:$D$1178,3,FALSE)</f>
        <v>Llinell 44</v>
      </c>
      <c r="E275" s="233" t="str">
        <f>IF(C275="","",VLOOKUP(C275,Translate!$G$5:$H$56,2,FALSE))</f>
        <v/>
      </c>
      <c r="F275" s="233" t="str">
        <f>IF(FrontPage!$D$4=1,D275&amp;E275,B275&amp;C275)</f>
        <v>Llinell 44</v>
      </c>
    </row>
    <row r="276" spans="1:6" ht="15.5" x14ac:dyDescent="0.35">
      <c r="A276" s="387"/>
      <c r="B276" s="387" t="s">
        <v>389</v>
      </c>
      <c r="D276" t="str">
        <f>VLOOKUP(B276,Translate!$A$5:$D$1178,3,FALSE)</f>
        <v>Llinell 45</v>
      </c>
      <c r="E276" s="233" t="str">
        <f>IF(C276="","",VLOOKUP(C276,Translate!$G$5:$H$56,2,FALSE))</f>
        <v/>
      </c>
      <c r="F276" s="233" t="str">
        <f>IF(FrontPage!$D$4=1,D276&amp;E276,B276&amp;C276)</f>
        <v>Llinell 45</v>
      </c>
    </row>
    <row r="277" spans="1:6" ht="15.5" x14ac:dyDescent="0.35">
      <c r="A277" s="387"/>
      <c r="B277" s="387" t="s">
        <v>391</v>
      </c>
      <c r="D277" t="str">
        <f>VLOOKUP(B277,Translate!$A$5:$D$1178,3,FALSE)</f>
        <v>Llinell 46</v>
      </c>
      <c r="E277" s="233" t="str">
        <f>IF(C277="","",VLOOKUP(C277,Translate!$G$5:$H$56,2,FALSE))</f>
        <v/>
      </c>
      <c r="F277" s="233" t="str">
        <f>IF(FrontPage!$D$4=1,D277&amp;E277,B277&amp;C277)</f>
        <v>Llinell 46</v>
      </c>
    </row>
    <row r="278" spans="1:6" ht="15.5" x14ac:dyDescent="0.35">
      <c r="A278" s="387"/>
      <c r="B278" s="387" t="s">
        <v>392</v>
      </c>
      <c r="D278" t="str">
        <f>VLOOKUP(B278,Translate!$A$5:$D$1178,3,FALSE)</f>
        <v>Llinell 47</v>
      </c>
      <c r="E278" s="233" t="str">
        <f>IF(C278="","",VLOOKUP(C278,Translate!$G$5:$H$56,2,FALSE))</f>
        <v/>
      </c>
      <c r="F278" s="233" t="str">
        <f>IF(FrontPage!$D$4=1,D278&amp;E278,B278&amp;C278)</f>
        <v>Llinell 47</v>
      </c>
    </row>
    <row r="279" spans="1:6" ht="15.5" x14ac:dyDescent="0.35">
      <c r="A279" s="387"/>
      <c r="B279" s="387" t="s">
        <v>362</v>
      </c>
      <c r="D279" t="str">
        <f>VLOOKUP(B279,Translate!$A$5:$D$1178,3,FALSE)</f>
        <v>Gwahaniaeth</v>
      </c>
      <c r="E279" s="233" t="str">
        <f>IF(C279="","",VLOOKUP(C279,Translate!$G$5:$H$56,2,FALSE))</f>
        <v/>
      </c>
      <c r="F279" s="233" t="str">
        <f>IF(FrontPage!$D$4=1,D279&amp;E279,B279&amp;C279)</f>
        <v>Gwahaniaeth</v>
      </c>
    </row>
    <row r="280" spans="1:6" ht="15.5" x14ac:dyDescent="0.35">
      <c r="A280" s="387"/>
      <c r="B280" s="387" t="s">
        <v>352</v>
      </c>
      <c r="D280" t="str">
        <f>VLOOKUP(B280,Translate!$A$5:$D$1178,3,FALSE)</f>
        <v>Goddefiant</v>
      </c>
      <c r="E280" s="233" t="str">
        <f>IF(C280="","",VLOOKUP(C280,Translate!$G$5:$H$56,2,FALSE))</f>
        <v/>
      </c>
      <c r="F280" s="233" t="str">
        <f>IF(FrontPage!$D$4=1,D280&amp;E280,B280&amp;C280)</f>
        <v>Goddefiant</v>
      </c>
    </row>
    <row r="281" spans="1:6" ht="15.5" x14ac:dyDescent="0.35">
      <c r="A281" s="387"/>
      <c r="B281" s="387" t="s">
        <v>373</v>
      </c>
      <c r="D281" t="str">
        <f>VLOOKUP(B281,Translate!$A$5:$D$1178,3,FALSE)</f>
        <v>Cyfanswm</v>
      </c>
      <c r="E281" s="233" t="str">
        <f>IF(C281="","",VLOOKUP(C281,Translate!$G$5:$H$56,2,FALSE))</f>
        <v/>
      </c>
      <c r="F281" s="233" t="str">
        <f>IF(FrontPage!$D$4=1,D281&amp;E281,B281&amp;C281)</f>
        <v>Cyfanswm</v>
      </c>
    </row>
    <row r="282" spans="1:6" ht="15.5" x14ac:dyDescent="0.35">
      <c r="A282" s="387"/>
      <c r="B282" s="387" t="s">
        <v>733</v>
      </c>
      <c r="D282" t="str">
        <f>VLOOKUP(B282,Translate!$A$5:$D$1178,3,FALSE)</f>
        <v>sylw</v>
      </c>
      <c r="E282" s="233" t="str">
        <f>IF(C282="","",VLOOKUP(C282,Translate!$G$5:$H$56,2,FALSE))</f>
        <v/>
      </c>
      <c r="F282" s="233" t="str">
        <f>IF(FrontPage!$D$4=1,D282&amp;E282,B282&amp;C282)</f>
        <v>sylw</v>
      </c>
    </row>
    <row r="283" spans="1:6" ht="15.5" x14ac:dyDescent="0.35">
      <c r="A283" s="387"/>
      <c r="B283" s="387" t="s">
        <v>416</v>
      </c>
      <c r="D283" t="str">
        <f>VLOOKUP(B283,Translate!$A$5:$D$1178,3,FALSE)</f>
        <v>Rhowch sylw isod os oes angen</v>
      </c>
      <c r="E283" s="233" t="str">
        <f>IF(C283="","",VLOOKUP(C283,Translate!$G$5:$H$56,2,FALSE))</f>
        <v/>
      </c>
      <c r="F283" s="233" t="str">
        <f>IF(FrontPage!$D$4=1,D283&amp;E283,B283&amp;C283)</f>
        <v>Rhowch sylw isod os oes angen</v>
      </c>
    </row>
    <row r="284" spans="1:6" ht="15.5" x14ac:dyDescent="0.35">
      <c r="A284" s="387"/>
      <c r="B284" s="387" t="s">
        <v>734</v>
      </c>
      <c r="D284" t="str">
        <f>VLOOKUP(B284,Translate!$A$5:$D$1178,3,FALSE)</f>
        <v>Rhowch sylw</v>
      </c>
      <c r="E284" s="233" t="str">
        <f>IF(C284="","",VLOOKUP(C284,Translate!$G$5:$H$56,2,FALSE))</f>
        <v/>
      </c>
      <c r="F284" s="233" t="str">
        <f>IF(FrontPage!$D$4=1,D284&amp;E284,B284&amp;C284)</f>
        <v>Rhowch sylw</v>
      </c>
    </row>
    <row r="285" spans="1:6" ht="15.5" x14ac:dyDescent="0.35">
      <c r="A285" s="387"/>
      <c r="B285" s="387" t="s">
        <v>735</v>
      </c>
      <c r="D285" t="str">
        <f>VLOOKUP(B285,Translate!$A$5:$D$1178,3,FALSE)</f>
        <v>Clir</v>
      </c>
      <c r="E285" s="233" t="str">
        <f>IF(C285="","",VLOOKUP(C285,Translate!$G$5:$H$56,2,FALSE))</f>
        <v/>
      </c>
      <c r="F285" s="233" t="str">
        <f>IF(FrontPage!$D$4=1,D285&amp;E285,B285&amp;C285)</f>
        <v>Clir</v>
      </c>
    </row>
    <row r="286" spans="1:6" ht="13" x14ac:dyDescent="0.3">
      <c r="A286" s="435" t="s">
        <v>736</v>
      </c>
      <c r="B286" s="436"/>
      <c r="C286" s="437"/>
      <c r="D286" s="437"/>
      <c r="E286" s="437" t="str">
        <f>IF(C286="","",VLOOKUP(C286,Translate!$G$5:$H$56,2,FALSE))</f>
        <v/>
      </c>
      <c r="F286" s="437"/>
    </row>
    <row r="287" spans="1:6" ht="15.5" x14ac:dyDescent="0.35">
      <c r="A287" s="387"/>
      <c r="B287" s="387" t="s">
        <v>343</v>
      </c>
      <c r="D287" t="str">
        <f>VLOOKUP(B287,Translate!$A$5:$D$1178,3,FALSE)</f>
        <v>Defnyddiwch y blwch isod i roi naratif ategol cryno ar unrhyw newid mewn amgylchiadau a allai effeithio ar</v>
      </c>
      <c r="E287" s="233" t="str">
        <f>IF(C287="","",VLOOKUP(C287,Translate!$G$5:$H$56,2,FALSE))</f>
        <v/>
      </c>
      <c r="F287" s="233" t="str">
        <f>IF(FrontPage!$D$4=1,D287&amp;E287,B287&amp;C287)</f>
        <v>Defnyddiwch y blwch isod i roi naratif ategol cryno ar unrhyw newid mewn amgylchiadau a allai effeithio ar</v>
      </c>
    </row>
    <row r="288" spans="1:6" ht="15.5" x14ac:dyDescent="0.35">
      <c r="A288" s="387"/>
      <c r="B288" s="387" t="s">
        <v>344</v>
      </c>
      <c r="D288" t="str">
        <f>VLOOKUP(B288,Translate!$A$5:$D$1178,3,FALSE)</f>
        <v>y ffigurau rhagolygol o gwmpas yr amser hwn.</v>
      </c>
      <c r="E288" s="233" t="str">
        <f>IF(C288="","",VLOOKUP(C288,Translate!$G$5:$H$56,2,FALSE))</f>
        <v/>
      </c>
      <c r="F288" s="233" t="str">
        <f>IF(FrontPage!$D$4=1,D288&amp;E288,B288&amp;C288)</f>
        <v>y ffigurau rhagolygol o gwmpas yr amser hwn.</v>
      </c>
    </row>
    <row r="289" spans="1:6" ht="15.5" x14ac:dyDescent="0.35">
      <c r="A289" s="387"/>
      <c r="B289" s="387" t="s">
        <v>345</v>
      </c>
      <c r="D289" t="str">
        <f>VLOOKUP(B289,Translate!$A$5:$D$1178,3,FALSE)</f>
        <v>Er enghraifft, gallai'r canlynol achosi newid neu addasiad i'r rhagolygon: oedi o ran prosiectau, newid blaenoriaethau ar gyfer budssoddi cyfalaf</v>
      </c>
      <c r="E289" s="233" t="str">
        <f>IF(C289="","",VLOOKUP(C289,Translate!$G$5:$H$56,2,FALSE))</f>
        <v/>
      </c>
      <c r="F289" s="233" t="str">
        <f>IF(FrontPage!$D$4=1,D289&amp;E289,B289&amp;C289)</f>
        <v>Er enghraifft, gallai'r canlynol achosi newid neu addasiad i'r rhagolygon: oedi o ran prosiectau, newid blaenoriaethau ar gyfer budssoddi cyfalaf</v>
      </c>
    </row>
    <row r="290" spans="1:6" ht="15.5" x14ac:dyDescent="0.35">
      <c r="A290" s="387"/>
      <c r="B290" s="387" t="s">
        <v>346</v>
      </c>
      <c r="D290" t="str">
        <f>VLOOKUP(B290,Translate!$A$5:$D$1178,3,FALSE)</f>
        <v xml:space="preserve">neu i bennu - dros dro - unrhyw wariant cyfalaf y gellid bod angen cyfarwyddyd cyfalafu ar ei gyfer. </v>
      </c>
      <c r="E290" s="233" t="str">
        <f>IF(C290="","",VLOOKUP(C290,Translate!$G$5:$H$56,2,FALSE))</f>
        <v/>
      </c>
      <c r="F290" s="233" t="str">
        <f>IF(FrontPage!$D$4=1,D290&amp;E290,B290&amp;C290)</f>
        <v xml:space="preserve">neu i bennu - dros dro - unrhyw wariant cyfalaf y gellid bod angen cyfarwyddyd cyfalafu ar ei gyfer. </v>
      </c>
    </row>
    <row r="291" spans="1:6" ht="15.5" x14ac:dyDescent="0.35">
      <c r="A291" s="387"/>
      <c r="B291" s="389" t="s">
        <v>425</v>
      </c>
      <c r="D291" t="str">
        <f>VLOOKUP(B291,Translate!$A$5:$D$1178,3,FALSE)</f>
        <v>Y Baich o Ymateb i'r Arolwg</v>
      </c>
      <c r="E291" s="233" t="str">
        <f>IF(C291="","",VLOOKUP(C291,Translate!$G$5:$H$56,2,FALSE))</f>
        <v/>
      </c>
      <c r="F291" s="233" t="str">
        <f>IF(FrontPage!$D$4=1,D291&amp;E291,B291&amp;C291)</f>
        <v>Y Baich o Ymateb i'r Arolwg</v>
      </c>
    </row>
    <row r="292" spans="1:6" ht="15.5" x14ac:dyDescent="0.35">
      <c r="A292" s="387"/>
      <c r="B292" s="387" t="s">
        <v>27</v>
      </c>
      <c r="D292" t="str">
        <f>VLOOKUP(B292,Translate!$A$5:$D$1178,3,FALSE)</f>
        <v xml:space="preserve">Mae Llywodraeth Cymru yn monitro'r baich o lenwi'r ffurflen casglu data hon. </v>
      </c>
      <c r="E292" s="233" t="str">
        <f>IF(C292="","",VLOOKUP(C292,Translate!$G$5:$H$56,2,FALSE))</f>
        <v/>
      </c>
      <c r="F292" s="233" t="str">
        <f>IF(FrontPage!$D$4=1,D292&amp;E292,B292&amp;C292)</f>
        <v xml:space="preserve">Mae Llywodraeth Cymru yn monitro'r baich o lenwi'r ffurflen casglu data hon. </v>
      </c>
    </row>
    <row r="293" spans="1:6" ht="15.5" x14ac:dyDescent="0.35">
      <c r="A293" s="387"/>
      <c r="B293" s="387" t="s">
        <v>0</v>
      </c>
      <c r="D293" t="str">
        <f>VLOOKUP(B293,Translate!$A$5:$D$1178,3,FALSE)</f>
        <v xml:space="preserve">Nodwch yr amser a gymerwyd gennych chi (ac unrhyw gydweithwyr) i baratoi ac anfon y ffurflen. </v>
      </c>
      <c r="E293" s="233" t="str">
        <f>IF(C293="","",VLOOKUP(C293,Translate!$G$5:$H$56,2,FALSE))</f>
        <v/>
      </c>
      <c r="F293" s="233" t="str">
        <f>IF(FrontPage!$D$4=1,D293&amp;E293,B293&amp;C293)</f>
        <v xml:space="preserve">Nodwch yr amser a gymerwyd gennych chi (ac unrhyw gydweithwyr) i baratoi ac anfon y ffurflen. </v>
      </c>
    </row>
    <row r="294" spans="1:6" ht="15.5" x14ac:dyDescent="0.35">
      <c r="A294" s="387"/>
      <c r="B294" s="387" t="s">
        <v>1</v>
      </c>
      <c r="D294" t="str">
        <f>VLOOKUP(B294,Translate!$A$5:$D$1178,3,FALSE)</f>
        <v>Dylech gynnwys yr amser a dreuliwyd ar weithgarwch i baratoi ac anfon y ffurflen hon yn unig, megis:</v>
      </c>
      <c r="E294" s="233" t="str">
        <f>IF(C294="","",VLOOKUP(C294,Translate!$G$5:$H$56,2,FALSE))</f>
        <v/>
      </c>
      <c r="F294" s="233" t="str">
        <f>IF(FrontPage!$D$4=1,D294&amp;E294,B294&amp;C294)</f>
        <v>Dylech gynnwys yr amser a dreuliwyd ar weithgarwch i baratoi ac anfon y ffurflen hon yn unig, megis:</v>
      </c>
    </row>
    <row r="295" spans="1:6" ht="15.5" x14ac:dyDescent="0.35">
      <c r="A295" s="387"/>
      <c r="B295" s="387" t="s">
        <v>691</v>
      </c>
      <c r="D295" t="str">
        <f>VLOOKUP(B295,Translate!$A$5:$D$1178,3,FALSE)</f>
        <v>casglu, dadansoddi a chyfuno'r cofnodion a'r data gofynnol</v>
      </c>
      <c r="E295" s="233" t="str">
        <f>IF(C295="","",VLOOKUP(C295,Translate!$G$5:$H$56,2,FALSE))</f>
        <v/>
      </c>
      <c r="F295" s="233" t="str">
        <f>IF(FrontPage!$D$4=1,D295&amp;E295,B295&amp;C295)</f>
        <v>casglu, dadansoddi a chyfuno'r cofnodion a'r data gofynnol</v>
      </c>
    </row>
    <row r="296" spans="1:6" ht="15.5" x14ac:dyDescent="0.35">
      <c r="A296" s="387"/>
      <c r="B296" s="387" t="s">
        <v>692</v>
      </c>
      <c r="D296" t="str">
        <f>VLOOKUP(B296,Translate!$A$5:$D$1178,3,FALSE)</f>
        <v>cwblhau, gwirio, diwygio a chymeradwyo'r ffurflen.</v>
      </c>
      <c r="E296" s="233" t="str">
        <f>IF(C296="","",VLOOKUP(C296,Translate!$G$5:$H$56,2,FALSE))</f>
        <v/>
      </c>
      <c r="F296" s="233" t="str">
        <f>IF(FrontPage!$D$4=1,D296&amp;E296,B296&amp;C296)</f>
        <v>cwblhau, gwirio, diwygio a chymeradwyo'r ffurflen.</v>
      </c>
    </row>
    <row r="297" spans="1:6" ht="15.5" x14ac:dyDescent="0.35">
      <c r="A297" s="387"/>
      <c r="B297" s="387" t="s">
        <v>2</v>
      </c>
      <c r="D297" t="str">
        <f>VLOOKUP(B297,Translate!$A$5:$D$1178,3,FALSE)</f>
        <v>Nifer yr oriau</v>
      </c>
      <c r="E297" s="233" t="str">
        <f>IF(C297="","",VLOOKUP(C297,Translate!$G$5:$H$56,2,FALSE))</f>
        <v/>
      </c>
      <c r="F297" s="233" t="str">
        <f>IF(FrontPage!$D$4=1,D297&amp;E297,B297&amp;C297)</f>
        <v>Nifer yr oriau</v>
      </c>
    </row>
    <row r="298" spans="1:6" ht="15.5" x14ac:dyDescent="0.35">
      <c r="A298" s="387"/>
      <c r="B298" s="387" t="s">
        <v>3</v>
      </c>
      <c r="D298" t="str">
        <f>VLOOKUP(B298,Translate!$A$5:$D$1178,3,FALSE)</f>
        <v>Mae croeso i chi ychwanegu unrhyw sylwadau</v>
      </c>
      <c r="E298" s="233" t="str">
        <f>IF(C298="","",VLOOKUP(C298,Translate!$G$5:$H$56,2,FALSE))</f>
        <v/>
      </c>
      <c r="F298" s="233" t="str">
        <f>IF(FrontPage!$D$4=1,D298&amp;E298,B298&amp;C298)</f>
        <v>Mae croeso i chi ychwanegu unrhyw sylwadau</v>
      </c>
    </row>
    <row r="299" spans="1:6" ht="15.5" x14ac:dyDescent="0.35">
      <c r="A299" s="387"/>
      <c r="B299" s="389" t="s">
        <v>693</v>
      </c>
      <c r="D299" t="str">
        <f>VLOOKUP(B299,Translate!$A$5:$D$1178,3,FALSE)</f>
        <v>Sylwadau</v>
      </c>
      <c r="E299" s="233" t="str">
        <f>IF(C299="","",VLOOKUP(C299,Translate!$G$5:$H$56,2,FALSE))</f>
        <v/>
      </c>
      <c r="F299" s="233" t="str">
        <f>IF(FrontPage!$D$4=1,D299&amp;E299,B299&amp;C299)</f>
        <v>Sylwadau</v>
      </c>
    </row>
    <row r="300" spans="1:6" ht="15.5" x14ac:dyDescent="0.35">
      <c r="A300" s="387"/>
      <c r="B300" s="387" t="s">
        <v>694</v>
      </c>
      <c r="D300" t="str">
        <f>VLOOKUP(B300,Translate!$A$5:$D$1178,3,FALSE)</f>
        <v>Cliciwch ar y ddolen isod i gael canllawiau ar gyfer y ffurflenni unigol (mae angen mynediad at y we)</v>
      </c>
      <c r="E300" s="233" t="str">
        <f>IF(C300="","",VLOOKUP(C300,Translate!$G$5:$H$56,2,FALSE))</f>
        <v/>
      </c>
      <c r="F300" s="233" t="str">
        <f>IF(FrontPage!$D$4=1,D300&amp;E300,B300&amp;C300)</f>
        <v>Cliciwch ar y ddolen isod i gael canllawiau ar gyfer y ffurflenni unigol (mae angen mynediad at y we)</v>
      </c>
    </row>
    <row r="301" spans="1:6" ht="15.5" x14ac:dyDescent="0.35">
      <c r="A301" s="387"/>
      <c r="B301" s="387" t="s">
        <v>11</v>
      </c>
      <c r="D301" t="str">
        <f>VLOOKUP(B301,Translate!$A$5:$D$1178,3,FALSE)</f>
        <v>Hyperddolen canllawiau</v>
      </c>
      <c r="E301" s="233" t="str">
        <f>IF(C301="","",VLOOKUP(C301,Translate!$G$5:$H$56,2,FALSE))</f>
        <v/>
      </c>
      <c r="F301" s="233" t="str">
        <f>IF(FrontPage!$D$4=1,D301&amp;E301,B301&amp;C301)</f>
        <v>Hyperddolen canllawiau</v>
      </c>
    </row>
    <row r="302" spans="1:6" ht="15.5" x14ac:dyDescent="0.35">
      <c r="A302" s="387"/>
      <c r="B302" s="392" t="s">
        <v>695</v>
      </c>
      <c r="D302" t="str">
        <f>VLOOKUP(B302,Translate!$A$5:$D$1178,3,FALSE)</f>
        <v xml:space="preserve">Rydym bob amser yn ceisio gwella'r ffurflen i'w gwneud yn haws i'w llenwi, gan barhau i sicrhau cywirdeb data a chysondeb ar gyfer yr holl awdurdodau. Os oes gennych unrhyw sylwadau neu awgrymiadau a allai fod yn ddefnyddiol, nodwch nhw isod: </v>
      </c>
      <c r="E302" s="233" t="str">
        <f>IF(C302="","",VLOOKUP(C302,Translate!$G$5:$H$56,2,FALSE))</f>
        <v/>
      </c>
      <c r="F302" s="233" t="str">
        <f>IF(FrontPage!$D$4=1,D302&amp;E302,B302&amp;C302)</f>
        <v xml:space="preserve">Rydym bob amser yn ceisio gwella'r ffurflen i'w gwneud yn haws i'w llenwi, gan barhau i sicrhau cywirdeb data a chysondeb ar gyfer yr holl awdurdodau. Os oes gennych unrhyw sylwadau neu awgrymiadau a allai fod yn ddefnyddiol, nodwch nhw isod: </v>
      </c>
    </row>
    <row r="303" spans="1:6" ht="15.5" x14ac:dyDescent="0.35">
      <c r="A303" s="387"/>
      <c r="B303" s="387" t="s">
        <v>12</v>
      </c>
      <c r="D303" t="str">
        <f>VLOOKUP(B303,Translate!$A$5:$D$1178,3,FALSE)</f>
        <v>Dyluniad y ffurflen</v>
      </c>
      <c r="E303" s="233" t="str">
        <f>IF(C303="","",VLOOKUP(C303,Translate!$G$5:$H$56,2,FALSE))</f>
        <v/>
      </c>
      <c r="F303" s="233" t="str">
        <f>IF(FrontPage!$D$4=1,D303&amp;E303,B303&amp;C303)</f>
        <v>Dyluniad y ffurflen</v>
      </c>
    </row>
    <row r="304" spans="1:6" ht="15.5" x14ac:dyDescent="0.35">
      <c r="A304" s="387"/>
      <c r="B304" s="387" t="s">
        <v>13</v>
      </c>
      <c r="D304" t="str">
        <f>VLOOKUP(B304,Translate!$A$5:$D$1178,3,FALSE)</f>
        <v>Dilysu</v>
      </c>
      <c r="E304" s="233" t="str">
        <f>IF(C304="","",VLOOKUP(C304,Translate!$G$5:$H$56,2,FALSE))</f>
        <v/>
      </c>
      <c r="F304" s="233" t="str">
        <f>IF(FrontPage!$D$4=1,D304&amp;E304,B304&amp;C304)</f>
        <v>Dilysu</v>
      </c>
    </row>
    <row r="305" spans="1:6" ht="15.5" x14ac:dyDescent="0.35">
      <c r="A305" s="387"/>
      <c r="B305" s="387" t="s">
        <v>14</v>
      </c>
      <c r="D305" t="str">
        <f>VLOOKUP(B305,Translate!$A$5:$D$1178,3,FALSE)</f>
        <v>Dogfennaeth</v>
      </c>
      <c r="E305" s="233" t="str">
        <f>IF(C305="","",VLOOKUP(C305,Translate!$G$5:$H$56,2,FALSE))</f>
        <v/>
      </c>
      <c r="F305" s="233" t="str">
        <f>IF(FrontPage!$D$4=1,D305&amp;E305,B305&amp;C305)</f>
        <v>Dogfennaeth</v>
      </c>
    </row>
    <row r="306" spans="1:6" ht="15.5" x14ac:dyDescent="0.35">
      <c r="A306" s="387"/>
      <c r="B306" s="387" t="s">
        <v>737</v>
      </c>
      <c r="D306" t="str">
        <f>VLOOKUP(B306,Translate!$A$5:$D$1178,3,FALSE)</f>
        <v>Sylwadau cyffredinol</v>
      </c>
      <c r="E306" s="233" t="str">
        <f>IF(C306="","",VLOOKUP(C306,Translate!$G$5:$H$56,2,FALSE))</f>
        <v/>
      </c>
      <c r="F306" s="233" t="str">
        <f>IF(FrontPage!$D$4=1,D306&amp;E306,B306&amp;C306)</f>
        <v>Sylwadau cyffredinol</v>
      </c>
    </row>
    <row r="307" spans="1:6" ht="13" x14ac:dyDescent="0.3">
      <c r="A307" s="435" t="s">
        <v>2853</v>
      </c>
      <c r="B307" s="436"/>
      <c r="C307" s="437"/>
      <c r="D307" s="437"/>
      <c r="E307" s="437" t="str">
        <f>IF(C307="","",VLOOKUP(C307,Translate!$G$5:$H$56,2,FALSE))</f>
        <v/>
      </c>
      <c r="F307" s="437" t="str">
        <f>IF(FrontPage!$D$4=1,D307&amp;E307,B307&amp;C307)</f>
        <v/>
      </c>
    </row>
    <row r="308" spans="1:6" x14ac:dyDescent="0.25">
      <c r="B308" s="233" t="s">
        <v>354</v>
      </c>
      <c r="D308" s="233" t="str">
        <f>VLOOKUP(B308,Translate!$A$5:$D$1178,3,FALSE)</f>
        <v>Rhes</v>
      </c>
      <c r="E308" s="233" t="str">
        <f>IF(C308="","",VLOOKUP(C308,Translate!$G$5:$H$56,2,FALSE))</f>
        <v/>
      </c>
      <c r="F308" s="233" t="str">
        <f>IF(FrontPage!$D$4=1,D308&amp;E308,B308&amp;C308)</f>
        <v>Rhes</v>
      </c>
    </row>
    <row r="309" spans="1:6" x14ac:dyDescent="0.25">
      <c r="B309" s="233" t="s">
        <v>2837</v>
      </c>
      <c r="D309" s="233" t="str">
        <f>VLOOKUP(B309,Translate!$A$5:$D$1178,3,FALSE)</f>
        <v>colofn</v>
      </c>
      <c r="E309" s="233" t="str">
        <f>IF(C309="","",VLOOKUP(C309,Translate!$G$5:$H$56,2,FALSE))</f>
        <v/>
      </c>
      <c r="F309" s="233" t="str">
        <f>IF(FrontPage!$D$4=1,D309&amp;E309,B309&amp;C309)</f>
        <v>colofn</v>
      </c>
    </row>
    <row r="310" spans="1:6" x14ac:dyDescent="0.25">
      <c r="B310" s="233" t="s">
        <v>2838</v>
      </c>
      <c r="D310" s="233" t="str">
        <f>VLOOKUP(B310,Translate!$A$5:$D$1178,3,FALSE)</f>
        <v>goddefiannau:</v>
      </c>
      <c r="E310" s="233" t="str">
        <f>IF(C310="","",VLOOKUP(C310,Translate!$G$5:$H$56,2,FALSE))</f>
        <v/>
      </c>
      <c r="F310" s="233" t="str">
        <f>IF(FrontPage!$D$4=1,D310&amp;E310,B310&amp;C310)</f>
        <v>goddefiannau:</v>
      </c>
    </row>
    <row r="311" spans="1:6" x14ac:dyDescent="0.25">
      <c r="B311" s="233" t="s">
        <v>2839</v>
      </c>
      <c r="D311" s="233" t="str">
        <f>VLOOKUP(B311,Translate!$A$5:$D$1178,3,FALSE)</f>
        <v>gwahaniaethau:</v>
      </c>
      <c r="E311" s="233" t="str">
        <f>IF(C311="","",VLOOKUP(C311,Translate!$G$5:$H$56,2,FALSE))</f>
        <v/>
      </c>
      <c r="F311" s="233" t="str">
        <f>IF(FrontPage!$D$4=1,D311&amp;E311,B311&amp;C311)</f>
        <v>gwahaniaethau:</v>
      </c>
    </row>
    <row r="312" spans="1:6" ht="15.5" x14ac:dyDescent="0.35">
      <c r="B312" s="233" t="s">
        <v>440</v>
      </c>
      <c r="D312" t="str">
        <f>VLOOKUP(B312,Translate!$A$5:$D$1179,3,FALSE)</f>
        <v>£ miloedd</v>
      </c>
      <c r="E312" s="233" t="str">
        <f>IF(C312="","",VLOOKUP(C312,Translate!$G$5:$H$56,2,FALSE))</f>
        <v/>
      </c>
      <c r="F312" s="233" t="str">
        <f>IF(FrontPage!$D$4=1,D312&amp;E312,B312&amp;C312)</f>
        <v>£ miloedd</v>
      </c>
    </row>
    <row r="313" spans="1:6" x14ac:dyDescent="0.25">
      <c r="B313" s="233" t="s">
        <v>2801</v>
      </c>
      <c r="D313" s="233" t="str">
        <f>VLOOKUP(B313,Translate!$A$5:$D$1178,3,FALSE)</f>
        <v>canran</v>
      </c>
      <c r="E313" s="233" t="str">
        <f>IF(C313="","",VLOOKUP(C313,Translate!$G$5:$H$56,2,FALSE))</f>
        <v/>
      </c>
      <c r="F313" s="233" t="str">
        <f>IF(FrontPage!$D$4=1,D313&amp;E313,B313&amp;C313)</f>
        <v>canran</v>
      </c>
    </row>
    <row r="314" spans="1:6" x14ac:dyDescent="0.25">
      <c r="B314" s="233" t="s">
        <v>2802</v>
      </c>
      <c r="D314" s="233" t="str">
        <f>VLOOKUP(B314,Translate!$A$5:$D$1178,3,FALSE)</f>
        <v>Auto</v>
      </c>
      <c r="E314" s="233" t="str">
        <f>IF(C314="","",VLOOKUP(C314,Translate!$G$5:$H$56,2,FALSE))</f>
        <v/>
      </c>
      <c r="F314" s="233" t="str">
        <f>IF(FrontPage!$D$4=1,D314&amp;E314,B314&amp;C314)</f>
        <v>Auto</v>
      </c>
    </row>
    <row r="315" spans="1:6" x14ac:dyDescent="0.25">
      <c r="B315" s="233" t="s">
        <v>2803</v>
      </c>
      <c r="D315" s="233" t="str">
        <f>VLOOKUP(B315,Translate!$A$5:$D$1178,3,FALSE)</f>
        <v>Marcio</v>
      </c>
      <c r="E315" s="233" t="str">
        <f>IF(C315="","",VLOOKUP(C315,Translate!$G$5:$H$56,2,FALSE))</f>
        <v/>
      </c>
      <c r="F315" s="233" t="str">
        <f>IF(FrontPage!$D$4=1,D315&amp;E315,B315&amp;C315)</f>
        <v>Marcio</v>
      </c>
    </row>
    <row r="316" spans="1:6" x14ac:dyDescent="0.25">
      <c r="B316" s="233" t="s">
        <v>2804</v>
      </c>
      <c r="D316" s="233" t="str">
        <f>VLOOKUP(B316,Translate!$A$5:$D$1178,3,FALSE)</f>
        <v>Gwirio</v>
      </c>
      <c r="E316" s="233" t="str">
        <f>IF(C316="","",VLOOKUP(C316,Translate!$G$5:$H$56,2,FALSE))</f>
        <v/>
      </c>
      <c r="F316" s="233" t="str">
        <f>IF(FrontPage!$D$4=1,D316&amp;E316,B316&amp;C316)</f>
        <v>Gwirio</v>
      </c>
    </row>
    <row r="317" spans="1:6" x14ac:dyDescent="0.25">
      <c r="B317" s="233" t="s">
        <v>2805</v>
      </c>
      <c r="D317" s="233" t="str">
        <f>VLOOKUP(B317,Translate!$A$5:$D$1178,3,FALSE)</f>
        <v>Statws</v>
      </c>
      <c r="E317" s="233" t="str">
        <f>IF(C317="","",VLOOKUP(C317,Translate!$G$5:$H$56,2,FALSE))</f>
        <v/>
      </c>
      <c r="F317" s="233" t="str">
        <f>IF(FrontPage!$D$4=1,D317&amp;E317,B317&amp;C317)</f>
        <v>Statws</v>
      </c>
    </row>
    <row r="318" spans="1:6" x14ac:dyDescent="0.25">
      <c r="B318" s="233" t="s">
        <v>2806</v>
      </c>
      <c r="D318" s="233" t="str">
        <f>VLOOKUP(B318,Translate!$A$5:$D$1178,3,FALSE)</f>
        <v>Eich Sylwadau</v>
      </c>
      <c r="E318" s="233" t="str">
        <f>IF(C318="","",VLOOKUP(C318,Translate!$G$5:$H$56,2,FALSE))</f>
        <v/>
      </c>
      <c r="F318" s="233" t="str">
        <f>IF(FrontPage!$D$4=1,D318&amp;E318,B318&amp;C318)</f>
        <v>Eich Sylwadau</v>
      </c>
    </row>
    <row r="319" spans="1:6" x14ac:dyDescent="0.25">
      <c r="B319" s="233" t="s">
        <v>2807</v>
      </c>
      <c r="D319" s="233" t="str">
        <f>VLOOKUP(B319,Translate!$A$5:$D$1178,3,FALSE)</f>
        <v>Ein Sylwadau</v>
      </c>
      <c r="E319" s="233" t="str">
        <f>IF(C319="","",VLOOKUP(C319,Translate!$G$5:$H$56,2,FALSE))</f>
        <v/>
      </c>
      <c r="F319" s="233" t="str">
        <f>IF(FrontPage!$D$4=1,D319&amp;E319,B319&amp;C319)</f>
        <v>Ein Sylwadau</v>
      </c>
    </row>
    <row r="320" spans="1:6" x14ac:dyDescent="0.25">
      <c r="B320" s="233" t="s">
        <v>2832</v>
      </c>
      <c r="D320" s="233" t="str">
        <f>VLOOKUP(B320,Translate!$A$5:$D$1178,3,FALSE)</f>
        <v>llythrenau</v>
      </c>
      <c r="E320" s="233" t="str">
        <f>IF(C320="","",VLOOKUP(C320,Translate!$G$5:$H$56,2,FALSE))</f>
        <v/>
      </c>
      <c r="F320" s="233" t="str">
        <f>IF(FrontPage!$D$4=1,D320&amp;E320,B320&amp;C320)</f>
        <v>llythrenau</v>
      </c>
    </row>
    <row r="321" spans="2:6" x14ac:dyDescent="0.25">
      <c r="B321" s="233" t="s">
        <v>2808</v>
      </c>
      <c r="D321" s="233" t="str">
        <f>VLOOKUP(B321,Translate!$A$5:$D$1178,3,FALSE)</f>
        <v>Dyddiad</v>
      </c>
      <c r="E321" s="233" t="str">
        <f>IF(C321="","",VLOOKUP(C321,Translate!$G$5:$H$56,2,FALSE))</f>
        <v/>
      </c>
      <c r="F321" s="233" t="str">
        <f>IF(FrontPage!$D$4=1,D321&amp;E321,B321&amp;C321)</f>
        <v>Dyddiad</v>
      </c>
    </row>
    <row r="322" spans="2:6" x14ac:dyDescent="0.25">
      <c r="B322" s="233" t="s">
        <v>2840</v>
      </c>
      <c r="D322" s="233" t="str">
        <f>VLOOKUP(B322,Translate!$A$5:$D$1178,3,FALSE)</f>
        <v xml:space="preserve">Flwyddyn ar ôl blwyddyn bwrdd dilysiadau am </v>
      </c>
      <c r="E322" s="233" t="str">
        <f>IF(C322="","",VLOOKUP(C322,Translate!$G$5:$H$56,2,FALSE))</f>
        <v/>
      </c>
      <c r="F322" s="233" t="str">
        <f>IF(FrontPage!$D$4=1,D322&amp;E322,B322&amp;C322)</f>
        <v xml:space="preserve">Flwyddyn ar ôl blwyddyn bwrdd dilysiadau am </v>
      </c>
    </row>
    <row r="323" spans="2:6" x14ac:dyDescent="0.25">
      <c r="B323" s="233" t="s">
        <v>2854</v>
      </c>
      <c r="D323" s="233" t="s">
        <v>2855</v>
      </c>
      <c r="E323" s="233" t="str">
        <f>IF(C323="","",VLOOKUP(C323,Translate!$G$5:$H$56,2,FALSE))</f>
        <v/>
      </c>
      <c r="F323" s="233" t="str">
        <f>IF(FrontPage!$D$4=1,D323&amp;E323,B323&amp;C323)</f>
        <v>Cyfarwyddiadau ar gyfer Tablau Dilysu</v>
      </c>
    </row>
    <row r="324" spans="2:6" ht="237.5" x14ac:dyDescent="0.25">
      <c r="B324" s="442" t="s">
        <v>2907</v>
      </c>
      <c r="D324" s="442" t="s">
        <v>2908</v>
      </c>
      <c r="E324" s="233" t="str">
        <f>IF(C324="","",VLOOKUP(C324,Translate!$G$5:$H$56,2,FALSE))</f>
        <v/>
      </c>
      <c r="F324" s="442" t="str">
        <f>IF(FrontPage!$D$4=1,D324&amp;E324,B324&amp;C324)</f>
        <v>Ar rai o’r tudalennau mae tabl dilysu wedi ei ychwanegu, sydd yn dangos ffigurau o’r ddwy flynedd flaenorol ar gyfer dibenion cymharu, i’ch cynorthwyo i gwblhau’r ffurflen.
Mae’r golofn ‘Auto’ yn dangos unrhyw ffigurau sydd y tu allan i’r lefelau goddefiant (sydd wedi eu gosod ar hyn o bryd ar wahaniaeth o un flwyddyn i’r llall o 30K a 50%) a fydd, o bosib, angen eu gwirio. 
Unwaith y byddwn wedi derbyn y ffurflen wedi ei chwblhau, byddwn yn marcio unrhyw resi sydd yn ein tyb ni angen eu clirio, drwy defnyddio’r golofn ‘Gwirio’ a hefyd yn ychwanegu unrhyw sylwadau a/neu unrhyw sylwadau blaenorol perthnasol a ddarparwyd gan eich awdurdod yn y golofn ‘Ein Sylwadau’.
Os byddwch yn dymuno ychwanegu gwybodaeth ategol yn unrhyw res a fyddech cystal â’u rhoi yn ‘Eich Sylwadau'. Fel arall bydd neges e bost i gadarnhau eich bod yn hapus gyda’r ffigurau yn ddigonol. 
Yn gywir,
Y Tîm Ystadegau Cyllid Llywodraeth Leol</v>
      </c>
    </row>
    <row r="325" spans="2:6" ht="17.25" customHeight="1" x14ac:dyDescent="0.25">
      <c r="B325" s="233" t="s">
        <v>2864</v>
      </c>
      <c r="D325" s="233" t="s">
        <v>2865</v>
      </c>
      <c r="F325" s="442" t="str">
        <f>IF(FrontPage!$D$4=1,D325&amp;E325,B325&amp;C325)</f>
        <v>Sero</v>
      </c>
    </row>
    <row r="326" spans="2:6" ht="37.5" x14ac:dyDescent="0.25">
      <c r="B326" s="442" t="s">
        <v>2909</v>
      </c>
      <c r="D326" s="442" t="s">
        <v>2910</v>
      </c>
      <c r="F326" s="442" t="str">
        <f>IF(FrontPage!$D$4=1,D326&amp;E326,B326&amp;C326)</f>
        <v>Sylwch: Os ydych chi'n fodlon â'r gwiriadau dilysu ar dudalennau COR1-2 a COR4Fin, dim ond unwaith y mae angen i chi gadarnhau hyn, yn ddelfrydol trwy e-bost. Mae unrhyw wybodaeth ychwanegol bob amser yn ddefnyddiol ond nid yw'n hanfodol.</v>
      </c>
    </row>
  </sheetData>
  <sheetProtection sheet="1" objects="1" scenarios="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CC"/>
  </sheetPr>
  <dimension ref="A1:AP7683"/>
  <sheetViews>
    <sheetView topLeftCell="C1" zoomScaleNormal="100" workbookViewId="0">
      <selection activeCell="F11" sqref="F11"/>
    </sheetView>
  </sheetViews>
  <sheetFormatPr defaultColWidth="8.84375" defaultRowHeight="10" x14ac:dyDescent="0.2"/>
  <cols>
    <col min="1" max="1" width="6.07421875" style="406" bestFit="1" customWidth="1"/>
    <col min="2" max="2" width="6.84375" style="406" customWidth="1"/>
    <col min="3" max="3" width="26.69140625" style="406" customWidth="1"/>
    <col min="4" max="4" width="23.84375" style="406" customWidth="1"/>
    <col min="5" max="5" width="6.69140625" style="406" customWidth="1"/>
    <col min="6" max="6" width="34.69140625" style="406" customWidth="1"/>
    <col min="7" max="7" width="13" style="406" customWidth="1"/>
    <col min="8" max="8" width="18.69140625" style="406" customWidth="1"/>
    <col min="9" max="9" width="13.84375" style="406" customWidth="1"/>
    <col min="10" max="10" width="9.765625" style="406" customWidth="1"/>
    <col min="11" max="11" width="9.69140625" style="406" customWidth="1"/>
    <col min="12" max="12" width="7" style="406" customWidth="1"/>
    <col min="13" max="13" width="15.53515625" style="406" customWidth="1"/>
    <col min="14" max="14" width="6.53515625" style="406" customWidth="1"/>
    <col min="15" max="15" width="8" style="406" customWidth="1"/>
    <col min="16" max="16" width="39.07421875" style="406" customWidth="1"/>
    <col min="17" max="17" width="3.07421875" style="406" customWidth="1"/>
    <col min="18" max="18" width="15.69140625" style="406" bestFit="1" customWidth="1"/>
    <col min="19" max="19" width="5.3046875" style="406" customWidth="1"/>
    <col min="20" max="20" width="6.4609375" style="406" customWidth="1"/>
    <col min="21" max="21" width="5.23046875" style="406" customWidth="1"/>
    <col min="22" max="22" width="5.3046875" style="406" customWidth="1"/>
    <col min="23" max="23" width="4.84375" style="406" customWidth="1"/>
    <col min="24" max="24" width="7" style="406" customWidth="1"/>
    <col min="25" max="25" width="3.3046875" style="406" customWidth="1"/>
    <col min="26" max="26" width="8.84375" style="406"/>
    <col min="27" max="27" width="7.765625" style="406" customWidth="1"/>
    <col min="28" max="28" width="8.69140625" style="406" customWidth="1"/>
    <col min="29" max="29" width="5.23046875" style="406" customWidth="1"/>
    <col min="30" max="30" width="6.53515625" style="406" customWidth="1"/>
    <col min="31" max="31" width="5.69140625" style="406" customWidth="1"/>
    <col min="32" max="32" width="6.4609375" style="406" customWidth="1"/>
    <col min="33" max="33" width="14.84375" style="406" customWidth="1"/>
    <col min="34" max="34" width="3.53515625" style="406" customWidth="1"/>
    <col min="35" max="35" width="8.23046875" style="406" customWidth="1"/>
    <col min="36" max="36" width="7.765625" style="406" customWidth="1"/>
    <col min="37" max="37" width="8.69140625" style="406" customWidth="1"/>
    <col min="38" max="38" width="5.23046875" style="406" customWidth="1"/>
    <col min="39" max="39" width="6.53515625" style="406" customWidth="1"/>
    <col min="40" max="40" width="5.69140625" style="406" customWidth="1"/>
    <col min="41" max="41" width="6.4609375" style="406" customWidth="1"/>
    <col min="42" max="42" width="14.84375" style="406" customWidth="1"/>
    <col min="43" max="16384" width="8.84375" style="406"/>
  </cols>
  <sheetData>
    <row r="1" spans="1:42" ht="15.5" x14ac:dyDescent="0.35">
      <c r="A1" s="403" t="s">
        <v>429</v>
      </c>
      <c r="B1" s="404"/>
      <c r="C1" s="405"/>
    </row>
    <row r="2" spans="1:42" ht="10.5" x14ac:dyDescent="0.25">
      <c r="R2" s="407" t="s">
        <v>2811</v>
      </c>
      <c r="Z2" s="407" t="s">
        <v>2862</v>
      </c>
      <c r="AI2" s="407" t="s">
        <v>2863</v>
      </c>
    </row>
    <row r="3" spans="1:42" ht="15.5" x14ac:dyDescent="0.35">
      <c r="A3" s="408" t="s">
        <v>286</v>
      </c>
      <c r="B3" s="408"/>
      <c r="C3" s="408"/>
      <c r="E3" s="409" t="s">
        <v>2922</v>
      </c>
      <c r="H3" s="660" t="s">
        <v>3013</v>
      </c>
      <c r="R3" s="406" t="s">
        <v>2812</v>
      </c>
      <c r="S3" s="406" t="s">
        <v>285</v>
      </c>
      <c r="T3" s="406" t="s">
        <v>228</v>
      </c>
      <c r="U3" s="406" t="s">
        <v>229</v>
      </c>
      <c r="V3" s="406" t="s">
        <v>230</v>
      </c>
      <c r="W3" s="406" t="s">
        <v>284</v>
      </c>
      <c r="X3" s="406" t="s">
        <v>227</v>
      </c>
      <c r="Z3" s="406" t="s">
        <v>2812</v>
      </c>
      <c r="AA3" s="410" t="s">
        <v>228</v>
      </c>
      <c r="AB3" s="410" t="s">
        <v>285</v>
      </c>
      <c r="AC3" s="410" t="s">
        <v>354</v>
      </c>
      <c r="AD3" s="410" t="s">
        <v>2860</v>
      </c>
      <c r="AE3" s="410" t="s">
        <v>2803</v>
      </c>
      <c r="AF3" s="410" t="s">
        <v>2805</v>
      </c>
      <c r="AG3" s="410" t="s">
        <v>2861</v>
      </c>
      <c r="AH3" s="410"/>
      <c r="AI3" s="406" t="s">
        <v>2812</v>
      </c>
      <c r="AJ3" s="406" t="s">
        <v>228</v>
      </c>
      <c r="AK3" s="406" t="s">
        <v>285</v>
      </c>
      <c r="AL3" s="406" t="s">
        <v>354</v>
      </c>
      <c r="AM3" s="406" t="s">
        <v>2860</v>
      </c>
      <c r="AN3" s="406" t="s">
        <v>2803</v>
      </c>
      <c r="AO3" s="406" t="s">
        <v>2805</v>
      </c>
      <c r="AP3" s="406" t="s">
        <v>2861</v>
      </c>
    </row>
    <row r="4" spans="1:42" ht="10.5" x14ac:dyDescent="0.25">
      <c r="A4" s="411"/>
      <c r="R4" s="406" t="str">
        <f t="shared" ref="R4:R67" si="0">S4&amp;"_"&amp;T4&amp;"_"&amp;U4&amp;"_"&amp;V4&amp;"_"&amp;W4</f>
        <v>512_COR_1.1_9_202122</v>
      </c>
      <c r="S4" s="406">
        <v>512</v>
      </c>
      <c r="T4" s="406" t="s">
        <v>287</v>
      </c>
      <c r="U4" s="406">
        <v>1.1000000000000001</v>
      </c>
      <c r="V4" s="406">
        <v>9</v>
      </c>
      <c r="W4" s="406">
        <v>202122</v>
      </c>
      <c r="X4" s="566">
        <v>940</v>
      </c>
    </row>
    <row r="5" spans="1:42" ht="10.5" x14ac:dyDescent="0.25">
      <c r="A5" s="408" t="s">
        <v>119</v>
      </c>
      <c r="B5" s="408" t="s">
        <v>117</v>
      </c>
      <c r="C5" s="408" t="s">
        <v>118</v>
      </c>
      <c r="E5" s="412">
        <v>1</v>
      </c>
      <c r="F5" s="412">
        <v>2</v>
      </c>
      <c r="G5" s="412">
        <v>3</v>
      </c>
      <c r="H5" s="412">
        <v>4</v>
      </c>
      <c r="I5" s="412">
        <v>5</v>
      </c>
      <c r="J5" s="412">
        <v>6</v>
      </c>
      <c r="K5" s="412">
        <v>7</v>
      </c>
      <c r="L5" s="412">
        <v>8</v>
      </c>
      <c r="M5" s="412">
        <v>9</v>
      </c>
      <c r="N5" s="412">
        <v>10</v>
      </c>
      <c r="O5" s="412">
        <v>11</v>
      </c>
      <c r="P5" s="412">
        <v>12</v>
      </c>
      <c r="R5" s="406" t="str">
        <f t="shared" si="0"/>
        <v>514_COR_1.1_9_202122</v>
      </c>
      <c r="S5" s="406">
        <v>514</v>
      </c>
      <c r="T5" s="406" t="s">
        <v>287</v>
      </c>
      <c r="U5" s="406">
        <v>1.1000000000000001</v>
      </c>
      <c r="V5" s="406">
        <v>9</v>
      </c>
      <c r="W5" s="406">
        <v>202122</v>
      </c>
      <c r="X5" s="566">
        <v>1468</v>
      </c>
    </row>
    <row r="6" spans="1:42" x14ac:dyDescent="0.2">
      <c r="A6" s="406">
        <v>1</v>
      </c>
      <c r="B6" s="406">
        <v>0</v>
      </c>
      <c r="C6" s="406" t="s">
        <v>290</v>
      </c>
      <c r="D6" s="406" t="s">
        <v>1509</v>
      </c>
      <c r="E6" s="408" t="s">
        <v>117</v>
      </c>
      <c r="F6" s="408" t="s">
        <v>319</v>
      </c>
      <c r="G6" s="406" t="s">
        <v>320</v>
      </c>
      <c r="H6" s="406" t="s">
        <v>321</v>
      </c>
      <c r="I6" s="406" t="s">
        <v>322</v>
      </c>
      <c r="J6" s="406" t="s">
        <v>323</v>
      </c>
      <c r="K6" s="406" t="s">
        <v>324</v>
      </c>
      <c r="L6" s="406" t="s">
        <v>325</v>
      </c>
      <c r="M6" s="406" t="s">
        <v>326</v>
      </c>
      <c r="N6" s="406" t="s">
        <v>327</v>
      </c>
      <c r="O6" s="406" t="s">
        <v>328</v>
      </c>
      <c r="P6" s="406" t="s">
        <v>329</v>
      </c>
      <c r="R6" s="406" t="str">
        <f t="shared" si="0"/>
        <v>516_COR_1.1_9_202122</v>
      </c>
      <c r="S6" s="406">
        <v>516</v>
      </c>
      <c r="T6" s="406" t="s">
        <v>287</v>
      </c>
      <c r="U6" s="406">
        <v>1.1000000000000001</v>
      </c>
      <c r="V6" s="406">
        <v>9</v>
      </c>
      <c r="W6" s="406">
        <v>202122</v>
      </c>
      <c r="X6" s="566">
        <v>1644</v>
      </c>
    </row>
    <row r="7" spans="1:42" x14ac:dyDescent="0.2">
      <c r="A7" s="406">
        <v>2</v>
      </c>
      <c r="B7" s="406">
        <v>512</v>
      </c>
      <c r="C7" s="406" t="s">
        <v>2772</v>
      </c>
      <c r="D7" s="406" t="s">
        <v>120</v>
      </c>
      <c r="E7" s="406">
        <v>512</v>
      </c>
      <c r="F7" s="406" t="s">
        <v>120</v>
      </c>
      <c r="G7" s="406" t="s">
        <v>2780</v>
      </c>
      <c r="H7" s="406" t="s">
        <v>330</v>
      </c>
      <c r="I7" s="406" t="s">
        <v>121</v>
      </c>
      <c r="J7" s="406" t="s">
        <v>441</v>
      </c>
      <c r="K7" s="406" t="s">
        <v>2923</v>
      </c>
      <c r="L7" s="406" t="s">
        <v>122</v>
      </c>
      <c r="M7" s="406" t="s">
        <v>442</v>
      </c>
      <c r="N7" s="406" t="s">
        <v>2924</v>
      </c>
      <c r="O7" s="406" t="s">
        <v>2925</v>
      </c>
      <c r="P7" s="406" t="s">
        <v>443</v>
      </c>
      <c r="R7" s="406" t="str">
        <f t="shared" si="0"/>
        <v>518_COR_1.1_9_202122</v>
      </c>
      <c r="S7" s="406">
        <v>518</v>
      </c>
      <c r="T7" s="406" t="s">
        <v>287</v>
      </c>
      <c r="U7" s="406">
        <v>1.1000000000000001</v>
      </c>
      <c r="V7" s="406">
        <v>9</v>
      </c>
      <c r="W7" s="406">
        <v>202122</v>
      </c>
      <c r="X7" s="566">
        <v>479</v>
      </c>
    </row>
    <row r="8" spans="1:42" x14ac:dyDescent="0.2">
      <c r="A8" s="406">
        <v>3</v>
      </c>
      <c r="B8" s="406">
        <v>514</v>
      </c>
      <c r="C8" s="406" t="s">
        <v>2773</v>
      </c>
      <c r="D8" s="406" t="s">
        <v>123</v>
      </c>
      <c r="E8" s="406">
        <v>514</v>
      </c>
      <c r="F8" s="406" t="s">
        <v>123</v>
      </c>
      <c r="G8" s="406" t="s">
        <v>2999</v>
      </c>
      <c r="H8" s="406" t="s">
        <v>125</v>
      </c>
      <c r="I8" s="406" t="s">
        <v>331</v>
      </c>
      <c r="J8" s="406" t="s">
        <v>126</v>
      </c>
      <c r="K8" s="406" t="s">
        <v>124</v>
      </c>
      <c r="L8" s="406" t="s">
        <v>127</v>
      </c>
      <c r="M8" s="406" t="s">
        <v>2873</v>
      </c>
      <c r="N8" s="406" t="s">
        <v>2926</v>
      </c>
      <c r="O8" s="406" t="s">
        <v>2927</v>
      </c>
      <c r="P8" s="406" t="s">
        <v>2874</v>
      </c>
      <c r="R8" s="406" t="str">
        <f t="shared" si="0"/>
        <v>520_COR_1.1_9_202122</v>
      </c>
      <c r="S8" s="406">
        <v>520</v>
      </c>
      <c r="T8" s="406" t="s">
        <v>287</v>
      </c>
      <c r="U8" s="406">
        <v>1.1000000000000001</v>
      </c>
      <c r="V8" s="406">
        <v>9</v>
      </c>
      <c r="W8" s="406">
        <v>202122</v>
      </c>
      <c r="X8" s="566">
        <v>0</v>
      </c>
    </row>
    <row r="9" spans="1:42" x14ac:dyDescent="0.2">
      <c r="A9" s="406">
        <v>4</v>
      </c>
      <c r="B9" s="406">
        <v>516</v>
      </c>
      <c r="C9" s="406" t="s">
        <v>128</v>
      </c>
      <c r="D9" s="406" t="s">
        <v>739</v>
      </c>
      <c r="E9" s="406">
        <v>516</v>
      </c>
      <c r="F9" s="406" t="s">
        <v>128</v>
      </c>
      <c r="G9" s="406" t="s">
        <v>2984</v>
      </c>
      <c r="H9" s="406" t="s">
        <v>130</v>
      </c>
      <c r="I9" s="406" t="s">
        <v>131</v>
      </c>
      <c r="J9" s="406" t="s">
        <v>129</v>
      </c>
      <c r="K9" s="406" t="s">
        <v>2923</v>
      </c>
      <c r="L9" s="406" t="s">
        <v>132</v>
      </c>
      <c r="M9" s="406" t="s">
        <v>2813</v>
      </c>
      <c r="N9" s="406" t="s">
        <v>2928</v>
      </c>
      <c r="O9" s="406" t="s">
        <v>2929</v>
      </c>
      <c r="P9" s="406" t="s">
        <v>2814</v>
      </c>
      <c r="R9" s="406" t="str">
        <f t="shared" si="0"/>
        <v>522_COR_1.1_9_202122</v>
      </c>
      <c r="S9" s="406">
        <v>522</v>
      </c>
      <c r="T9" s="406" t="s">
        <v>287</v>
      </c>
      <c r="U9" s="406">
        <v>1.1000000000000001</v>
      </c>
      <c r="V9" s="406">
        <v>9</v>
      </c>
      <c r="W9" s="406">
        <v>202122</v>
      </c>
      <c r="X9" s="566">
        <v>1500.49</v>
      </c>
    </row>
    <row r="10" spans="1:42" x14ac:dyDescent="0.2">
      <c r="A10" s="406">
        <v>5</v>
      </c>
      <c r="B10" s="406">
        <v>518</v>
      </c>
      <c r="C10" s="406" t="s">
        <v>133</v>
      </c>
      <c r="D10" s="406" t="s">
        <v>740</v>
      </c>
      <c r="E10" s="406">
        <v>518</v>
      </c>
      <c r="F10" s="406" t="s">
        <v>133</v>
      </c>
      <c r="G10" s="406" t="s">
        <v>2911</v>
      </c>
      <c r="H10" s="406" t="s">
        <v>139</v>
      </c>
      <c r="I10" s="406" t="s">
        <v>135</v>
      </c>
      <c r="J10" s="406" t="s">
        <v>136</v>
      </c>
      <c r="K10" s="406" t="s">
        <v>134</v>
      </c>
      <c r="L10" s="406" t="s">
        <v>332</v>
      </c>
      <c r="M10" s="406" t="s">
        <v>3000</v>
      </c>
      <c r="N10" s="406" t="s">
        <v>2930</v>
      </c>
      <c r="O10" s="406" t="s">
        <v>2931</v>
      </c>
      <c r="P10" s="406" t="s">
        <v>3001</v>
      </c>
      <c r="R10" s="406" t="str">
        <f t="shared" si="0"/>
        <v>524_COR_1.1_9_202122</v>
      </c>
      <c r="S10" s="406">
        <v>524</v>
      </c>
      <c r="T10" s="406" t="s">
        <v>287</v>
      </c>
      <c r="U10" s="406">
        <v>1.1000000000000001</v>
      </c>
      <c r="V10" s="406">
        <v>9</v>
      </c>
      <c r="W10" s="406">
        <v>202122</v>
      </c>
      <c r="X10" s="566">
        <v>4095</v>
      </c>
    </row>
    <row r="11" spans="1:42" x14ac:dyDescent="0.2">
      <c r="A11" s="406">
        <v>6</v>
      </c>
      <c r="B11" s="406">
        <v>520</v>
      </c>
      <c r="C11" s="406" t="s">
        <v>137</v>
      </c>
      <c r="D11" s="406" t="s">
        <v>741</v>
      </c>
      <c r="E11" s="406">
        <v>520</v>
      </c>
      <c r="F11" s="406" t="s">
        <v>137</v>
      </c>
      <c r="G11" s="406" t="s">
        <v>444</v>
      </c>
      <c r="H11" s="406" t="s">
        <v>139</v>
      </c>
      <c r="I11" s="406" t="s">
        <v>140</v>
      </c>
      <c r="J11" s="406" t="s">
        <v>138</v>
      </c>
      <c r="K11" s="406" t="s">
        <v>2923</v>
      </c>
      <c r="L11" s="406" t="s">
        <v>141</v>
      </c>
      <c r="M11" s="406" t="s">
        <v>3002</v>
      </c>
      <c r="N11" s="406" t="s">
        <v>2932</v>
      </c>
      <c r="O11" s="406" t="s">
        <v>2933</v>
      </c>
      <c r="P11" s="406" t="s">
        <v>3003</v>
      </c>
      <c r="R11" s="406" t="str">
        <f t="shared" si="0"/>
        <v>526_COR_1.1_9_202122</v>
      </c>
      <c r="S11" s="406">
        <v>526</v>
      </c>
      <c r="T11" s="406" t="s">
        <v>287</v>
      </c>
      <c r="U11" s="406">
        <v>1.1000000000000001</v>
      </c>
      <c r="V11" s="406">
        <v>9</v>
      </c>
      <c r="W11" s="406">
        <v>202122</v>
      </c>
      <c r="X11" s="566">
        <v>1749</v>
      </c>
    </row>
    <row r="12" spans="1:42" x14ac:dyDescent="0.2">
      <c r="A12" s="406">
        <v>7</v>
      </c>
      <c r="B12" s="406">
        <v>522</v>
      </c>
      <c r="C12" s="406" t="s">
        <v>142</v>
      </c>
      <c r="D12" s="406" t="s">
        <v>742</v>
      </c>
      <c r="E12" s="406">
        <v>522</v>
      </c>
      <c r="F12" s="406" t="s">
        <v>142</v>
      </c>
      <c r="G12" s="406" t="s">
        <v>2985</v>
      </c>
      <c r="H12" s="406" t="s">
        <v>445</v>
      </c>
      <c r="I12" s="406" t="s">
        <v>144</v>
      </c>
      <c r="J12" s="406" t="s">
        <v>2923</v>
      </c>
      <c r="K12" s="406" t="s">
        <v>143</v>
      </c>
      <c r="L12" s="406" t="s">
        <v>303</v>
      </c>
      <c r="M12" s="406" t="s">
        <v>2934</v>
      </c>
      <c r="N12" s="406" t="s">
        <v>2935</v>
      </c>
      <c r="O12" s="406" t="s">
        <v>2936</v>
      </c>
      <c r="P12" s="406" t="s">
        <v>2937</v>
      </c>
      <c r="R12" s="406" t="str">
        <f t="shared" si="0"/>
        <v>528_COR_1.1_9_202122</v>
      </c>
      <c r="S12" s="406">
        <v>528</v>
      </c>
      <c r="T12" s="406" t="s">
        <v>287</v>
      </c>
      <c r="U12" s="406">
        <v>1.1000000000000001</v>
      </c>
      <c r="V12" s="406">
        <v>9</v>
      </c>
      <c r="W12" s="406">
        <v>202122</v>
      </c>
      <c r="X12" s="566">
        <v>0</v>
      </c>
    </row>
    <row r="13" spans="1:42" x14ac:dyDescent="0.2">
      <c r="A13" s="406">
        <v>8</v>
      </c>
      <c r="B13" s="406">
        <v>524</v>
      </c>
      <c r="C13" s="406" t="s">
        <v>145</v>
      </c>
      <c r="D13" s="406" t="s">
        <v>743</v>
      </c>
      <c r="E13" s="406">
        <v>524</v>
      </c>
      <c r="F13" s="406" t="s">
        <v>145</v>
      </c>
      <c r="G13" s="406" t="s">
        <v>2875</v>
      </c>
      <c r="H13" s="406" t="s">
        <v>139</v>
      </c>
      <c r="I13" s="406" t="s">
        <v>147</v>
      </c>
      <c r="J13" s="406" t="s">
        <v>146</v>
      </c>
      <c r="K13" s="406" t="s">
        <v>2923</v>
      </c>
      <c r="L13" s="406" t="s">
        <v>148</v>
      </c>
      <c r="M13" s="406" t="s">
        <v>2875</v>
      </c>
      <c r="N13" s="406" t="s">
        <v>2938</v>
      </c>
      <c r="O13" s="406" t="s">
        <v>2876</v>
      </c>
      <c r="P13" s="406" t="s">
        <v>2986</v>
      </c>
      <c r="R13" s="406" t="str">
        <f t="shared" si="0"/>
        <v>530_COR_1.1_9_202122</v>
      </c>
      <c r="S13" s="406">
        <v>530</v>
      </c>
      <c r="T13" s="406" t="s">
        <v>287</v>
      </c>
      <c r="U13" s="406">
        <v>1.1000000000000001</v>
      </c>
      <c r="V13" s="406">
        <v>9</v>
      </c>
      <c r="W13" s="406">
        <v>202122</v>
      </c>
      <c r="X13" s="566">
        <v>1007</v>
      </c>
    </row>
    <row r="14" spans="1:42" x14ac:dyDescent="0.2">
      <c r="A14" s="406">
        <v>9</v>
      </c>
      <c r="B14" s="406">
        <v>526</v>
      </c>
      <c r="C14" s="406" t="s">
        <v>149</v>
      </c>
      <c r="D14" s="406" t="s">
        <v>744</v>
      </c>
      <c r="E14" s="406">
        <v>526</v>
      </c>
      <c r="F14" s="406" t="s">
        <v>149</v>
      </c>
      <c r="G14" s="406" t="s">
        <v>3004</v>
      </c>
      <c r="H14" s="406" t="s">
        <v>446</v>
      </c>
      <c r="I14" s="406" t="s">
        <v>447</v>
      </c>
      <c r="J14" s="406" t="s">
        <v>151</v>
      </c>
      <c r="K14" s="406" t="s">
        <v>150</v>
      </c>
      <c r="L14" s="406" t="s">
        <v>448</v>
      </c>
      <c r="M14" s="406" t="s">
        <v>276</v>
      </c>
      <c r="N14" s="406" t="s">
        <v>2939</v>
      </c>
      <c r="O14" s="406" t="s">
        <v>2940</v>
      </c>
      <c r="P14" s="406" t="s">
        <v>449</v>
      </c>
      <c r="R14" s="406" t="str">
        <f t="shared" si="0"/>
        <v>532_COR_1.1_9_202122</v>
      </c>
      <c r="S14" s="406">
        <v>532</v>
      </c>
      <c r="T14" s="406" t="s">
        <v>287</v>
      </c>
      <c r="U14" s="406">
        <v>1.1000000000000001</v>
      </c>
      <c r="V14" s="406">
        <v>9</v>
      </c>
      <c r="W14" s="406">
        <v>202122</v>
      </c>
      <c r="X14" s="566">
        <v>386</v>
      </c>
    </row>
    <row r="15" spans="1:42" x14ac:dyDescent="0.2">
      <c r="A15" s="406">
        <v>10</v>
      </c>
      <c r="B15" s="406">
        <v>528</v>
      </c>
      <c r="C15" s="406" t="s">
        <v>152</v>
      </c>
      <c r="D15" s="406" t="s">
        <v>745</v>
      </c>
      <c r="E15" s="406">
        <v>528</v>
      </c>
      <c r="F15" s="406" t="s">
        <v>152</v>
      </c>
      <c r="G15" s="406" t="s">
        <v>450</v>
      </c>
      <c r="H15" s="406" t="s">
        <v>139</v>
      </c>
      <c r="I15" s="406" t="s">
        <v>154</v>
      </c>
      <c r="J15" s="406" t="s">
        <v>153</v>
      </c>
      <c r="K15" s="406" t="s">
        <v>2923</v>
      </c>
      <c r="L15" s="406" t="s">
        <v>155</v>
      </c>
      <c r="M15" s="406" t="s">
        <v>2987</v>
      </c>
      <c r="N15" s="406" t="s">
        <v>2941</v>
      </c>
      <c r="O15" s="406" t="s">
        <v>2877</v>
      </c>
      <c r="P15" s="406" t="s">
        <v>2988</v>
      </c>
      <c r="R15" s="406" t="str">
        <f t="shared" si="0"/>
        <v>534_COR_1.1_9_202122</v>
      </c>
      <c r="S15" s="406">
        <v>534</v>
      </c>
      <c r="T15" s="406" t="s">
        <v>287</v>
      </c>
      <c r="U15" s="406">
        <v>1.1000000000000001</v>
      </c>
      <c r="V15" s="406">
        <v>9</v>
      </c>
      <c r="W15" s="406">
        <v>202122</v>
      </c>
      <c r="X15" s="566">
        <v>0</v>
      </c>
    </row>
    <row r="16" spans="1:42" x14ac:dyDescent="0.2">
      <c r="A16" s="406">
        <v>11</v>
      </c>
      <c r="B16" s="406">
        <v>530</v>
      </c>
      <c r="C16" s="406" t="s">
        <v>156</v>
      </c>
      <c r="D16" s="406" t="s">
        <v>746</v>
      </c>
      <c r="E16" s="406">
        <v>530</v>
      </c>
      <c r="F16" s="406" t="s">
        <v>156</v>
      </c>
      <c r="G16" s="406" t="s">
        <v>451</v>
      </c>
      <c r="H16" s="406" t="s">
        <v>139</v>
      </c>
      <c r="I16" s="406" t="s">
        <v>158</v>
      </c>
      <c r="J16" s="406" t="s">
        <v>157</v>
      </c>
      <c r="K16" s="406" t="s">
        <v>2923</v>
      </c>
      <c r="L16" s="406" t="s">
        <v>159</v>
      </c>
      <c r="M16" s="406" t="s">
        <v>2912</v>
      </c>
      <c r="N16" s="406" t="s">
        <v>2942</v>
      </c>
      <c r="O16" s="406" t="s">
        <v>3005</v>
      </c>
      <c r="P16" s="406" t="s">
        <v>2913</v>
      </c>
      <c r="R16" s="406" t="str">
        <f t="shared" si="0"/>
        <v>536_COR_1.1_9_202122</v>
      </c>
      <c r="S16" s="406">
        <v>536</v>
      </c>
      <c r="T16" s="406" t="s">
        <v>287</v>
      </c>
      <c r="U16" s="406">
        <v>1.1000000000000001</v>
      </c>
      <c r="V16" s="406">
        <v>9</v>
      </c>
      <c r="W16" s="406">
        <v>202122</v>
      </c>
      <c r="X16" s="566">
        <v>272.5</v>
      </c>
    </row>
    <row r="17" spans="1:24" x14ac:dyDescent="0.2">
      <c r="A17" s="406">
        <v>12</v>
      </c>
      <c r="B17" s="406">
        <v>532</v>
      </c>
      <c r="C17" s="406" t="s">
        <v>160</v>
      </c>
      <c r="D17" s="406" t="s">
        <v>747</v>
      </c>
      <c r="E17" s="406">
        <v>532</v>
      </c>
      <c r="F17" s="406" t="s">
        <v>160</v>
      </c>
      <c r="G17" s="406" t="s">
        <v>2878</v>
      </c>
      <c r="H17" s="406" t="s">
        <v>170</v>
      </c>
      <c r="I17" s="406" t="s">
        <v>165</v>
      </c>
      <c r="J17" s="406" t="s">
        <v>164</v>
      </c>
      <c r="K17" s="406" t="s">
        <v>2923</v>
      </c>
      <c r="L17" s="406" t="s">
        <v>166</v>
      </c>
      <c r="M17" s="406" t="s">
        <v>167</v>
      </c>
      <c r="N17" s="406" t="s">
        <v>2943</v>
      </c>
      <c r="O17" s="406" t="s">
        <v>2944</v>
      </c>
      <c r="P17" s="406" t="s">
        <v>168</v>
      </c>
      <c r="R17" s="406" t="str">
        <f t="shared" si="0"/>
        <v>538_COR_1.1_9_202122</v>
      </c>
      <c r="S17" s="406">
        <v>538</v>
      </c>
      <c r="T17" s="406" t="s">
        <v>287</v>
      </c>
      <c r="U17" s="406">
        <v>1.1000000000000001</v>
      </c>
      <c r="V17" s="406">
        <v>9</v>
      </c>
      <c r="W17" s="406">
        <v>202122</v>
      </c>
      <c r="X17" s="566">
        <v>1406</v>
      </c>
    </row>
    <row r="18" spans="1:24" x14ac:dyDescent="0.2">
      <c r="A18" s="406">
        <v>13</v>
      </c>
      <c r="B18" s="406">
        <v>534</v>
      </c>
      <c r="C18" s="406" t="s">
        <v>169</v>
      </c>
      <c r="D18" s="406" t="s">
        <v>748</v>
      </c>
      <c r="E18" s="406">
        <v>534</v>
      </c>
      <c r="F18" s="406" t="s">
        <v>169</v>
      </c>
      <c r="G18" s="406" t="s">
        <v>2989</v>
      </c>
      <c r="H18" s="406" t="s">
        <v>170</v>
      </c>
      <c r="I18" s="406" t="s">
        <v>171</v>
      </c>
      <c r="J18" s="406" t="s">
        <v>2923</v>
      </c>
      <c r="K18" s="406" t="s">
        <v>2923</v>
      </c>
      <c r="L18" s="406" t="s">
        <v>172</v>
      </c>
      <c r="M18" s="406" t="s">
        <v>2914</v>
      </c>
      <c r="N18" s="406" t="s">
        <v>2945</v>
      </c>
      <c r="O18" s="406" t="s">
        <v>2946</v>
      </c>
      <c r="P18" s="406" t="s">
        <v>2915</v>
      </c>
      <c r="R18" s="406" t="str">
        <f t="shared" si="0"/>
        <v>540_COR_1.1_9_202122</v>
      </c>
      <c r="S18" s="406">
        <v>540</v>
      </c>
      <c r="T18" s="406" t="s">
        <v>287</v>
      </c>
      <c r="U18" s="406">
        <v>1.1000000000000001</v>
      </c>
      <c r="V18" s="406">
        <v>9</v>
      </c>
      <c r="W18" s="406">
        <v>202122</v>
      </c>
      <c r="X18" s="566">
        <v>481.07</v>
      </c>
    </row>
    <row r="19" spans="1:24" x14ac:dyDescent="0.2">
      <c r="A19" s="406">
        <v>14</v>
      </c>
      <c r="B19" s="406">
        <v>536</v>
      </c>
      <c r="C19" s="406" t="s">
        <v>173</v>
      </c>
      <c r="D19" s="406" t="s">
        <v>749</v>
      </c>
      <c r="E19" s="406">
        <v>536</v>
      </c>
      <c r="F19" s="406" t="s">
        <v>173</v>
      </c>
      <c r="G19" s="406" t="s">
        <v>2781</v>
      </c>
      <c r="H19" s="406" t="s">
        <v>175</v>
      </c>
      <c r="I19" s="406" t="s">
        <v>176</v>
      </c>
      <c r="J19" s="406" t="s">
        <v>177</v>
      </c>
      <c r="K19" s="406" t="s">
        <v>174</v>
      </c>
      <c r="L19" s="406" t="s">
        <v>2879</v>
      </c>
      <c r="M19" s="406" t="s">
        <v>3006</v>
      </c>
      <c r="N19" s="406" t="s">
        <v>2947</v>
      </c>
      <c r="O19" s="406" t="s">
        <v>3007</v>
      </c>
      <c r="P19" s="406" t="s">
        <v>3008</v>
      </c>
      <c r="R19" s="406" t="str">
        <f t="shared" si="0"/>
        <v>542_COR_1.1_9_202122</v>
      </c>
      <c r="S19" s="406">
        <v>542</v>
      </c>
      <c r="T19" s="406" t="s">
        <v>287</v>
      </c>
      <c r="U19" s="406">
        <v>1.1000000000000001</v>
      </c>
      <c r="V19" s="406">
        <v>9</v>
      </c>
      <c r="W19" s="406">
        <v>202122</v>
      </c>
      <c r="X19" s="566">
        <v>374</v>
      </c>
    </row>
    <row r="20" spans="1:24" x14ac:dyDescent="0.2">
      <c r="A20" s="406">
        <v>15</v>
      </c>
      <c r="B20" s="406">
        <v>538</v>
      </c>
      <c r="C20" s="406" t="s">
        <v>178</v>
      </c>
      <c r="D20" s="406" t="s">
        <v>750</v>
      </c>
      <c r="E20" s="406">
        <v>538</v>
      </c>
      <c r="F20" s="406" t="s">
        <v>335</v>
      </c>
      <c r="G20" s="406" t="s">
        <v>2990</v>
      </c>
      <c r="H20" s="406" t="s">
        <v>176</v>
      </c>
      <c r="I20" s="406" t="s">
        <v>179</v>
      </c>
      <c r="J20" s="406" t="s">
        <v>180</v>
      </c>
      <c r="K20" s="406" t="s">
        <v>2923</v>
      </c>
      <c r="L20" s="406" t="s">
        <v>181</v>
      </c>
      <c r="M20" s="406" t="s">
        <v>2991</v>
      </c>
      <c r="N20" s="406" t="s">
        <v>2948</v>
      </c>
      <c r="O20" s="406" t="s">
        <v>3009</v>
      </c>
      <c r="P20" s="406" t="s">
        <v>2992</v>
      </c>
      <c r="R20" s="406" t="str">
        <f t="shared" si="0"/>
        <v>544_COR_1.1_9_202122</v>
      </c>
      <c r="S20" s="406">
        <v>544</v>
      </c>
      <c r="T20" s="406" t="s">
        <v>287</v>
      </c>
      <c r="U20" s="406">
        <v>1.1000000000000001</v>
      </c>
      <c r="V20" s="406">
        <v>9</v>
      </c>
      <c r="W20" s="406">
        <v>202122</v>
      </c>
      <c r="X20" s="566">
        <v>330.14320000000004</v>
      </c>
    </row>
    <row r="21" spans="1:24" x14ac:dyDescent="0.2">
      <c r="A21" s="406">
        <v>16</v>
      </c>
      <c r="B21" s="406">
        <v>540</v>
      </c>
      <c r="C21" s="406" t="s">
        <v>182</v>
      </c>
      <c r="D21" s="406" t="s">
        <v>751</v>
      </c>
      <c r="E21" s="406">
        <v>540</v>
      </c>
      <c r="F21" s="406" t="s">
        <v>2949</v>
      </c>
      <c r="G21" s="406" t="s">
        <v>2880</v>
      </c>
      <c r="H21" s="406" t="s">
        <v>183</v>
      </c>
      <c r="I21" s="406" t="s">
        <v>184</v>
      </c>
      <c r="J21" s="406" t="s">
        <v>185</v>
      </c>
      <c r="K21" s="406" t="s">
        <v>2923</v>
      </c>
      <c r="L21" s="406" t="s">
        <v>186</v>
      </c>
      <c r="M21" s="406" t="s">
        <v>2881</v>
      </c>
      <c r="N21" s="406" t="s">
        <v>2950</v>
      </c>
      <c r="O21" s="406" t="s">
        <v>2951</v>
      </c>
      <c r="P21" s="406" t="s">
        <v>2882</v>
      </c>
      <c r="R21" s="406" t="str">
        <f t="shared" si="0"/>
        <v>545_COR_1.1_9_202122</v>
      </c>
      <c r="S21" s="406">
        <v>545</v>
      </c>
      <c r="T21" s="406" t="s">
        <v>287</v>
      </c>
      <c r="U21" s="406">
        <v>1.1000000000000001</v>
      </c>
      <c r="V21" s="406">
        <v>9</v>
      </c>
      <c r="W21" s="406">
        <v>202122</v>
      </c>
      <c r="X21" s="566">
        <v>485</v>
      </c>
    </row>
    <row r="22" spans="1:24" x14ac:dyDescent="0.2">
      <c r="A22" s="406">
        <v>17</v>
      </c>
      <c r="B22" s="406">
        <v>542</v>
      </c>
      <c r="C22" s="406" t="s">
        <v>187</v>
      </c>
      <c r="D22" s="406" t="s">
        <v>752</v>
      </c>
      <c r="E22" s="406">
        <v>542</v>
      </c>
      <c r="F22" s="406" t="s">
        <v>187</v>
      </c>
      <c r="G22" s="406" t="s">
        <v>452</v>
      </c>
      <c r="H22" s="406" t="s">
        <v>170</v>
      </c>
      <c r="I22" s="406" t="s">
        <v>189</v>
      </c>
      <c r="J22" s="406" t="s">
        <v>188</v>
      </c>
      <c r="K22" s="406" t="s">
        <v>2923</v>
      </c>
      <c r="L22" s="406" t="s">
        <v>190</v>
      </c>
      <c r="M22" s="406" t="s">
        <v>2952</v>
      </c>
      <c r="N22" s="406" t="s">
        <v>2953</v>
      </c>
      <c r="O22" s="406" t="s">
        <v>2954</v>
      </c>
      <c r="P22" s="406" t="s">
        <v>2883</v>
      </c>
      <c r="R22" s="406" t="str">
        <f t="shared" si="0"/>
        <v>546_COR_1.1_9_202122</v>
      </c>
      <c r="S22" s="406">
        <v>546</v>
      </c>
      <c r="T22" s="406" t="s">
        <v>287</v>
      </c>
      <c r="U22" s="406">
        <v>1.1000000000000001</v>
      </c>
      <c r="V22" s="406">
        <v>9</v>
      </c>
      <c r="W22" s="406">
        <v>202122</v>
      </c>
      <c r="X22" s="566">
        <v>1674</v>
      </c>
    </row>
    <row r="23" spans="1:24" x14ac:dyDescent="0.2">
      <c r="A23" s="406">
        <v>18</v>
      </c>
      <c r="B23" s="406">
        <v>544</v>
      </c>
      <c r="C23" s="406" t="s">
        <v>191</v>
      </c>
      <c r="D23" s="406" t="s">
        <v>753</v>
      </c>
      <c r="E23" s="406">
        <v>544</v>
      </c>
      <c r="F23" s="406" t="s">
        <v>191</v>
      </c>
      <c r="G23" s="406" t="s">
        <v>2916</v>
      </c>
      <c r="H23" s="406" t="s">
        <v>336</v>
      </c>
      <c r="I23" s="406" t="s">
        <v>337</v>
      </c>
      <c r="J23" s="406" t="s">
        <v>192</v>
      </c>
      <c r="K23" s="406" t="s">
        <v>2923</v>
      </c>
      <c r="L23" s="406" t="s">
        <v>338</v>
      </c>
      <c r="M23" s="406" t="s">
        <v>2955</v>
      </c>
      <c r="N23" s="406" t="s">
        <v>2950</v>
      </c>
      <c r="O23" s="406" t="s">
        <v>2956</v>
      </c>
      <c r="P23" s="406" t="s">
        <v>2957</v>
      </c>
      <c r="R23" s="406" t="str">
        <f t="shared" si="0"/>
        <v>548_COR_1.1_9_202122</v>
      </c>
      <c r="S23" s="406">
        <v>548</v>
      </c>
      <c r="T23" s="406" t="s">
        <v>287</v>
      </c>
      <c r="U23" s="406">
        <v>1.1000000000000001</v>
      </c>
      <c r="V23" s="406">
        <v>9</v>
      </c>
      <c r="W23" s="406">
        <v>202122</v>
      </c>
      <c r="X23" s="566">
        <v>70.763999999999996</v>
      </c>
    </row>
    <row r="24" spans="1:24" x14ac:dyDescent="0.2">
      <c r="A24" s="406">
        <v>19</v>
      </c>
      <c r="B24" s="406">
        <v>545</v>
      </c>
      <c r="C24" s="406" t="s">
        <v>193</v>
      </c>
      <c r="D24" s="406" t="s">
        <v>754</v>
      </c>
      <c r="E24" s="406">
        <v>545</v>
      </c>
      <c r="F24" s="406" t="s">
        <v>193</v>
      </c>
      <c r="G24" s="406" t="s">
        <v>2884</v>
      </c>
      <c r="H24" s="406" t="s">
        <v>194</v>
      </c>
      <c r="I24" s="406" t="s">
        <v>170</v>
      </c>
      <c r="J24" s="406" t="s">
        <v>195</v>
      </c>
      <c r="K24" s="406" t="s">
        <v>2923</v>
      </c>
      <c r="L24" s="406" t="s">
        <v>196</v>
      </c>
      <c r="M24" s="406" t="s">
        <v>2993</v>
      </c>
      <c r="N24" s="406" t="s">
        <v>2958</v>
      </c>
      <c r="O24" s="406" t="s">
        <v>2959</v>
      </c>
      <c r="P24" s="406" t="s">
        <v>2994</v>
      </c>
      <c r="R24" s="406" t="str">
        <f t="shared" si="0"/>
        <v>550_COR_1.1_9_202122</v>
      </c>
      <c r="S24" s="406">
        <v>550</v>
      </c>
      <c r="T24" s="406" t="s">
        <v>287</v>
      </c>
      <c r="U24" s="406">
        <v>1.1000000000000001</v>
      </c>
      <c r="V24" s="406">
        <v>9</v>
      </c>
      <c r="W24" s="406">
        <v>202122</v>
      </c>
      <c r="X24" s="566">
        <v>1359.9933600000002</v>
      </c>
    </row>
    <row r="25" spans="1:24" x14ac:dyDescent="0.2">
      <c r="A25" s="406">
        <v>20</v>
      </c>
      <c r="B25" s="406">
        <v>546</v>
      </c>
      <c r="C25" s="406" t="s">
        <v>197</v>
      </c>
      <c r="D25" s="406" t="s">
        <v>755</v>
      </c>
      <c r="E25" s="406">
        <v>546</v>
      </c>
      <c r="F25" s="406" t="s">
        <v>197</v>
      </c>
      <c r="G25" s="406" t="s">
        <v>277</v>
      </c>
      <c r="H25" s="406" t="s">
        <v>170</v>
      </c>
      <c r="I25" s="406" t="s">
        <v>199</v>
      </c>
      <c r="J25" s="406" t="s">
        <v>198</v>
      </c>
      <c r="K25" s="406" t="s">
        <v>2923</v>
      </c>
      <c r="L25" s="406" t="s">
        <v>200</v>
      </c>
      <c r="M25" s="406" t="s">
        <v>278</v>
      </c>
      <c r="N25" s="406" t="s">
        <v>2958</v>
      </c>
      <c r="O25" s="406" t="s">
        <v>2960</v>
      </c>
      <c r="P25" s="406" t="s">
        <v>279</v>
      </c>
      <c r="R25" s="406" t="str">
        <f t="shared" si="0"/>
        <v>552_COR_1.1_9_202122</v>
      </c>
      <c r="S25" s="406">
        <v>552</v>
      </c>
      <c r="T25" s="406" t="s">
        <v>287</v>
      </c>
      <c r="U25" s="406">
        <v>1.1000000000000001</v>
      </c>
      <c r="V25" s="406">
        <v>9</v>
      </c>
      <c r="W25" s="406">
        <v>202122</v>
      </c>
      <c r="X25" s="566">
        <v>856.16472999999996</v>
      </c>
    </row>
    <row r="26" spans="1:24" x14ac:dyDescent="0.2">
      <c r="A26" s="406">
        <v>21</v>
      </c>
      <c r="B26" s="406">
        <v>548</v>
      </c>
      <c r="C26" s="406" t="s">
        <v>201</v>
      </c>
      <c r="D26" s="406" t="s">
        <v>756</v>
      </c>
      <c r="E26" s="406">
        <v>548</v>
      </c>
      <c r="F26" s="406" t="s">
        <v>201</v>
      </c>
      <c r="G26" s="406" t="s">
        <v>2885</v>
      </c>
      <c r="H26" s="406" t="s">
        <v>139</v>
      </c>
      <c r="I26" s="406" t="s">
        <v>453</v>
      </c>
      <c r="J26" s="406" t="s">
        <v>454</v>
      </c>
      <c r="K26" s="406" t="s">
        <v>333</v>
      </c>
      <c r="L26" s="406" t="s">
        <v>455</v>
      </c>
      <c r="M26" s="406" t="s">
        <v>2961</v>
      </c>
      <c r="N26" s="406" t="s">
        <v>2962</v>
      </c>
      <c r="O26" s="406" t="s">
        <v>2963</v>
      </c>
      <c r="P26" s="406" t="s">
        <v>2964</v>
      </c>
      <c r="R26" s="406" t="str">
        <f t="shared" si="0"/>
        <v>562_COR_1.1_9_202122</v>
      </c>
      <c r="S26" s="406">
        <v>562</v>
      </c>
      <c r="T26" s="406" t="s">
        <v>287</v>
      </c>
      <c r="U26" s="406">
        <v>1.1000000000000001</v>
      </c>
      <c r="V26" s="406">
        <v>9</v>
      </c>
      <c r="W26" s="406">
        <v>202122</v>
      </c>
      <c r="X26" s="566">
        <v>0</v>
      </c>
    </row>
    <row r="27" spans="1:24" x14ac:dyDescent="0.2">
      <c r="A27" s="406">
        <v>22</v>
      </c>
      <c r="B27" s="406">
        <v>550</v>
      </c>
      <c r="C27" s="406" t="s">
        <v>204</v>
      </c>
      <c r="D27" s="406" t="s">
        <v>757</v>
      </c>
      <c r="E27" s="406">
        <v>550</v>
      </c>
      <c r="F27" s="406" t="s">
        <v>204</v>
      </c>
      <c r="G27" s="406" t="s">
        <v>456</v>
      </c>
      <c r="H27" s="406" t="s">
        <v>170</v>
      </c>
      <c r="I27" s="406" t="s">
        <v>203</v>
      </c>
      <c r="J27" s="406" t="s">
        <v>2923</v>
      </c>
      <c r="K27" s="406" t="s">
        <v>2923</v>
      </c>
      <c r="L27" s="406" t="s">
        <v>205</v>
      </c>
      <c r="M27" s="406" t="s">
        <v>2886</v>
      </c>
      <c r="N27" s="406" t="s">
        <v>2962</v>
      </c>
      <c r="O27" s="406" t="s">
        <v>2965</v>
      </c>
      <c r="P27" s="406" t="s">
        <v>2887</v>
      </c>
      <c r="R27" s="406" t="str">
        <f t="shared" si="0"/>
        <v>564_COR_1.1_9_202122</v>
      </c>
      <c r="S27" s="406">
        <v>564</v>
      </c>
      <c r="T27" s="406" t="s">
        <v>287</v>
      </c>
      <c r="U27" s="406">
        <v>1.1000000000000001</v>
      </c>
      <c r="V27" s="406">
        <v>9</v>
      </c>
      <c r="W27" s="406">
        <v>202122</v>
      </c>
      <c r="X27" s="566">
        <v>0</v>
      </c>
    </row>
    <row r="28" spans="1:24" x14ac:dyDescent="0.2">
      <c r="A28" s="406">
        <v>23</v>
      </c>
      <c r="B28" s="406">
        <v>552</v>
      </c>
      <c r="C28" s="406" t="s">
        <v>212</v>
      </c>
      <c r="D28" s="406" t="s">
        <v>758</v>
      </c>
      <c r="E28" s="406">
        <v>552</v>
      </c>
      <c r="F28" s="406" t="s">
        <v>2782</v>
      </c>
      <c r="G28" s="406" t="s">
        <v>2888</v>
      </c>
      <c r="H28" s="406" t="s">
        <v>139</v>
      </c>
      <c r="I28" s="406" t="s">
        <v>207</v>
      </c>
      <c r="J28" s="406" t="s">
        <v>206</v>
      </c>
      <c r="K28" s="406" t="s">
        <v>2923</v>
      </c>
      <c r="L28" s="406" t="s">
        <v>208</v>
      </c>
      <c r="M28" s="406" t="s">
        <v>209</v>
      </c>
      <c r="N28" s="406" t="s">
        <v>2966</v>
      </c>
      <c r="O28" s="406" t="s">
        <v>211</v>
      </c>
      <c r="P28" s="406" t="s">
        <v>210</v>
      </c>
      <c r="R28" s="406" t="str">
        <f t="shared" si="0"/>
        <v>566_COR_1.1_9_202122</v>
      </c>
      <c r="S28" s="406">
        <v>566</v>
      </c>
      <c r="T28" s="406" t="s">
        <v>287</v>
      </c>
      <c r="U28" s="406">
        <v>1.1000000000000001</v>
      </c>
      <c r="V28" s="406">
        <v>9</v>
      </c>
      <c r="W28" s="406">
        <v>202122</v>
      </c>
      <c r="X28" s="566">
        <v>0</v>
      </c>
    </row>
    <row r="29" spans="1:24" x14ac:dyDescent="0.2">
      <c r="A29" s="406">
        <v>24</v>
      </c>
      <c r="B29" s="406">
        <v>562</v>
      </c>
      <c r="C29" s="406" t="s">
        <v>457</v>
      </c>
      <c r="D29" s="406" t="s">
        <v>2774</v>
      </c>
      <c r="E29" s="406">
        <v>562</v>
      </c>
      <c r="F29" s="406" t="s">
        <v>457</v>
      </c>
      <c r="G29" s="406" t="s">
        <v>458</v>
      </c>
      <c r="H29" s="406" t="s">
        <v>213</v>
      </c>
      <c r="I29" s="406" t="s">
        <v>214</v>
      </c>
      <c r="J29" s="406" t="s">
        <v>158</v>
      </c>
      <c r="K29" s="406" t="s">
        <v>157</v>
      </c>
      <c r="L29" s="406" t="s">
        <v>215</v>
      </c>
      <c r="M29" s="406" t="s">
        <v>2967</v>
      </c>
      <c r="N29" s="406" t="s">
        <v>2942</v>
      </c>
      <c r="O29" s="406" t="s">
        <v>2968</v>
      </c>
      <c r="P29" s="406" t="s">
        <v>3010</v>
      </c>
      <c r="R29" s="406" t="str">
        <f t="shared" si="0"/>
        <v>568_COR_1.1_9_202122</v>
      </c>
      <c r="S29" s="406">
        <v>568</v>
      </c>
      <c r="T29" s="406" t="s">
        <v>287</v>
      </c>
      <c r="U29" s="406">
        <v>1.1000000000000001</v>
      </c>
      <c r="V29" s="406">
        <v>9</v>
      </c>
      <c r="W29" s="406">
        <v>202122</v>
      </c>
      <c r="X29" s="566">
        <v>0</v>
      </c>
    </row>
    <row r="30" spans="1:24" x14ac:dyDescent="0.2">
      <c r="A30" s="406">
        <v>25</v>
      </c>
      <c r="B30" s="406">
        <v>564</v>
      </c>
      <c r="C30" s="406" t="s">
        <v>459</v>
      </c>
      <c r="D30" s="406" t="s">
        <v>2775</v>
      </c>
      <c r="E30" s="406">
        <v>564</v>
      </c>
      <c r="F30" s="406" t="s">
        <v>459</v>
      </c>
      <c r="G30" s="406" t="s">
        <v>460</v>
      </c>
      <c r="H30" s="406" t="s">
        <v>220</v>
      </c>
      <c r="I30" s="406" t="s">
        <v>202</v>
      </c>
      <c r="J30" s="406" t="s">
        <v>198</v>
      </c>
      <c r="K30" s="406" t="s">
        <v>2923</v>
      </c>
      <c r="L30" s="406" t="s">
        <v>216</v>
      </c>
      <c r="M30" s="406" t="s">
        <v>2995</v>
      </c>
      <c r="N30" s="406" t="s">
        <v>2962</v>
      </c>
      <c r="O30" s="406" t="s">
        <v>2969</v>
      </c>
      <c r="P30" s="406" t="s">
        <v>2996</v>
      </c>
      <c r="R30" s="406" t="str">
        <f t="shared" si="0"/>
        <v>572_COR_1.1_9_202122</v>
      </c>
      <c r="S30" s="406">
        <v>572</v>
      </c>
      <c r="T30" s="406" t="s">
        <v>287</v>
      </c>
      <c r="U30" s="406">
        <v>1.1000000000000001</v>
      </c>
      <c r="V30" s="406">
        <v>9</v>
      </c>
      <c r="W30" s="406">
        <v>202122</v>
      </c>
      <c r="X30" s="566">
        <v>0</v>
      </c>
    </row>
    <row r="31" spans="1:24" x14ac:dyDescent="0.2">
      <c r="A31" s="406">
        <v>26</v>
      </c>
      <c r="B31" s="406">
        <v>566</v>
      </c>
      <c r="C31" s="406" t="s">
        <v>461</v>
      </c>
      <c r="D31" s="406" t="s">
        <v>2776</v>
      </c>
      <c r="E31" s="406">
        <v>566</v>
      </c>
      <c r="F31" s="406" t="s">
        <v>461</v>
      </c>
      <c r="G31" s="406" t="s">
        <v>462</v>
      </c>
      <c r="H31" s="406" t="s">
        <v>217</v>
      </c>
      <c r="I31" s="406" t="s">
        <v>218</v>
      </c>
      <c r="J31" s="406" t="s">
        <v>129</v>
      </c>
      <c r="K31" s="406" t="s">
        <v>2923</v>
      </c>
      <c r="L31" s="406" t="s">
        <v>219</v>
      </c>
      <c r="M31" s="406" t="s">
        <v>2889</v>
      </c>
      <c r="N31" s="406" t="s">
        <v>2928</v>
      </c>
      <c r="O31" s="406" t="s">
        <v>2890</v>
      </c>
      <c r="P31" s="406" t="s">
        <v>2891</v>
      </c>
      <c r="R31" s="406" t="str">
        <f t="shared" si="0"/>
        <v>574_COR_1.1_9_202122</v>
      </c>
      <c r="S31" s="406">
        <v>574</v>
      </c>
      <c r="T31" s="406" t="s">
        <v>287</v>
      </c>
      <c r="U31" s="406">
        <v>1.1000000000000001</v>
      </c>
      <c r="V31" s="406">
        <v>9</v>
      </c>
      <c r="W31" s="406">
        <v>202122</v>
      </c>
      <c r="X31" s="566">
        <v>0</v>
      </c>
    </row>
    <row r="32" spans="1:24" x14ac:dyDescent="0.2">
      <c r="A32" s="406">
        <v>27</v>
      </c>
      <c r="B32" s="406">
        <v>568</v>
      </c>
      <c r="C32" s="406" t="s">
        <v>463</v>
      </c>
      <c r="D32" s="406" t="s">
        <v>2777</v>
      </c>
      <c r="E32" s="406">
        <v>568</v>
      </c>
      <c r="F32" s="406" t="s">
        <v>463</v>
      </c>
      <c r="G32" s="406" t="s">
        <v>2917</v>
      </c>
      <c r="H32" s="406" t="s">
        <v>464</v>
      </c>
      <c r="I32" s="406" t="s">
        <v>220</v>
      </c>
      <c r="J32" s="406" t="s">
        <v>221</v>
      </c>
      <c r="K32" s="406" t="s">
        <v>174</v>
      </c>
      <c r="L32" s="406" t="s">
        <v>222</v>
      </c>
      <c r="M32" s="406" t="s">
        <v>2918</v>
      </c>
      <c r="N32" s="406" t="s">
        <v>2947</v>
      </c>
      <c r="O32" s="406" t="s">
        <v>2919</v>
      </c>
      <c r="P32" s="406" t="s">
        <v>2920</v>
      </c>
      <c r="R32" s="406" t="str">
        <f t="shared" si="0"/>
        <v>576_COR_1.1_9_202122</v>
      </c>
      <c r="S32" s="406">
        <v>576</v>
      </c>
      <c r="T32" s="406" t="s">
        <v>287</v>
      </c>
      <c r="U32" s="406">
        <v>1.1000000000000001</v>
      </c>
      <c r="V32" s="406">
        <v>9</v>
      </c>
      <c r="W32" s="406">
        <v>202122</v>
      </c>
      <c r="X32" s="566">
        <v>0</v>
      </c>
    </row>
    <row r="33" spans="1:24" x14ac:dyDescent="0.2">
      <c r="A33" s="406">
        <v>28</v>
      </c>
      <c r="B33" s="406">
        <v>572</v>
      </c>
      <c r="C33" s="406" t="s">
        <v>223</v>
      </c>
      <c r="D33" s="406" t="s">
        <v>2767</v>
      </c>
      <c r="E33" s="406">
        <v>572</v>
      </c>
      <c r="F33" s="406" t="s">
        <v>223</v>
      </c>
      <c r="G33" s="406" t="s">
        <v>306</v>
      </c>
      <c r="H33" s="406" t="s">
        <v>304</v>
      </c>
      <c r="I33" s="406" t="s">
        <v>224</v>
      </c>
      <c r="J33" s="406" t="s">
        <v>158</v>
      </c>
      <c r="K33" s="406" t="s">
        <v>157</v>
      </c>
      <c r="L33" s="406" t="s">
        <v>305</v>
      </c>
      <c r="M33" s="406" t="s">
        <v>2892</v>
      </c>
      <c r="N33" s="406" t="s">
        <v>2942</v>
      </c>
      <c r="O33" s="406" t="s">
        <v>2970</v>
      </c>
      <c r="P33" s="406" t="s">
        <v>2893</v>
      </c>
      <c r="R33" s="406" t="str">
        <f t="shared" si="0"/>
        <v>582_COR_1.1_9_202122</v>
      </c>
      <c r="S33" s="406">
        <v>582</v>
      </c>
      <c r="T33" s="406" t="s">
        <v>287</v>
      </c>
      <c r="U33" s="406">
        <v>1.1000000000000001</v>
      </c>
      <c r="V33" s="406">
        <v>9</v>
      </c>
      <c r="W33" s="406">
        <v>202122</v>
      </c>
      <c r="X33" s="566">
        <v>0</v>
      </c>
    </row>
    <row r="34" spans="1:24" x14ac:dyDescent="0.2">
      <c r="A34" s="406">
        <v>29</v>
      </c>
      <c r="B34" s="406">
        <v>574</v>
      </c>
      <c r="C34" s="406" t="s">
        <v>225</v>
      </c>
      <c r="D34" s="406" t="s">
        <v>2768</v>
      </c>
      <c r="E34" s="406">
        <v>574</v>
      </c>
      <c r="F34" s="406" t="s">
        <v>225</v>
      </c>
      <c r="G34" s="406" t="s">
        <v>2971</v>
      </c>
      <c r="H34" s="406" t="s">
        <v>280</v>
      </c>
      <c r="I34" s="406" t="s">
        <v>281</v>
      </c>
      <c r="J34" s="406" t="s">
        <v>282</v>
      </c>
      <c r="K34" s="406" t="s">
        <v>134</v>
      </c>
      <c r="L34" s="406" t="s">
        <v>283</v>
      </c>
      <c r="M34" s="406" t="s">
        <v>2971</v>
      </c>
      <c r="N34" s="406" t="s">
        <v>2972</v>
      </c>
      <c r="O34" s="406" t="s">
        <v>2973</v>
      </c>
      <c r="P34" s="406" t="s">
        <v>2974</v>
      </c>
      <c r="R34" s="406" t="str">
        <f t="shared" si="0"/>
        <v>584_COR_1.1_9_202122</v>
      </c>
      <c r="S34" s="406">
        <v>584</v>
      </c>
      <c r="T34" s="406" t="s">
        <v>287</v>
      </c>
      <c r="U34" s="406">
        <v>1.1000000000000001</v>
      </c>
      <c r="V34" s="406">
        <v>9</v>
      </c>
      <c r="W34" s="406">
        <v>202122</v>
      </c>
      <c r="X34" s="566">
        <v>0</v>
      </c>
    </row>
    <row r="35" spans="1:24" x14ac:dyDescent="0.2">
      <c r="A35" s="406">
        <v>30</v>
      </c>
      <c r="B35" s="406">
        <v>576</v>
      </c>
      <c r="C35" s="406" t="s">
        <v>226</v>
      </c>
      <c r="D35" s="406" t="s">
        <v>2769</v>
      </c>
      <c r="E35" s="406">
        <v>576</v>
      </c>
      <c r="F35" s="406" t="s">
        <v>465</v>
      </c>
      <c r="G35" s="406" t="s">
        <v>341</v>
      </c>
      <c r="H35" s="406" t="s">
        <v>466</v>
      </c>
      <c r="I35" s="406" t="s">
        <v>467</v>
      </c>
      <c r="J35" s="406" t="s">
        <v>206</v>
      </c>
      <c r="K35" s="406" t="s">
        <v>2923</v>
      </c>
      <c r="L35" s="406" t="s">
        <v>468</v>
      </c>
      <c r="M35" s="406" t="s">
        <v>341</v>
      </c>
      <c r="N35" s="406" t="s">
        <v>2950</v>
      </c>
      <c r="O35" s="406" t="s">
        <v>2975</v>
      </c>
      <c r="P35" s="406" t="s">
        <v>342</v>
      </c>
      <c r="R35" s="406" t="str">
        <f t="shared" si="0"/>
        <v>586_COR_1.1_9_202122</v>
      </c>
      <c r="S35" s="406">
        <v>586</v>
      </c>
      <c r="T35" s="406" t="s">
        <v>287</v>
      </c>
      <c r="U35" s="406">
        <v>1.1000000000000001</v>
      </c>
      <c r="V35" s="406">
        <v>9</v>
      </c>
      <c r="W35" s="406">
        <v>202122</v>
      </c>
      <c r="X35" s="566">
        <v>0</v>
      </c>
    </row>
    <row r="36" spans="1:24" x14ac:dyDescent="0.2">
      <c r="A36" s="406">
        <v>31</v>
      </c>
      <c r="B36" s="406">
        <v>582</v>
      </c>
      <c r="C36" s="406" t="s">
        <v>233</v>
      </c>
      <c r="D36" s="406" t="s">
        <v>2770</v>
      </c>
      <c r="E36" s="406">
        <v>582</v>
      </c>
      <c r="F36" s="406" t="s">
        <v>233</v>
      </c>
      <c r="G36" s="406" t="s">
        <v>2997</v>
      </c>
      <c r="H36" s="406" t="s">
        <v>236</v>
      </c>
      <c r="I36" s="406" t="s">
        <v>237</v>
      </c>
      <c r="J36" s="406" t="s">
        <v>238</v>
      </c>
      <c r="K36" s="406" t="s">
        <v>146</v>
      </c>
      <c r="L36" s="406" t="s">
        <v>239</v>
      </c>
      <c r="M36" s="406" t="s">
        <v>3011</v>
      </c>
      <c r="N36" s="406" t="s">
        <v>2976</v>
      </c>
      <c r="O36" s="406" t="s">
        <v>2977</v>
      </c>
      <c r="P36" s="406" t="s">
        <v>3012</v>
      </c>
      <c r="R36" s="406" t="str">
        <f t="shared" si="0"/>
        <v>512_COR_1.2_9_202122</v>
      </c>
      <c r="S36" s="406">
        <v>512</v>
      </c>
      <c r="T36" s="406" t="s">
        <v>287</v>
      </c>
      <c r="U36" s="406">
        <v>1.2</v>
      </c>
      <c r="V36" s="406">
        <v>9</v>
      </c>
      <c r="W36" s="406">
        <v>202122</v>
      </c>
      <c r="X36" s="566">
        <v>5693</v>
      </c>
    </row>
    <row r="37" spans="1:24" x14ac:dyDescent="0.2">
      <c r="A37" s="406">
        <v>32</v>
      </c>
      <c r="B37" s="406">
        <v>584</v>
      </c>
      <c r="C37" s="406" t="s">
        <v>234</v>
      </c>
      <c r="D37" s="406" t="s">
        <v>2771</v>
      </c>
      <c r="E37" s="406">
        <v>584</v>
      </c>
      <c r="F37" s="406" t="s">
        <v>240</v>
      </c>
      <c r="G37" s="406" t="s">
        <v>339</v>
      </c>
      <c r="H37" s="406" t="s">
        <v>244</v>
      </c>
      <c r="I37" s="406" t="s">
        <v>245</v>
      </c>
      <c r="J37" s="406" t="s">
        <v>153</v>
      </c>
      <c r="K37" s="406" t="s">
        <v>2923</v>
      </c>
      <c r="L37" s="406" t="s">
        <v>246</v>
      </c>
      <c r="M37" s="406" t="s">
        <v>339</v>
      </c>
      <c r="N37" s="406" t="s">
        <v>2978</v>
      </c>
      <c r="O37" s="406" t="s">
        <v>2979</v>
      </c>
      <c r="P37" s="406" t="s">
        <v>340</v>
      </c>
      <c r="R37" s="406" t="str">
        <f t="shared" si="0"/>
        <v>514_COR_1.2_9_202122</v>
      </c>
      <c r="S37" s="406">
        <v>514</v>
      </c>
      <c r="T37" s="406" t="s">
        <v>287</v>
      </c>
      <c r="U37" s="406">
        <v>1.2</v>
      </c>
      <c r="V37" s="406">
        <v>9</v>
      </c>
      <c r="W37" s="406">
        <v>202122</v>
      </c>
      <c r="X37" s="566">
        <v>5327</v>
      </c>
    </row>
    <row r="38" spans="1:24" x14ac:dyDescent="0.2">
      <c r="A38" s="406">
        <v>33</v>
      </c>
      <c r="B38" s="406">
        <v>586</v>
      </c>
      <c r="C38" s="406" t="s">
        <v>235</v>
      </c>
      <c r="D38" s="406" t="s">
        <v>334</v>
      </c>
      <c r="E38" s="406">
        <v>586</v>
      </c>
      <c r="F38" s="406" t="s">
        <v>334</v>
      </c>
      <c r="G38" s="406" t="s">
        <v>2998</v>
      </c>
      <c r="H38" s="406" t="s">
        <v>241</v>
      </c>
      <c r="I38" s="406" t="s">
        <v>124</v>
      </c>
      <c r="J38" s="406" t="s">
        <v>2923</v>
      </c>
      <c r="K38" s="406" t="s">
        <v>2923</v>
      </c>
      <c r="L38" s="406" t="s">
        <v>242</v>
      </c>
      <c r="M38" s="406" t="s">
        <v>315</v>
      </c>
      <c r="N38" s="406" t="s">
        <v>2980</v>
      </c>
      <c r="O38" s="406" t="s">
        <v>2981</v>
      </c>
      <c r="P38" s="406" t="s">
        <v>2921</v>
      </c>
      <c r="R38" s="406" t="str">
        <f t="shared" si="0"/>
        <v>516_COR_1.2_9_202122</v>
      </c>
      <c r="S38" s="406">
        <v>516</v>
      </c>
      <c r="T38" s="406" t="s">
        <v>287</v>
      </c>
      <c r="U38" s="406">
        <v>1.2</v>
      </c>
      <c r="V38" s="406">
        <v>9</v>
      </c>
      <c r="W38" s="406">
        <v>202122</v>
      </c>
      <c r="X38" s="566">
        <v>356</v>
      </c>
    </row>
    <row r="39" spans="1:24" ht="11" thickBot="1" x14ac:dyDescent="0.3">
      <c r="B39" s="413" t="s">
        <v>2815</v>
      </c>
      <c r="R39" s="406" t="str">
        <f t="shared" si="0"/>
        <v>518_COR_1.2_9_202122</v>
      </c>
      <c r="S39" s="406">
        <v>518</v>
      </c>
      <c r="T39" s="406" t="s">
        <v>287</v>
      </c>
      <c r="U39" s="406">
        <v>1.2</v>
      </c>
      <c r="V39" s="406">
        <v>9</v>
      </c>
      <c r="W39" s="406">
        <v>202122</v>
      </c>
      <c r="X39" s="566">
        <v>2376</v>
      </c>
    </row>
    <row r="40" spans="1:24" ht="11" thickBot="1" x14ac:dyDescent="0.3">
      <c r="B40" s="414">
        <f>VLOOKUP(FrontPage!$F$6,Authority,2,FALSE)</f>
        <v>0</v>
      </c>
      <c r="C40" s="415" t="str">
        <f>IF(UANumber=0,"",IF(C45=2,VLOOKUP(UANumber,$B$7:$D$38,2,FALSE),VLOOKUP(UANumber,$B$7:$D$38,3,FALSE)))</f>
        <v/>
      </c>
      <c r="D40" s="416" t="s">
        <v>2786</v>
      </c>
      <c r="E40" s="562">
        <v>202223</v>
      </c>
      <c r="F40" s="563" t="str">
        <f>LEFT(Year,4)-2&amp;"-"&amp;RIGHT(Year,2)-2</f>
        <v>2020-21</v>
      </c>
      <c r="G40" s="564" t="str">
        <f>LEFT(Year,4)-1&amp;"-"&amp;RIGHT(Year,2)-1</f>
        <v>2021-22</v>
      </c>
      <c r="H40" s="565" t="str">
        <f>LEFT(Year,4)&amp;"-"&amp;RIGHT(Year,2)</f>
        <v>2022-23</v>
      </c>
      <c r="R40" s="406" t="str">
        <f t="shared" si="0"/>
        <v>520_COR_1.2_9_202122</v>
      </c>
      <c r="S40" s="406">
        <v>520</v>
      </c>
      <c r="T40" s="406" t="s">
        <v>287</v>
      </c>
      <c r="U40" s="406">
        <v>1.2</v>
      </c>
      <c r="V40" s="406">
        <v>9</v>
      </c>
      <c r="W40" s="406">
        <v>202122</v>
      </c>
      <c r="X40" s="566">
        <v>14978</v>
      </c>
    </row>
    <row r="41" spans="1:24" x14ac:dyDescent="0.2">
      <c r="R41" s="406" t="str">
        <f t="shared" si="0"/>
        <v>522_COR_1.2_9_202122</v>
      </c>
      <c r="S41" s="406">
        <v>522</v>
      </c>
      <c r="T41" s="406" t="s">
        <v>287</v>
      </c>
      <c r="U41" s="406">
        <v>1.2</v>
      </c>
      <c r="V41" s="406">
        <v>9</v>
      </c>
      <c r="W41" s="406">
        <v>202122</v>
      </c>
      <c r="X41" s="566">
        <v>7304.57</v>
      </c>
    </row>
    <row r="42" spans="1:24" x14ac:dyDescent="0.2">
      <c r="R42" s="406" t="str">
        <f t="shared" si="0"/>
        <v>524_COR_1.2_9_202122</v>
      </c>
      <c r="S42" s="406">
        <v>524</v>
      </c>
      <c r="T42" s="406" t="s">
        <v>287</v>
      </c>
      <c r="U42" s="406">
        <v>1.2</v>
      </c>
      <c r="V42" s="406">
        <v>9</v>
      </c>
      <c r="W42" s="406">
        <v>202122</v>
      </c>
      <c r="X42" s="566">
        <v>4915</v>
      </c>
    </row>
    <row r="43" spans="1:24" ht="10.5" x14ac:dyDescent="0.25">
      <c r="A43" s="417" t="s">
        <v>738</v>
      </c>
      <c r="B43" s="418"/>
      <c r="C43" s="418"/>
      <c r="D43" s="413" t="s">
        <v>2816</v>
      </c>
      <c r="R43" s="406" t="str">
        <f t="shared" si="0"/>
        <v>526_COR_1.2_9_202122</v>
      </c>
      <c r="S43" s="406">
        <v>526</v>
      </c>
      <c r="T43" s="406" t="s">
        <v>287</v>
      </c>
      <c r="U43" s="406">
        <v>1.2</v>
      </c>
      <c r="V43" s="406">
        <v>9</v>
      </c>
      <c r="W43" s="406">
        <v>202122</v>
      </c>
      <c r="X43" s="566">
        <v>975</v>
      </c>
    </row>
    <row r="44" spans="1:24" ht="13.5" thickBot="1" x14ac:dyDescent="0.35">
      <c r="A44" s="419" t="s">
        <v>2783</v>
      </c>
      <c r="B44" s="420"/>
      <c r="C44" s="417" t="s">
        <v>2856</v>
      </c>
      <c r="R44" s="406" t="str">
        <f t="shared" si="0"/>
        <v>528_COR_1.2_9_202122</v>
      </c>
      <c r="S44" s="406">
        <v>528</v>
      </c>
      <c r="T44" s="406" t="s">
        <v>287</v>
      </c>
      <c r="U44" s="406">
        <v>1.2</v>
      </c>
      <c r="V44" s="406">
        <v>9</v>
      </c>
      <c r="W44" s="406">
        <v>202122</v>
      </c>
      <c r="X44" s="566">
        <v>3009.6251499999998</v>
      </c>
    </row>
    <row r="45" spans="1:24" ht="13.5" thickBot="1" x14ac:dyDescent="0.35">
      <c r="A45" s="419" t="s">
        <v>2894</v>
      </c>
      <c r="B45" s="420"/>
      <c r="C45" s="421">
        <f>FrontPage!$D$4</f>
        <v>1</v>
      </c>
      <c r="D45" s="422" t="str">
        <f>IF(FrontPage!$D$4=1,D6,C6)</f>
        <v>Dewiswch eich awdurdod</v>
      </c>
      <c r="E45" s="639"/>
      <c r="F45" s="640"/>
      <c r="G45" s="640"/>
      <c r="H45" s="640"/>
      <c r="I45" s="640"/>
      <c r="J45" s="640"/>
      <c r="K45" s="640"/>
      <c r="L45" s="640"/>
      <c r="M45" s="640"/>
      <c r="N45" s="640"/>
      <c r="O45" s="640"/>
      <c r="P45" s="641"/>
      <c r="R45" s="406" t="str">
        <f t="shared" si="0"/>
        <v>530_COR_1.2_9_202122</v>
      </c>
      <c r="S45" s="406">
        <v>530</v>
      </c>
      <c r="T45" s="406" t="s">
        <v>287</v>
      </c>
      <c r="U45" s="406">
        <v>1.2</v>
      </c>
      <c r="V45" s="406">
        <v>9</v>
      </c>
      <c r="W45" s="406">
        <v>202122</v>
      </c>
      <c r="X45" s="566">
        <v>10664</v>
      </c>
    </row>
    <row r="46" spans="1:24" ht="10.5" thickBot="1" x14ac:dyDescent="0.25">
      <c r="D46" s="423" t="str">
        <f>IF(FrontPage!$D$4=1,D7,C7)</f>
        <v>Cyngor Sir Ynys Môn</v>
      </c>
      <c r="R46" s="406" t="str">
        <f t="shared" si="0"/>
        <v>532_COR_1.2_9_202122</v>
      </c>
      <c r="S46" s="406">
        <v>532</v>
      </c>
      <c r="T46" s="406" t="s">
        <v>287</v>
      </c>
      <c r="U46" s="406">
        <v>1.2</v>
      </c>
      <c r="V46" s="406">
        <v>9</v>
      </c>
      <c r="W46" s="406">
        <v>202122</v>
      </c>
      <c r="X46" s="566">
        <v>13373</v>
      </c>
    </row>
    <row r="47" spans="1:24" ht="10.5" x14ac:dyDescent="0.25">
      <c r="A47" s="424" t="s">
        <v>2857</v>
      </c>
      <c r="B47" s="425"/>
      <c r="C47" s="426"/>
      <c r="D47" s="427" t="str">
        <f>IF(FrontPage!$D$4=1,D8,C8)</f>
        <v>Cyngor Gwynedd</v>
      </c>
      <c r="R47" s="406" t="str">
        <f t="shared" si="0"/>
        <v>534_COR_1.2_9_202122</v>
      </c>
      <c r="S47" s="406">
        <v>534</v>
      </c>
      <c r="T47" s="406" t="s">
        <v>287</v>
      </c>
      <c r="U47" s="406">
        <v>1.2</v>
      </c>
      <c r="V47" s="406">
        <v>9</v>
      </c>
      <c r="W47" s="406">
        <v>202122</v>
      </c>
      <c r="X47" s="566">
        <v>11889.07172</v>
      </c>
    </row>
    <row r="48" spans="1:24" ht="10.5" x14ac:dyDescent="0.25">
      <c r="A48" s="646">
        <v>4</v>
      </c>
      <c r="B48" s="406" t="s">
        <v>2982</v>
      </c>
      <c r="C48" s="659" t="str">
        <f>IF(C45=1,B48,B49)</f>
        <v>Awst</v>
      </c>
      <c r="D48" s="427" t="str">
        <f>IF(FrontPage!$D$4=1,D9,C9)</f>
        <v>Cyngor Bwrdeistref Sirol Conwy</v>
      </c>
      <c r="R48" s="406" t="str">
        <f t="shared" si="0"/>
        <v>536_COR_1.2_9_202122</v>
      </c>
      <c r="S48" s="406">
        <v>536</v>
      </c>
      <c r="T48" s="406" t="s">
        <v>287</v>
      </c>
      <c r="U48" s="406">
        <v>1.2</v>
      </c>
      <c r="V48" s="406">
        <v>9</v>
      </c>
      <c r="W48" s="406">
        <v>202122</v>
      </c>
      <c r="X48" s="566">
        <v>3193.1</v>
      </c>
    </row>
    <row r="49" spans="1:24" ht="10.5" thickBot="1" x14ac:dyDescent="0.25">
      <c r="A49" s="428"/>
      <c r="B49" s="429" t="s">
        <v>2983</v>
      </c>
      <c r="C49" s="430"/>
      <c r="D49" s="427" t="str">
        <f>IF(FrontPage!$D$4=1,D10,C10)</f>
        <v>Cyngor Sir Ddinbych</v>
      </c>
      <c r="R49" s="406" t="str">
        <f t="shared" si="0"/>
        <v>538_COR_1.2_9_202122</v>
      </c>
      <c r="S49" s="406">
        <v>538</v>
      </c>
      <c r="T49" s="406" t="s">
        <v>287</v>
      </c>
      <c r="U49" s="406">
        <v>1.2</v>
      </c>
      <c r="V49" s="406">
        <v>9</v>
      </c>
      <c r="W49" s="406">
        <v>202122</v>
      </c>
      <c r="X49" s="566">
        <v>10434</v>
      </c>
    </row>
    <row r="50" spans="1:24" x14ac:dyDescent="0.2">
      <c r="D50" s="423" t="str">
        <f>IF(FrontPage!$D$4=1,D11,C11)</f>
        <v>Cyngor Sir y Fflint</v>
      </c>
      <c r="R50" s="406" t="str">
        <f t="shared" si="0"/>
        <v>540_COR_1.2_9_202122</v>
      </c>
      <c r="S50" s="406">
        <v>540</v>
      </c>
      <c r="T50" s="406" t="s">
        <v>287</v>
      </c>
      <c r="U50" s="406">
        <v>1.2</v>
      </c>
      <c r="V50" s="406">
        <v>9</v>
      </c>
      <c r="W50" s="406">
        <v>202122</v>
      </c>
      <c r="X50" s="566">
        <v>14772.576000000001</v>
      </c>
    </row>
    <row r="51" spans="1:24" x14ac:dyDescent="0.2">
      <c r="D51" s="423" t="str">
        <f>IF(FrontPage!$D$4=1,D12,C12)</f>
        <v>Cyngor Bwrdeistref Sirol Wrecsam</v>
      </c>
      <c r="R51" s="406" t="str">
        <f t="shared" si="0"/>
        <v>542_COR_1.2_9_202122</v>
      </c>
      <c r="S51" s="406">
        <v>542</v>
      </c>
      <c r="T51" s="406" t="s">
        <v>287</v>
      </c>
      <c r="U51" s="406">
        <v>1.2</v>
      </c>
      <c r="V51" s="406">
        <v>9</v>
      </c>
      <c r="W51" s="406">
        <v>202122</v>
      </c>
      <c r="X51" s="566">
        <v>4044</v>
      </c>
    </row>
    <row r="52" spans="1:24" x14ac:dyDescent="0.2">
      <c r="D52" s="423" t="str">
        <f>IF(FrontPage!$D$4=1,D13,C13)</f>
        <v>Cyngor Sir Powys</v>
      </c>
      <c r="R52" s="406" t="str">
        <f t="shared" si="0"/>
        <v>544_COR_1.2_9_202122</v>
      </c>
      <c r="S52" s="406">
        <v>544</v>
      </c>
      <c r="T52" s="406" t="s">
        <v>287</v>
      </c>
      <c r="U52" s="406">
        <v>1.2</v>
      </c>
      <c r="V52" s="406">
        <v>9</v>
      </c>
      <c r="W52" s="406">
        <v>202122</v>
      </c>
      <c r="X52" s="566">
        <v>1832.03952</v>
      </c>
    </row>
    <row r="53" spans="1:24" x14ac:dyDescent="0.2">
      <c r="D53" s="423" t="str">
        <f>IF(FrontPage!$D$4=1,D14,C14)</f>
        <v>Cyngor Sir Ceredigion</v>
      </c>
      <c r="R53" s="406" t="str">
        <f t="shared" si="0"/>
        <v>545_COR_1.2_9_202122</v>
      </c>
      <c r="S53" s="406">
        <v>545</v>
      </c>
      <c r="T53" s="406" t="s">
        <v>287</v>
      </c>
      <c r="U53" s="406">
        <v>1.2</v>
      </c>
      <c r="V53" s="406">
        <v>9</v>
      </c>
      <c r="W53" s="406">
        <v>202122</v>
      </c>
      <c r="X53" s="566">
        <v>2583</v>
      </c>
    </row>
    <row r="54" spans="1:24" x14ac:dyDescent="0.2">
      <c r="D54" s="423" t="str">
        <f>IF(FrontPage!$D$4=1,D15,C15)</f>
        <v>Cyngor Sir Penfro</v>
      </c>
      <c r="R54" s="406" t="str">
        <f t="shared" si="0"/>
        <v>546_COR_1.2_9_202122</v>
      </c>
      <c r="S54" s="406">
        <v>546</v>
      </c>
      <c r="T54" s="406" t="s">
        <v>287</v>
      </c>
      <c r="U54" s="406">
        <v>1.2</v>
      </c>
      <c r="V54" s="406">
        <v>9</v>
      </c>
      <c r="W54" s="406">
        <v>202122</v>
      </c>
      <c r="X54" s="566">
        <v>7477</v>
      </c>
    </row>
    <row r="55" spans="1:24" x14ac:dyDescent="0.2">
      <c r="D55" s="423" t="str">
        <f>IF(FrontPage!$D$4=1,D16,C16)</f>
        <v>Cyngor Sir Gaerfyrddin</v>
      </c>
      <c r="R55" s="406" t="str">
        <f t="shared" si="0"/>
        <v>548_COR_1.2_9_202122</v>
      </c>
      <c r="S55" s="406">
        <v>548</v>
      </c>
      <c r="T55" s="406" t="s">
        <v>287</v>
      </c>
      <c r="U55" s="406">
        <v>1.2</v>
      </c>
      <c r="V55" s="406">
        <v>9</v>
      </c>
      <c r="W55" s="406">
        <v>202122</v>
      </c>
      <c r="X55" s="566">
        <v>2649.0419999999999</v>
      </c>
    </row>
    <row r="56" spans="1:24" x14ac:dyDescent="0.2">
      <c r="D56" s="423" t="str">
        <f>IF(FrontPage!$D$4=1,D17,C17)</f>
        <v>Cyngor Dinas a Sir Abertawe</v>
      </c>
      <c r="R56" s="406" t="str">
        <f t="shared" si="0"/>
        <v>550_COR_1.2_9_202122</v>
      </c>
      <c r="S56" s="406">
        <v>550</v>
      </c>
      <c r="T56" s="406" t="s">
        <v>287</v>
      </c>
      <c r="U56" s="406">
        <v>1.2</v>
      </c>
      <c r="V56" s="406">
        <v>9</v>
      </c>
      <c r="W56" s="406">
        <v>202122</v>
      </c>
      <c r="X56" s="566">
        <v>5006.9680199999993</v>
      </c>
    </row>
    <row r="57" spans="1:24" x14ac:dyDescent="0.2">
      <c r="D57" s="423" t="str">
        <f>IF(FrontPage!$D$4=1,D18,C18)</f>
        <v>Cyngor Bwrdeistref Sirol Castell-Nedd Port Talbot</v>
      </c>
      <c r="R57" s="406" t="str">
        <f t="shared" si="0"/>
        <v>552_COR_1.2_9_202122</v>
      </c>
      <c r="S57" s="406">
        <v>552</v>
      </c>
      <c r="T57" s="406" t="s">
        <v>287</v>
      </c>
      <c r="U57" s="406">
        <v>1.2</v>
      </c>
      <c r="V57" s="406">
        <v>9</v>
      </c>
      <c r="W57" s="406">
        <v>202122</v>
      </c>
      <c r="X57" s="566">
        <v>8926.5619500000012</v>
      </c>
    </row>
    <row r="58" spans="1:24" x14ac:dyDescent="0.2">
      <c r="D58" s="423" t="str">
        <f>IF(FrontPage!$D$4=1,D19,C19)</f>
        <v>Cyngor Bwrdeistref Sirol Pen-y-Bont ar Ogwr</v>
      </c>
      <c r="R58" s="406" t="str">
        <f t="shared" si="0"/>
        <v>562_COR_1.2_9_202122</v>
      </c>
      <c r="S58" s="406">
        <v>562</v>
      </c>
      <c r="T58" s="406" t="s">
        <v>287</v>
      </c>
      <c r="U58" s="406">
        <v>1.2</v>
      </c>
      <c r="V58" s="406">
        <v>9</v>
      </c>
      <c r="W58" s="406">
        <v>202122</v>
      </c>
      <c r="X58" s="566">
        <v>0</v>
      </c>
    </row>
    <row r="59" spans="1:24" x14ac:dyDescent="0.2">
      <c r="D59" s="423" t="str">
        <f>IF(FrontPage!$D$4=1,D20,C20)</f>
        <v>Cyngor Bro Morgannwg</v>
      </c>
      <c r="R59" s="406" t="str">
        <f t="shared" si="0"/>
        <v>564_COR_1.2_9_202122</v>
      </c>
      <c r="S59" s="406">
        <v>564</v>
      </c>
      <c r="T59" s="406" t="s">
        <v>287</v>
      </c>
      <c r="U59" s="406">
        <v>1.2</v>
      </c>
      <c r="V59" s="406">
        <v>9</v>
      </c>
      <c r="W59" s="406">
        <v>202122</v>
      </c>
      <c r="X59" s="566">
        <v>0</v>
      </c>
    </row>
    <row r="60" spans="1:24" x14ac:dyDescent="0.2">
      <c r="D60" s="423" t="str">
        <f>IF(FrontPage!$D$4=1,D21,C21)</f>
        <v>Cyngor Bwrdeistref Sirol Rhondda Cynon Taf</v>
      </c>
      <c r="R60" s="406" t="str">
        <f t="shared" si="0"/>
        <v>566_COR_1.2_9_202122</v>
      </c>
      <c r="S60" s="406">
        <v>566</v>
      </c>
      <c r="T60" s="406" t="s">
        <v>287</v>
      </c>
      <c r="U60" s="406">
        <v>1.2</v>
      </c>
      <c r="V60" s="406">
        <v>9</v>
      </c>
      <c r="W60" s="406">
        <v>202122</v>
      </c>
      <c r="X60" s="566">
        <v>0</v>
      </c>
    </row>
    <row r="61" spans="1:24" x14ac:dyDescent="0.2">
      <c r="D61" s="423" t="str">
        <f>IF(FrontPage!$D$4=1,D22,C22)</f>
        <v>Cyngor Bwrdeistref Sirol Merthyr Tudful</v>
      </c>
      <c r="R61" s="406" t="str">
        <f t="shared" si="0"/>
        <v>568_COR_1.2_9_202122</v>
      </c>
      <c r="S61" s="406">
        <v>568</v>
      </c>
      <c r="T61" s="406" t="s">
        <v>287</v>
      </c>
      <c r="U61" s="406">
        <v>1.2</v>
      </c>
      <c r="V61" s="406">
        <v>9</v>
      </c>
      <c r="W61" s="406">
        <v>202122</v>
      </c>
      <c r="X61" s="566">
        <v>0</v>
      </c>
    </row>
    <row r="62" spans="1:24" x14ac:dyDescent="0.2">
      <c r="D62" s="423" t="str">
        <f>IF(FrontPage!$D$4=1,D23,C23)</f>
        <v>Cyngor Bwrdeistref Sirol Caerffili</v>
      </c>
      <c r="R62" s="406" t="str">
        <f t="shared" si="0"/>
        <v>572_COR_1.2_9_202122</v>
      </c>
      <c r="S62" s="406">
        <v>572</v>
      </c>
      <c r="T62" s="406" t="s">
        <v>287</v>
      </c>
      <c r="U62" s="406">
        <v>1.2</v>
      </c>
      <c r="V62" s="406">
        <v>9</v>
      </c>
      <c r="W62" s="406">
        <v>202122</v>
      </c>
      <c r="X62" s="566">
        <v>0</v>
      </c>
    </row>
    <row r="63" spans="1:24" x14ac:dyDescent="0.2">
      <c r="D63" s="423" t="str">
        <f>IF(FrontPage!$D$4=1,D24,C24)</f>
        <v>Cyngor Bwrdeistref Sirol Blaenau Gwent</v>
      </c>
      <c r="R63" s="406" t="str">
        <f t="shared" si="0"/>
        <v>574_COR_1.2_9_202122</v>
      </c>
      <c r="S63" s="406">
        <v>574</v>
      </c>
      <c r="T63" s="406" t="s">
        <v>287</v>
      </c>
      <c r="U63" s="406">
        <v>1.2</v>
      </c>
      <c r="V63" s="406">
        <v>9</v>
      </c>
      <c r="W63" s="406">
        <v>202122</v>
      </c>
      <c r="X63" s="566">
        <v>0</v>
      </c>
    </row>
    <row r="64" spans="1:24" x14ac:dyDescent="0.2">
      <c r="D64" s="423" t="str">
        <f>IF(FrontPage!$D$4=1,D25,C25)</f>
        <v>Cyngor Bwrdeistref Sirol Torfaen</v>
      </c>
      <c r="R64" s="406" t="str">
        <f t="shared" si="0"/>
        <v>576_COR_1.2_9_202122</v>
      </c>
      <c r="S64" s="406">
        <v>576</v>
      </c>
      <c r="T64" s="406" t="s">
        <v>287</v>
      </c>
      <c r="U64" s="406">
        <v>1.2</v>
      </c>
      <c r="V64" s="406">
        <v>9</v>
      </c>
      <c r="W64" s="406">
        <v>202122</v>
      </c>
      <c r="X64" s="566">
        <v>0</v>
      </c>
    </row>
    <row r="65" spans="4:24" x14ac:dyDescent="0.2">
      <c r="D65" s="423" t="str">
        <f>IF(FrontPage!$D$4=1,D26,C26)</f>
        <v>Cyngor Sir Fynwy</v>
      </c>
      <c r="R65" s="406" t="str">
        <f t="shared" si="0"/>
        <v>582_COR_1.2_9_202122</v>
      </c>
      <c r="S65" s="406">
        <v>582</v>
      </c>
      <c r="T65" s="406" t="s">
        <v>287</v>
      </c>
      <c r="U65" s="406">
        <v>1.2</v>
      </c>
      <c r="V65" s="406">
        <v>9</v>
      </c>
      <c r="W65" s="406">
        <v>202122</v>
      </c>
      <c r="X65" s="566">
        <v>0</v>
      </c>
    </row>
    <row r="66" spans="4:24" x14ac:dyDescent="0.2">
      <c r="D66" s="423" t="str">
        <f>IF(FrontPage!$D$4=1,D27,C27)</f>
        <v>Cyngor Dinas Casnewydd</v>
      </c>
      <c r="R66" s="406" t="str">
        <f t="shared" si="0"/>
        <v>584_COR_1.2_9_202122</v>
      </c>
      <c r="S66" s="406">
        <v>584</v>
      </c>
      <c r="T66" s="406" t="s">
        <v>287</v>
      </c>
      <c r="U66" s="406">
        <v>1.2</v>
      </c>
      <c r="V66" s="406">
        <v>9</v>
      </c>
      <c r="W66" s="406">
        <v>202122</v>
      </c>
      <c r="X66" s="566">
        <v>0</v>
      </c>
    </row>
    <row r="67" spans="4:24" x14ac:dyDescent="0.2">
      <c r="D67" s="423" t="str">
        <f>IF(FrontPage!$D$4=1,D28,C28)</f>
        <v>Cyngor Dinas Caerdydd</v>
      </c>
      <c r="R67" s="406" t="str">
        <f t="shared" si="0"/>
        <v>586_COR_1.2_9_202122</v>
      </c>
      <c r="S67" s="406">
        <v>586</v>
      </c>
      <c r="T67" s="406" t="s">
        <v>287</v>
      </c>
      <c r="U67" s="406">
        <v>1.2</v>
      </c>
      <c r="V67" s="406">
        <v>9</v>
      </c>
      <c r="W67" s="406">
        <v>202122</v>
      </c>
      <c r="X67" s="566">
        <v>0</v>
      </c>
    </row>
    <row r="68" spans="4:24" x14ac:dyDescent="0.2">
      <c r="D68" s="423" t="str">
        <f>IF(FrontPage!$D$4=1,D29,C29)</f>
        <v>Swyddfa Comisiynydd Yr Heddlu a Throseddu Dyfed-Powys</v>
      </c>
      <c r="R68" s="406" t="str">
        <f t="shared" ref="R68:R131" si="1">S68&amp;"_"&amp;T68&amp;"_"&amp;U68&amp;"_"&amp;V68&amp;"_"&amp;W68</f>
        <v>512_COR_2_9_202122</v>
      </c>
      <c r="S68" s="406">
        <v>512</v>
      </c>
      <c r="T68" s="406" t="s">
        <v>287</v>
      </c>
      <c r="U68" s="406">
        <v>2</v>
      </c>
      <c r="V68" s="406">
        <v>9</v>
      </c>
      <c r="W68" s="406">
        <v>202122</v>
      </c>
      <c r="X68" s="566">
        <v>1706</v>
      </c>
    </row>
    <row r="69" spans="4:24" x14ac:dyDescent="0.2">
      <c r="D69" s="423" t="str">
        <f>IF(FrontPage!$D$4=1,D30,C30)</f>
        <v>Swyddfa Comisiynydd Yr Heddlu a Throseddu Gwent</v>
      </c>
      <c r="R69" s="406" t="str">
        <f t="shared" si="1"/>
        <v>514_COR_2_9_202122</v>
      </c>
      <c r="S69" s="406">
        <v>514</v>
      </c>
      <c r="T69" s="406" t="s">
        <v>287</v>
      </c>
      <c r="U69" s="406">
        <v>2</v>
      </c>
      <c r="V69" s="406">
        <v>9</v>
      </c>
      <c r="W69" s="406">
        <v>202122</v>
      </c>
      <c r="X69" s="566">
        <v>2107</v>
      </c>
    </row>
    <row r="70" spans="4:24" x14ac:dyDescent="0.2">
      <c r="D70" s="423" t="str">
        <f>IF(FrontPage!$D$4=1,D31,C31)</f>
        <v>Swyddfa Comisiynydd Heddlu a Throsedd Gogledd Cymru</v>
      </c>
      <c r="R70" s="406" t="str">
        <f t="shared" si="1"/>
        <v>516_COR_2_9_202122</v>
      </c>
      <c r="S70" s="406">
        <v>516</v>
      </c>
      <c r="T70" s="406" t="s">
        <v>287</v>
      </c>
      <c r="U70" s="406">
        <v>2</v>
      </c>
      <c r="V70" s="406">
        <v>9</v>
      </c>
      <c r="W70" s="406">
        <v>202122</v>
      </c>
      <c r="X70" s="566">
        <v>669</v>
      </c>
    </row>
    <row r="71" spans="4:24" x14ac:dyDescent="0.2">
      <c r="D71" s="423" t="str">
        <f>IF(FrontPage!$D$4=1,D32,C32)</f>
        <v>Swyddfa Comisiynydd Yr Heddlu a Throseddu cyntaf De Cymru</v>
      </c>
      <c r="R71" s="406" t="str">
        <f t="shared" si="1"/>
        <v>518_COR_2_9_202122</v>
      </c>
      <c r="S71" s="406">
        <v>518</v>
      </c>
      <c r="T71" s="406" t="s">
        <v>287</v>
      </c>
      <c r="U71" s="406">
        <v>2</v>
      </c>
      <c r="V71" s="406">
        <v>9</v>
      </c>
      <c r="W71" s="406">
        <v>202122</v>
      </c>
      <c r="X71" s="566">
        <v>1775</v>
      </c>
    </row>
    <row r="72" spans="4:24" x14ac:dyDescent="0.2">
      <c r="D72" s="423" t="str">
        <f>IF(FrontPage!$D$4=1,D33,C33)</f>
        <v>Awdurdod Tân Canolbarth a Gorllewin Cymru</v>
      </c>
      <c r="R72" s="406" t="str">
        <f t="shared" si="1"/>
        <v>520_COR_2_9_202122</v>
      </c>
      <c r="S72" s="406">
        <v>520</v>
      </c>
      <c r="T72" s="406" t="s">
        <v>287</v>
      </c>
      <c r="U72" s="406">
        <v>2</v>
      </c>
      <c r="V72" s="406">
        <v>9</v>
      </c>
      <c r="W72" s="406">
        <v>202122</v>
      </c>
      <c r="X72" s="566">
        <v>6224</v>
      </c>
    </row>
    <row r="73" spans="4:24" x14ac:dyDescent="0.2">
      <c r="D73" s="423" t="str">
        <f>IF(FrontPage!$D$4=1,D34,C34)</f>
        <v>Awdurdod Tân Gogledd Cymru</v>
      </c>
      <c r="R73" s="406" t="str">
        <f t="shared" si="1"/>
        <v>522_COR_2_9_202122</v>
      </c>
      <c r="S73" s="406">
        <v>522</v>
      </c>
      <c r="T73" s="406" t="s">
        <v>287</v>
      </c>
      <c r="U73" s="406">
        <v>2</v>
      </c>
      <c r="V73" s="406">
        <v>9</v>
      </c>
      <c r="W73" s="406">
        <v>202122</v>
      </c>
      <c r="X73" s="566">
        <v>1348.604</v>
      </c>
    </row>
    <row r="74" spans="4:24" x14ac:dyDescent="0.2">
      <c r="D74" s="423" t="str">
        <f>IF(FrontPage!$D$4=1,D35,C35)</f>
        <v>Awdurdod Tân De Cymru</v>
      </c>
      <c r="R74" s="406" t="str">
        <f t="shared" si="1"/>
        <v>524_COR_2_9_202122</v>
      </c>
      <c r="S74" s="406">
        <v>524</v>
      </c>
      <c r="T74" s="406" t="s">
        <v>287</v>
      </c>
      <c r="U74" s="406">
        <v>2</v>
      </c>
      <c r="V74" s="406">
        <v>9</v>
      </c>
      <c r="W74" s="406">
        <v>202122</v>
      </c>
      <c r="X74" s="566">
        <v>3042</v>
      </c>
    </row>
    <row r="75" spans="4:24" x14ac:dyDescent="0.2">
      <c r="D75" s="423" t="str">
        <f>IF(FrontPage!$D$4=1,D36,C36)</f>
        <v>Awdurdod Parc Cenedlaethol Bannau Brycheiniog</v>
      </c>
      <c r="R75" s="406" t="str">
        <f t="shared" si="1"/>
        <v>526_COR_2_9_202122</v>
      </c>
      <c r="S75" s="406">
        <v>526</v>
      </c>
      <c r="T75" s="406" t="s">
        <v>287</v>
      </c>
      <c r="U75" s="406">
        <v>2</v>
      </c>
      <c r="V75" s="406">
        <v>9</v>
      </c>
      <c r="W75" s="406">
        <v>202122</v>
      </c>
      <c r="X75" s="566">
        <v>2760</v>
      </c>
    </row>
    <row r="76" spans="4:24" x14ac:dyDescent="0.2">
      <c r="D76" s="423" t="str">
        <f>IF(FrontPage!$D$4=1,D37,C37)</f>
        <v>Awdurdod Parc Cenedlaethol Arfordir Penfro</v>
      </c>
      <c r="R76" s="406" t="str">
        <f t="shared" si="1"/>
        <v>528_COR_2_9_202122</v>
      </c>
      <c r="S76" s="406">
        <v>528</v>
      </c>
      <c r="T76" s="406" t="s">
        <v>287</v>
      </c>
      <c r="U76" s="406">
        <v>2</v>
      </c>
      <c r="V76" s="406">
        <v>9</v>
      </c>
      <c r="W76" s="406">
        <v>202122</v>
      </c>
      <c r="X76" s="566">
        <v>25275.418989999998</v>
      </c>
    </row>
    <row r="77" spans="4:24" x14ac:dyDescent="0.2">
      <c r="D77" s="431" t="str">
        <f>IF(FrontPage!$D$4=1,D38,C38)</f>
        <v>Awdurdod Parc Cenedlaethol Eryri</v>
      </c>
      <c r="R77" s="406" t="str">
        <f t="shared" si="1"/>
        <v>530_COR_2_9_202122</v>
      </c>
      <c r="S77" s="406">
        <v>530</v>
      </c>
      <c r="T77" s="406" t="s">
        <v>287</v>
      </c>
      <c r="U77" s="406">
        <v>2</v>
      </c>
      <c r="V77" s="406">
        <v>9</v>
      </c>
      <c r="W77" s="406">
        <v>202122</v>
      </c>
      <c r="X77" s="566">
        <v>3963.62</v>
      </c>
    </row>
    <row r="78" spans="4:24" x14ac:dyDescent="0.2">
      <c r="R78" s="406" t="str">
        <f t="shared" si="1"/>
        <v>532_COR_2_9_202122</v>
      </c>
      <c r="S78" s="406">
        <v>532</v>
      </c>
      <c r="T78" s="406" t="s">
        <v>287</v>
      </c>
      <c r="U78" s="406">
        <v>2</v>
      </c>
      <c r="V78" s="406">
        <v>9</v>
      </c>
      <c r="W78" s="406">
        <v>202122</v>
      </c>
      <c r="X78" s="566">
        <v>8197</v>
      </c>
    </row>
    <row r="79" spans="4:24" x14ac:dyDescent="0.2">
      <c r="R79" s="406" t="str">
        <f t="shared" si="1"/>
        <v>534_COR_2_9_202122</v>
      </c>
      <c r="S79" s="406">
        <v>534</v>
      </c>
      <c r="T79" s="406" t="s">
        <v>287</v>
      </c>
      <c r="U79" s="406">
        <v>2</v>
      </c>
      <c r="V79" s="406">
        <v>9</v>
      </c>
      <c r="W79" s="406">
        <v>202122</v>
      </c>
      <c r="X79" s="566">
        <v>8949.9323199999999</v>
      </c>
    </row>
    <row r="80" spans="4:24" x14ac:dyDescent="0.2">
      <c r="R80" s="406" t="str">
        <f t="shared" si="1"/>
        <v>536_COR_2_9_202122</v>
      </c>
      <c r="S80" s="406">
        <v>536</v>
      </c>
      <c r="T80" s="406" t="s">
        <v>287</v>
      </c>
      <c r="U80" s="406">
        <v>2</v>
      </c>
      <c r="V80" s="406">
        <v>9</v>
      </c>
      <c r="W80" s="406">
        <v>202122</v>
      </c>
      <c r="X80" s="566">
        <v>180.2</v>
      </c>
    </row>
    <row r="81" spans="18:24" x14ac:dyDescent="0.2">
      <c r="R81" s="406" t="str">
        <f t="shared" si="1"/>
        <v>538_COR_2_9_202122</v>
      </c>
      <c r="S81" s="406">
        <v>538</v>
      </c>
      <c r="T81" s="406" t="s">
        <v>287</v>
      </c>
      <c r="U81" s="406">
        <v>2</v>
      </c>
      <c r="V81" s="406">
        <v>9</v>
      </c>
      <c r="W81" s="406">
        <v>202122</v>
      </c>
      <c r="X81" s="566">
        <v>21268</v>
      </c>
    </row>
    <row r="82" spans="18:24" x14ac:dyDescent="0.2">
      <c r="R82" s="406" t="str">
        <f t="shared" si="1"/>
        <v>540_COR_2_9_202122</v>
      </c>
      <c r="S82" s="406">
        <v>540</v>
      </c>
      <c r="T82" s="406" t="s">
        <v>287</v>
      </c>
      <c r="U82" s="406">
        <v>2</v>
      </c>
      <c r="V82" s="406">
        <v>9</v>
      </c>
      <c r="W82" s="406">
        <v>202122</v>
      </c>
      <c r="X82" s="566">
        <v>9140.4269999999979</v>
      </c>
    </row>
    <row r="83" spans="18:24" x14ac:dyDescent="0.2">
      <c r="R83" s="406" t="str">
        <f t="shared" si="1"/>
        <v>542_COR_2_9_202122</v>
      </c>
      <c r="S83" s="406">
        <v>542</v>
      </c>
      <c r="T83" s="406" t="s">
        <v>287</v>
      </c>
      <c r="U83" s="406">
        <v>2</v>
      </c>
      <c r="V83" s="406">
        <v>9</v>
      </c>
      <c r="W83" s="406">
        <v>202122</v>
      </c>
      <c r="X83" s="566">
        <v>1723</v>
      </c>
    </row>
    <row r="84" spans="18:24" x14ac:dyDescent="0.2">
      <c r="R84" s="406" t="str">
        <f t="shared" si="1"/>
        <v>544_COR_2_9_202122</v>
      </c>
      <c r="S84" s="406">
        <v>544</v>
      </c>
      <c r="T84" s="406" t="s">
        <v>287</v>
      </c>
      <c r="U84" s="406">
        <v>2</v>
      </c>
      <c r="V84" s="406">
        <v>9</v>
      </c>
      <c r="W84" s="406">
        <v>202122</v>
      </c>
      <c r="X84" s="566">
        <v>1872.1006499999999</v>
      </c>
    </row>
    <row r="85" spans="18:24" x14ac:dyDescent="0.2">
      <c r="R85" s="406" t="str">
        <f t="shared" si="1"/>
        <v>545_COR_2_9_202122</v>
      </c>
      <c r="S85" s="406">
        <v>545</v>
      </c>
      <c r="T85" s="406" t="s">
        <v>287</v>
      </c>
      <c r="U85" s="406">
        <v>2</v>
      </c>
      <c r="V85" s="406">
        <v>9</v>
      </c>
      <c r="W85" s="406">
        <v>202122</v>
      </c>
      <c r="X85" s="566">
        <v>28</v>
      </c>
    </row>
    <row r="86" spans="18:24" x14ac:dyDescent="0.2">
      <c r="R86" s="406" t="str">
        <f t="shared" si="1"/>
        <v>546_COR_2_9_202122</v>
      </c>
      <c r="S86" s="406">
        <v>546</v>
      </c>
      <c r="T86" s="406" t="s">
        <v>287</v>
      </c>
      <c r="U86" s="406">
        <v>2</v>
      </c>
      <c r="V86" s="406">
        <v>9</v>
      </c>
      <c r="W86" s="406">
        <v>202122</v>
      </c>
      <c r="X86" s="566">
        <v>1566</v>
      </c>
    </row>
    <row r="87" spans="18:24" x14ac:dyDescent="0.2">
      <c r="R87" s="406" t="str">
        <f t="shared" si="1"/>
        <v>548_COR_2_9_202122</v>
      </c>
      <c r="S87" s="406">
        <v>548</v>
      </c>
      <c r="T87" s="406" t="s">
        <v>287</v>
      </c>
      <c r="U87" s="406">
        <v>2</v>
      </c>
      <c r="V87" s="406">
        <v>9</v>
      </c>
      <c r="W87" s="406">
        <v>202122</v>
      </c>
      <c r="X87" s="566">
        <v>1420.4490000000001</v>
      </c>
    </row>
    <row r="88" spans="18:24" x14ac:dyDescent="0.2">
      <c r="R88" s="406" t="str">
        <f t="shared" si="1"/>
        <v>550_COR_2_9_202122</v>
      </c>
      <c r="S88" s="406">
        <v>550</v>
      </c>
      <c r="T88" s="406" t="s">
        <v>287</v>
      </c>
      <c r="U88" s="406">
        <v>2</v>
      </c>
      <c r="V88" s="406">
        <v>9</v>
      </c>
      <c r="W88" s="406">
        <v>202122</v>
      </c>
      <c r="X88" s="566">
        <v>11549.88977</v>
      </c>
    </row>
    <row r="89" spans="18:24" x14ac:dyDescent="0.2">
      <c r="R89" s="406" t="str">
        <f t="shared" si="1"/>
        <v>552_COR_2_9_202122</v>
      </c>
      <c r="S89" s="406">
        <v>552</v>
      </c>
      <c r="T89" s="406" t="s">
        <v>287</v>
      </c>
      <c r="U89" s="406">
        <v>2</v>
      </c>
      <c r="V89" s="406">
        <v>9</v>
      </c>
      <c r="W89" s="406">
        <v>202122</v>
      </c>
      <c r="X89" s="566">
        <v>43492.16027</v>
      </c>
    </row>
    <row r="90" spans="18:24" x14ac:dyDescent="0.2">
      <c r="R90" s="406" t="str">
        <f t="shared" si="1"/>
        <v>562_COR_2_9_202122</v>
      </c>
      <c r="S90" s="406">
        <v>562</v>
      </c>
      <c r="T90" s="406" t="s">
        <v>287</v>
      </c>
      <c r="U90" s="406">
        <v>2</v>
      </c>
      <c r="V90" s="406">
        <v>9</v>
      </c>
      <c r="W90" s="406">
        <v>202122</v>
      </c>
      <c r="X90" s="566">
        <v>0</v>
      </c>
    </row>
    <row r="91" spans="18:24" x14ac:dyDescent="0.2">
      <c r="R91" s="406" t="str">
        <f t="shared" si="1"/>
        <v>564_COR_2_9_202122</v>
      </c>
      <c r="S91" s="406">
        <v>564</v>
      </c>
      <c r="T91" s="406" t="s">
        <v>287</v>
      </c>
      <c r="U91" s="406">
        <v>2</v>
      </c>
      <c r="V91" s="406">
        <v>9</v>
      </c>
      <c r="W91" s="406">
        <v>202122</v>
      </c>
      <c r="X91" s="566">
        <v>0</v>
      </c>
    </row>
    <row r="92" spans="18:24" x14ac:dyDescent="0.2">
      <c r="R92" s="406" t="str">
        <f t="shared" si="1"/>
        <v>566_COR_2_9_202122</v>
      </c>
      <c r="S92" s="406">
        <v>566</v>
      </c>
      <c r="T92" s="406" t="s">
        <v>287</v>
      </c>
      <c r="U92" s="406">
        <v>2</v>
      </c>
      <c r="V92" s="406">
        <v>9</v>
      </c>
      <c r="W92" s="406">
        <v>202122</v>
      </c>
      <c r="X92" s="566">
        <v>0</v>
      </c>
    </row>
    <row r="93" spans="18:24" x14ac:dyDescent="0.2">
      <c r="R93" s="406" t="str">
        <f t="shared" si="1"/>
        <v>568_COR_2_9_202122</v>
      </c>
      <c r="S93" s="406">
        <v>568</v>
      </c>
      <c r="T93" s="406" t="s">
        <v>287</v>
      </c>
      <c r="U93" s="406">
        <v>2</v>
      </c>
      <c r="V93" s="406">
        <v>9</v>
      </c>
      <c r="W93" s="406">
        <v>202122</v>
      </c>
      <c r="X93" s="566">
        <v>0</v>
      </c>
    </row>
    <row r="94" spans="18:24" x14ac:dyDescent="0.2">
      <c r="R94" s="406" t="str">
        <f t="shared" si="1"/>
        <v>572_COR_2_9_202122</v>
      </c>
      <c r="S94" s="406">
        <v>572</v>
      </c>
      <c r="T94" s="406" t="s">
        <v>287</v>
      </c>
      <c r="U94" s="406">
        <v>2</v>
      </c>
      <c r="V94" s="406">
        <v>9</v>
      </c>
      <c r="W94" s="406">
        <v>202122</v>
      </c>
      <c r="X94" s="566">
        <v>0</v>
      </c>
    </row>
    <row r="95" spans="18:24" x14ac:dyDescent="0.2">
      <c r="R95" s="406" t="str">
        <f t="shared" si="1"/>
        <v>574_COR_2_9_202122</v>
      </c>
      <c r="S95" s="406">
        <v>574</v>
      </c>
      <c r="T95" s="406" t="s">
        <v>287</v>
      </c>
      <c r="U95" s="406">
        <v>2</v>
      </c>
      <c r="V95" s="406">
        <v>9</v>
      </c>
      <c r="W95" s="406">
        <v>202122</v>
      </c>
      <c r="X95" s="566">
        <v>0</v>
      </c>
    </row>
    <row r="96" spans="18:24" x14ac:dyDescent="0.2">
      <c r="R96" s="406" t="str">
        <f t="shared" si="1"/>
        <v>576_COR_2_9_202122</v>
      </c>
      <c r="S96" s="406">
        <v>576</v>
      </c>
      <c r="T96" s="406" t="s">
        <v>287</v>
      </c>
      <c r="U96" s="406">
        <v>2</v>
      </c>
      <c r="V96" s="406">
        <v>9</v>
      </c>
      <c r="W96" s="406">
        <v>202122</v>
      </c>
      <c r="X96" s="566">
        <v>0</v>
      </c>
    </row>
    <row r="97" spans="18:24" x14ac:dyDescent="0.2">
      <c r="R97" s="406" t="str">
        <f t="shared" si="1"/>
        <v>582_COR_2_9_202122</v>
      </c>
      <c r="S97" s="406">
        <v>582</v>
      </c>
      <c r="T97" s="406" t="s">
        <v>287</v>
      </c>
      <c r="U97" s="406">
        <v>2</v>
      </c>
      <c r="V97" s="406">
        <v>9</v>
      </c>
      <c r="W97" s="406">
        <v>202122</v>
      </c>
      <c r="X97" s="566">
        <v>0</v>
      </c>
    </row>
    <row r="98" spans="18:24" x14ac:dyDescent="0.2">
      <c r="R98" s="406" t="str">
        <f t="shared" si="1"/>
        <v>584_COR_2_9_202122</v>
      </c>
      <c r="S98" s="406">
        <v>584</v>
      </c>
      <c r="T98" s="406" t="s">
        <v>287</v>
      </c>
      <c r="U98" s="406">
        <v>2</v>
      </c>
      <c r="V98" s="406">
        <v>9</v>
      </c>
      <c r="W98" s="406">
        <v>202122</v>
      </c>
      <c r="X98" s="566">
        <v>0</v>
      </c>
    </row>
    <row r="99" spans="18:24" x14ac:dyDescent="0.2">
      <c r="R99" s="406" t="str">
        <f t="shared" si="1"/>
        <v>586_COR_2_9_202122</v>
      </c>
      <c r="S99" s="406">
        <v>586</v>
      </c>
      <c r="T99" s="406" t="s">
        <v>287</v>
      </c>
      <c r="U99" s="406">
        <v>2</v>
      </c>
      <c r="V99" s="406">
        <v>9</v>
      </c>
      <c r="W99" s="406">
        <v>202122</v>
      </c>
      <c r="X99" s="566">
        <v>0</v>
      </c>
    </row>
    <row r="100" spans="18:24" x14ac:dyDescent="0.2">
      <c r="R100" s="406" t="str">
        <f t="shared" si="1"/>
        <v>512_COR_2.1_9_202122</v>
      </c>
      <c r="S100" s="406">
        <v>512</v>
      </c>
      <c r="T100" s="406" t="s">
        <v>287</v>
      </c>
      <c r="U100" s="406">
        <v>2.1</v>
      </c>
      <c r="V100" s="406">
        <v>9</v>
      </c>
      <c r="W100" s="406">
        <v>202122</v>
      </c>
      <c r="X100" s="566">
        <v>0</v>
      </c>
    </row>
    <row r="101" spans="18:24" x14ac:dyDescent="0.2">
      <c r="R101" s="406" t="str">
        <f t="shared" si="1"/>
        <v>514_COR_2.1_9_202122</v>
      </c>
      <c r="S101" s="406">
        <v>514</v>
      </c>
      <c r="T101" s="406" t="s">
        <v>287</v>
      </c>
      <c r="U101" s="406">
        <v>2.1</v>
      </c>
      <c r="V101" s="406">
        <v>9</v>
      </c>
      <c r="W101" s="406">
        <v>202122</v>
      </c>
      <c r="X101" s="566">
        <v>0</v>
      </c>
    </row>
    <row r="102" spans="18:24" x14ac:dyDescent="0.2">
      <c r="R102" s="406" t="str">
        <f t="shared" si="1"/>
        <v>516_COR_2.1_9_202122</v>
      </c>
      <c r="S102" s="406">
        <v>516</v>
      </c>
      <c r="T102" s="406" t="s">
        <v>287</v>
      </c>
      <c r="U102" s="406">
        <v>2.1</v>
      </c>
      <c r="V102" s="406">
        <v>9</v>
      </c>
      <c r="W102" s="406">
        <v>202122</v>
      </c>
      <c r="X102" s="566">
        <v>0</v>
      </c>
    </row>
    <row r="103" spans="18:24" x14ac:dyDescent="0.2">
      <c r="R103" s="406" t="str">
        <f t="shared" si="1"/>
        <v>518_COR_2.1_9_202122</v>
      </c>
      <c r="S103" s="406">
        <v>518</v>
      </c>
      <c r="T103" s="406" t="s">
        <v>287</v>
      </c>
      <c r="U103" s="406">
        <v>2.1</v>
      </c>
      <c r="V103" s="406">
        <v>9</v>
      </c>
      <c r="W103" s="406">
        <v>202122</v>
      </c>
      <c r="X103" s="566">
        <v>121</v>
      </c>
    </row>
    <row r="104" spans="18:24" x14ac:dyDescent="0.2">
      <c r="R104" s="406" t="str">
        <f t="shared" si="1"/>
        <v>520_COR_2.1_9_202122</v>
      </c>
      <c r="S104" s="406">
        <v>520</v>
      </c>
      <c r="T104" s="406" t="s">
        <v>287</v>
      </c>
      <c r="U104" s="406">
        <v>2.1</v>
      </c>
      <c r="V104" s="406">
        <v>9</v>
      </c>
      <c r="W104" s="406">
        <v>202122</v>
      </c>
      <c r="X104" s="566">
        <v>0</v>
      </c>
    </row>
    <row r="105" spans="18:24" x14ac:dyDescent="0.2">
      <c r="R105" s="406" t="str">
        <f t="shared" si="1"/>
        <v>522_COR_2.1_9_202122</v>
      </c>
      <c r="S105" s="406">
        <v>522</v>
      </c>
      <c r="T105" s="406" t="s">
        <v>287</v>
      </c>
      <c r="U105" s="406">
        <v>2.1</v>
      </c>
      <c r="V105" s="406">
        <v>9</v>
      </c>
      <c r="W105" s="406">
        <v>202122</v>
      </c>
      <c r="X105" s="566">
        <v>0</v>
      </c>
    </row>
    <row r="106" spans="18:24" x14ac:dyDescent="0.2">
      <c r="R106" s="406" t="str">
        <f t="shared" si="1"/>
        <v>524_COR_2.1_9_202122</v>
      </c>
      <c r="S106" s="406">
        <v>524</v>
      </c>
      <c r="T106" s="406" t="s">
        <v>287</v>
      </c>
      <c r="U106" s="406">
        <v>2.1</v>
      </c>
      <c r="V106" s="406">
        <v>9</v>
      </c>
      <c r="W106" s="406">
        <v>202122</v>
      </c>
      <c r="X106" s="566">
        <v>0</v>
      </c>
    </row>
    <row r="107" spans="18:24" x14ac:dyDescent="0.2">
      <c r="R107" s="406" t="str">
        <f t="shared" si="1"/>
        <v>526_COR_2.1_9_202122</v>
      </c>
      <c r="S107" s="406">
        <v>526</v>
      </c>
      <c r="T107" s="406" t="s">
        <v>287</v>
      </c>
      <c r="U107" s="406">
        <v>2.1</v>
      </c>
      <c r="V107" s="406">
        <v>9</v>
      </c>
      <c r="W107" s="406">
        <v>202122</v>
      </c>
      <c r="X107" s="566">
        <v>725</v>
      </c>
    </row>
    <row r="108" spans="18:24" x14ac:dyDescent="0.2">
      <c r="R108" s="406" t="str">
        <f t="shared" si="1"/>
        <v>528_COR_2.1_9_202122</v>
      </c>
      <c r="S108" s="406">
        <v>528</v>
      </c>
      <c r="T108" s="406" t="s">
        <v>287</v>
      </c>
      <c r="U108" s="406">
        <v>2.1</v>
      </c>
      <c r="V108" s="406">
        <v>9</v>
      </c>
      <c r="W108" s="406">
        <v>202122</v>
      </c>
      <c r="X108" s="566">
        <v>44.436370000000004</v>
      </c>
    </row>
    <row r="109" spans="18:24" x14ac:dyDescent="0.2">
      <c r="R109" s="406" t="str">
        <f t="shared" si="1"/>
        <v>530_COR_2.1_9_202122</v>
      </c>
      <c r="S109" s="406">
        <v>530</v>
      </c>
      <c r="T109" s="406" t="s">
        <v>287</v>
      </c>
      <c r="U109" s="406">
        <v>2.1</v>
      </c>
      <c r="V109" s="406">
        <v>9</v>
      </c>
      <c r="W109" s="406">
        <v>202122</v>
      </c>
      <c r="X109" s="566">
        <v>0</v>
      </c>
    </row>
    <row r="110" spans="18:24" x14ac:dyDescent="0.2">
      <c r="R110" s="406" t="str">
        <f t="shared" si="1"/>
        <v>532_COR_2.1_9_202122</v>
      </c>
      <c r="S110" s="406">
        <v>532</v>
      </c>
      <c r="T110" s="406" t="s">
        <v>287</v>
      </c>
      <c r="U110" s="406">
        <v>2.1</v>
      </c>
      <c r="V110" s="406">
        <v>9</v>
      </c>
      <c r="W110" s="406">
        <v>202122</v>
      </c>
      <c r="X110" s="566">
        <v>0</v>
      </c>
    </row>
    <row r="111" spans="18:24" x14ac:dyDescent="0.2">
      <c r="R111" s="406" t="str">
        <f t="shared" si="1"/>
        <v>534_COR_2.1_9_202122</v>
      </c>
      <c r="S111" s="406">
        <v>534</v>
      </c>
      <c r="T111" s="406" t="s">
        <v>287</v>
      </c>
      <c r="U111" s="406">
        <v>2.1</v>
      </c>
      <c r="V111" s="406">
        <v>9</v>
      </c>
      <c r="W111" s="406">
        <v>202122</v>
      </c>
      <c r="X111" s="566">
        <v>0</v>
      </c>
    </row>
    <row r="112" spans="18:24" x14ac:dyDescent="0.2">
      <c r="R112" s="406" t="str">
        <f t="shared" si="1"/>
        <v>536_COR_2.1_9_202122</v>
      </c>
      <c r="S112" s="406">
        <v>536</v>
      </c>
      <c r="T112" s="406" t="s">
        <v>287</v>
      </c>
      <c r="U112" s="406">
        <v>2.1</v>
      </c>
      <c r="V112" s="406">
        <v>9</v>
      </c>
      <c r="W112" s="406">
        <v>202122</v>
      </c>
      <c r="X112" s="566">
        <v>0</v>
      </c>
    </row>
    <row r="113" spans="18:24" x14ac:dyDescent="0.2">
      <c r="R113" s="406" t="str">
        <f t="shared" si="1"/>
        <v>538_COR_2.1_9_202122</v>
      </c>
      <c r="S113" s="406">
        <v>538</v>
      </c>
      <c r="T113" s="406" t="s">
        <v>287</v>
      </c>
      <c r="U113" s="406">
        <v>2.1</v>
      </c>
      <c r="V113" s="406">
        <v>9</v>
      </c>
      <c r="W113" s="406">
        <v>202122</v>
      </c>
      <c r="X113" s="566">
        <v>2615</v>
      </c>
    </row>
    <row r="114" spans="18:24" x14ac:dyDescent="0.2">
      <c r="R114" s="406" t="str">
        <f t="shared" si="1"/>
        <v>540_COR_2.1_9_202122</v>
      </c>
      <c r="S114" s="406">
        <v>540</v>
      </c>
      <c r="T114" s="406" t="s">
        <v>287</v>
      </c>
      <c r="U114" s="406">
        <v>2.1</v>
      </c>
      <c r="V114" s="406">
        <v>9</v>
      </c>
      <c r="W114" s="406">
        <v>202122</v>
      </c>
      <c r="X114" s="566">
        <v>2121.6609999999996</v>
      </c>
    </row>
    <row r="115" spans="18:24" x14ac:dyDescent="0.2">
      <c r="R115" s="406" t="str">
        <f t="shared" si="1"/>
        <v>542_COR_2.1_9_202122</v>
      </c>
      <c r="S115" s="406">
        <v>542</v>
      </c>
      <c r="T115" s="406" t="s">
        <v>287</v>
      </c>
      <c r="U115" s="406">
        <v>2.1</v>
      </c>
      <c r="V115" s="406">
        <v>9</v>
      </c>
      <c r="W115" s="406">
        <v>202122</v>
      </c>
      <c r="X115" s="566">
        <v>0</v>
      </c>
    </row>
    <row r="116" spans="18:24" x14ac:dyDescent="0.2">
      <c r="R116" s="406" t="str">
        <f t="shared" si="1"/>
        <v>544_COR_2.1_9_202122</v>
      </c>
      <c r="S116" s="406">
        <v>544</v>
      </c>
      <c r="T116" s="406" t="s">
        <v>287</v>
      </c>
      <c r="U116" s="406">
        <v>2.1</v>
      </c>
      <c r="V116" s="406">
        <v>9</v>
      </c>
      <c r="W116" s="406">
        <v>202122</v>
      </c>
      <c r="X116" s="566">
        <v>0</v>
      </c>
    </row>
    <row r="117" spans="18:24" x14ac:dyDescent="0.2">
      <c r="R117" s="406" t="str">
        <f t="shared" si="1"/>
        <v>545_COR_2.1_9_202122</v>
      </c>
      <c r="S117" s="406">
        <v>545</v>
      </c>
      <c r="T117" s="406" t="s">
        <v>287</v>
      </c>
      <c r="U117" s="406">
        <v>2.1</v>
      </c>
      <c r="V117" s="406">
        <v>9</v>
      </c>
      <c r="W117" s="406">
        <v>202122</v>
      </c>
      <c r="X117" s="566">
        <v>0</v>
      </c>
    </row>
    <row r="118" spans="18:24" x14ac:dyDescent="0.2">
      <c r="R118" s="406" t="str">
        <f t="shared" si="1"/>
        <v>546_COR_2.1_9_202122</v>
      </c>
      <c r="S118" s="406">
        <v>546</v>
      </c>
      <c r="T118" s="406" t="s">
        <v>287</v>
      </c>
      <c r="U118" s="406">
        <v>2.1</v>
      </c>
      <c r="V118" s="406">
        <v>9</v>
      </c>
      <c r="W118" s="406">
        <v>202122</v>
      </c>
      <c r="X118" s="566">
        <v>0</v>
      </c>
    </row>
    <row r="119" spans="18:24" x14ac:dyDescent="0.2">
      <c r="R119" s="406" t="str">
        <f t="shared" si="1"/>
        <v>548_COR_2.1_9_202122</v>
      </c>
      <c r="S119" s="406">
        <v>548</v>
      </c>
      <c r="T119" s="406" t="s">
        <v>287</v>
      </c>
      <c r="U119" s="406">
        <v>2.1</v>
      </c>
      <c r="V119" s="406">
        <v>9</v>
      </c>
      <c r="W119" s="406">
        <v>202122</v>
      </c>
      <c r="X119" s="566">
        <v>0</v>
      </c>
    </row>
    <row r="120" spans="18:24" x14ac:dyDescent="0.2">
      <c r="R120" s="406" t="str">
        <f t="shared" si="1"/>
        <v>550_COR_2.1_9_202122</v>
      </c>
      <c r="S120" s="406">
        <v>550</v>
      </c>
      <c r="T120" s="406" t="s">
        <v>287</v>
      </c>
      <c r="U120" s="406">
        <v>2.1</v>
      </c>
      <c r="V120" s="406">
        <v>9</v>
      </c>
      <c r="W120" s="406">
        <v>202122</v>
      </c>
      <c r="X120" s="566">
        <v>0</v>
      </c>
    </row>
    <row r="121" spans="18:24" x14ac:dyDescent="0.2">
      <c r="R121" s="406" t="str">
        <f t="shared" si="1"/>
        <v>552_COR_2.1_9_202122</v>
      </c>
      <c r="S121" s="406">
        <v>552</v>
      </c>
      <c r="T121" s="406" t="s">
        <v>287</v>
      </c>
      <c r="U121" s="406">
        <v>2.1</v>
      </c>
      <c r="V121" s="406">
        <v>9</v>
      </c>
      <c r="W121" s="406">
        <v>202122</v>
      </c>
      <c r="X121" s="566">
        <v>0</v>
      </c>
    </row>
    <row r="122" spans="18:24" x14ac:dyDescent="0.2">
      <c r="R122" s="406" t="str">
        <f t="shared" si="1"/>
        <v>562_COR_2.1_9_202122</v>
      </c>
      <c r="S122" s="406">
        <v>562</v>
      </c>
      <c r="T122" s="406" t="s">
        <v>287</v>
      </c>
      <c r="U122" s="406">
        <v>2.1</v>
      </c>
      <c r="V122" s="406">
        <v>9</v>
      </c>
      <c r="W122" s="406">
        <v>202122</v>
      </c>
      <c r="X122" s="566">
        <v>0</v>
      </c>
    </row>
    <row r="123" spans="18:24" x14ac:dyDescent="0.2">
      <c r="R123" s="406" t="str">
        <f t="shared" si="1"/>
        <v>564_COR_2.1_9_202122</v>
      </c>
      <c r="S123" s="406">
        <v>564</v>
      </c>
      <c r="T123" s="406" t="s">
        <v>287</v>
      </c>
      <c r="U123" s="406">
        <v>2.1</v>
      </c>
      <c r="V123" s="406">
        <v>9</v>
      </c>
      <c r="W123" s="406">
        <v>202122</v>
      </c>
      <c r="X123" s="566">
        <v>0</v>
      </c>
    </row>
    <row r="124" spans="18:24" x14ac:dyDescent="0.2">
      <c r="R124" s="406" t="str">
        <f t="shared" si="1"/>
        <v>566_COR_2.1_9_202122</v>
      </c>
      <c r="S124" s="406">
        <v>566</v>
      </c>
      <c r="T124" s="406" t="s">
        <v>287</v>
      </c>
      <c r="U124" s="406">
        <v>2.1</v>
      </c>
      <c r="V124" s="406">
        <v>9</v>
      </c>
      <c r="W124" s="406">
        <v>202122</v>
      </c>
      <c r="X124" s="566">
        <v>0</v>
      </c>
    </row>
    <row r="125" spans="18:24" x14ac:dyDescent="0.2">
      <c r="R125" s="406" t="str">
        <f t="shared" si="1"/>
        <v>568_COR_2.1_9_202122</v>
      </c>
      <c r="S125" s="406">
        <v>568</v>
      </c>
      <c r="T125" s="406" t="s">
        <v>287</v>
      </c>
      <c r="U125" s="406">
        <v>2.1</v>
      </c>
      <c r="V125" s="406">
        <v>9</v>
      </c>
      <c r="W125" s="406">
        <v>202122</v>
      </c>
      <c r="X125" s="566">
        <v>0</v>
      </c>
    </row>
    <row r="126" spans="18:24" x14ac:dyDescent="0.2">
      <c r="R126" s="406" t="str">
        <f t="shared" si="1"/>
        <v>572_COR_2.1_9_202122</v>
      </c>
      <c r="S126" s="406">
        <v>572</v>
      </c>
      <c r="T126" s="406" t="s">
        <v>287</v>
      </c>
      <c r="U126" s="406">
        <v>2.1</v>
      </c>
      <c r="V126" s="406">
        <v>9</v>
      </c>
      <c r="W126" s="406">
        <v>202122</v>
      </c>
      <c r="X126" s="566">
        <v>0</v>
      </c>
    </row>
    <row r="127" spans="18:24" x14ac:dyDescent="0.2">
      <c r="R127" s="406" t="str">
        <f t="shared" si="1"/>
        <v>574_COR_2.1_9_202122</v>
      </c>
      <c r="S127" s="406">
        <v>574</v>
      </c>
      <c r="T127" s="406" t="s">
        <v>287</v>
      </c>
      <c r="U127" s="406">
        <v>2.1</v>
      </c>
      <c r="V127" s="406">
        <v>9</v>
      </c>
      <c r="W127" s="406">
        <v>202122</v>
      </c>
      <c r="X127" s="566">
        <v>0</v>
      </c>
    </row>
    <row r="128" spans="18:24" x14ac:dyDescent="0.2">
      <c r="R128" s="406" t="str">
        <f t="shared" si="1"/>
        <v>576_COR_2.1_9_202122</v>
      </c>
      <c r="S128" s="406">
        <v>576</v>
      </c>
      <c r="T128" s="406" t="s">
        <v>287</v>
      </c>
      <c r="U128" s="406">
        <v>2.1</v>
      </c>
      <c r="V128" s="406">
        <v>9</v>
      </c>
      <c r="W128" s="406">
        <v>202122</v>
      </c>
      <c r="X128" s="566">
        <v>0</v>
      </c>
    </row>
    <row r="129" spans="18:24" x14ac:dyDescent="0.2">
      <c r="R129" s="406" t="str">
        <f t="shared" si="1"/>
        <v>582_COR_2.1_9_202122</v>
      </c>
      <c r="S129" s="406">
        <v>582</v>
      </c>
      <c r="T129" s="406" t="s">
        <v>287</v>
      </c>
      <c r="U129" s="406">
        <v>2.1</v>
      </c>
      <c r="V129" s="406">
        <v>9</v>
      </c>
      <c r="W129" s="406">
        <v>202122</v>
      </c>
      <c r="X129" s="566">
        <v>0</v>
      </c>
    </row>
    <row r="130" spans="18:24" x14ac:dyDescent="0.2">
      <c r="R130" s="406" t="str">
        <f t="shared" si="1"/>
        <v>584_COR_2.1_9_202122</v>
      </c>
      <c r="S130" s="406">
        <v>584</v>
      </c>
      <c r="T130" s="406" t="s">
        <v>287</v>
      </c>
      <c r="U130" s="406">
        <v>2.1</v>
      </c>
      <c r="V130" s="406">
        <v>9</v>
      </c>
      <c r="W130" s="406">
        <v>202122</v>
      </c>
      <c r="X130" s="566">
        <v>0</v>
      </c>
    </row>
    <row r="131" spans="18:24" x14ac:dyDescent="0.2">
      <c r="R131" s="406" t="str">
        <f t="shared" si="1"/>
        <v>586_COR_2.1_9_202122</v>
      </c>
      <c r="S131" s="406">
        <v>586</v>
      </c>
      <c r="T131" s="406" t="s">
        <v>287</v>
      </c>
      <c r="U131" s="406">
        <v>2.1</v>
      </c>
      <c r="V131" s="406">
        <v>9</v>
      </c>
      <c r="W131" s="406">
        <v>202122</v>
      </c>
      <c r="X131" s="566">
        <v>0</v>
      </c>
    </row>
    <row r="132" spans="18:24" x14ac:dyDescent="0.2">
      <c r="R132" s="406" t="str">
        <f t="shared" ref="R132:R195" si="2">S132&amp;"_"&amp;T132&amp;"_"&amp;U132&amp;"_"&amp;V132&amp;"_"&amp;W132</f>
        <v>512_COR_3_9_202122</v>
      </c>
      <c r="S132" s="406">
        <v>512</v>
      </c>
      <c r="T132" s="406" t="s">
        <v>287</v>
      </c>
      <c r="U132" s="406">
        <v>3</v>
      </c>
      <c r="V132" s="406">
        <v>9</v>
      </c>
      <c r="W132" s="406">
        <v>202122</v>
      </c>
      <c r="X132" s="566">
        <v>513</v>
      </c>
    </row>
    <row r="133" spans="18:24" x14ac:dyDescent="0.2">
      <c r="R133" s="406" t="str">
        <f t="shared" si="2"/>
        <v>514_COR_3_9_202122</v>
      </c>
      <c r="S133" s="406">
        <v>514</v>
      </c>
      <c r="T133" s="406" t="s">
        <v>287</v>
      </c>
      <c r="U133" s="406">
        <v>3</v>
      </c>
      <c r="V133" s="406">
        <v>9</v>
      </c>
      <c r="W133" s="406">
        <v>202122</v>
      </c>
      <c r="X133" s="566">
        <v>92</v>
      </c>
    </row>
    <row r="134" spans="18:24" x14ac:dyDescent="0.2">
      <c r="R134" s="406" t="str">
        <f t="shared" si="2"/>
        <v>516_COR_3_9_202122</v>
      </c>
      <c r="S134" s="406">
        <v>516</v>
      </c>
      <c r="T134" s="406" t="s">
        <v>287</v>
      </c>
      <c r="U134" s="406">
        <v>3</v>
      </c>
      <c r="V134" s="406">
        <v>9</v>
      </c>
      <c r="W134" s="406">
        <v>202122</v>
      </c>
      <c r="X134" s="566">
        <v>136</v>
      </c>
    </row>
    <row r="135" spans="18:24" x14ac:dyDescent="0.2">
      <c r="R135" s="406" t="str">
        <f t="shared" si="2"/>
        <v>518_COR_3_9_202122</v>
      </c>
      <c r="S135" s="406">
        <v>518</v>
      </c>
      <c r="T135" s="406" t="s">
        <v>287</v>
      </c>
      <c r="U135" s="406">
        <v>3</v>
      </c>
      <c r="V135" s="406">
        <v>9</v>
      </c>
      <c r="W135" s="406">
        <v>202122</v>
      </c>
      <c r="X135" s="566">
        <v>138</v>
      </c>
    </row>
    <row r="136" spans="18:24" x14ac:dyDescent="0.2">
      <c r="R136" s="406" t="str">
        <f t="shared" si="2"/>
        <v>520_COR_3_9_202122</v>
      </c>
      <c r="S136" s="406">
        <v>520</v>
      </c>
      <c r="T136" s="406" t="s">
        <v>287</v>
      </c>
      <c r="U136" s="406">
        <v>3</v>
      </c>
      <c r="V136" s="406">
        <v>9</v>
      </c>
      <c r="W136" s="406">
        <v>202122</v>
      </c>
      <c r="X136" s="566">
        <v>393</v>
      </c>
    </row>
    <row r="137" spans="18:24" x14ac:dyDescent="0.2">
      <c r="R137" s="406" t="str">
        <f t="shared" si="2"/>
        <v>522_COR_3_9_202122</v>
      </c>
      <c r="S137" s="406">
        <v>522</v>
      </c>
      <c r="T137" s="406" t="s">
        <v>287</v>
      </c>
      <c r="U137" s="406">
        <v>3</v>
      </c>
      <c r="V137" s="406">
        <v>9</v>
      </c>
      <c r="W137" s="406">
        <v>202122</v>
      </c>
      <c r="X137" s="566">
        <v>312.35599999999999</v>
      </c>
    </row>
    <row r="138" spans="18:24" x14ac:dyDescent="0.2">
      <c r="R138" s="406" t="str">
        <f t="shared" si="2"/>
        <v>524_COR_3_9_202122</v>
      </c>
      <c r="S138" s="406">
        <v>524</v>
      </c>
      <c r="T138" s="406" t="s">
        <v>287</v>
      </c>
      <c r="U138" s="406">
        <v>3</v>
      </c>
      <c r="V138" s="406">
        <v>9</v>
      </c>
      <c r="W138" s="406">
        <v>202122</v>
      </c>
      <c r="X138" s="566">
        <v>930</v>
      </c>
    </row>
    <row r="139" spans="18:24" x14ac:dyDescent="0.2">
      <c r="R139" s="406" t="str">
        <f t="shared" si="2"/>
        <v>526_COR_3_9_202122</v>
      </c>
      <c r="S139" s="406">
        <v>526</v>
      </c>
      <c r="T139" s="406" t="s">
        <v>287</v>
      </c>
      <c r="U139" s="406">
        <v>3</v>
      </c>
      <c r="V139" s="406">
        <v>9</v>
      </c>
      <c r="W139" s="406">
        <v>202122</v>
      </c>
      <c r="X139" s="566">
        <v>147</v>
      </c>
    </row>
    <row r="140" spans="18:24" x14ac:dyDescent="0.2">
      <c r="R140" s="406" t="str">
        <f t="shared" si="2"/>
        <v>528_COR_3_9_202122</v>
      </c>
      <c r="S140" s="406">
        <v>528</v>
      </c>
      <c r="T140" s="406" t="s">
        <v>287</v>
      </c>
      <c r="U140" s="406">
        <v>3</v>
      </c>
      <c r="V140" s="406">
        <v>9</v>
      </c>
      <c r="W140" s="406">
        <v>202122</v>
      </c>
      <c r="X140" s="566">
        <v>0</v>
      </c>
    </row>
    <row r="141" spans="18:24" x14ac:dyDescent="0.2">
      <c r="R141" s="406" t="str">
        <f t="shared" si="2"/>
        <v>530_COR_3_9_202122</v>
      </c>
      <c r="S141" s="406">
        <v>530</v>
      </c>
      <c r="T141" s="406" t="s">
        <v>287</v>
      </c>
      <c r="U141" s="406">
        <v>3</v>
      </c>
      <c r="V141" s="406">
        <v>9</v>
      </c>
      <c r="W141" s="406">
        <v>202122</v>
      </c>
      <c r="X141" s="566">
        <v>241</v>
      </c>
    </row>
    <row r="142" spans="18:24" x14ac:dyDescent="0.2">
      <c r="R142" s="406" t="str">
        <f t="shared" si="2"/>
        <v>532_COR_3_9_202122</v>
      </c>
      <c r="S142" s="406">
        <v>532</v>
      </c>
      <c r="T142" s="406" t="s">
        <v>287</v>
      </c>
      <c r="U142" s="406">
        <v>3</v>
      </c>
      <c r="V142" s="406">
        <v>9</v>
      </c>
      <c r="W142" s="406">
        <v>202122</v>
      </c>
      <c r="X142" s="566">
        <v>583</v>
      </c>
    </row>
    <row r="143" spans="18:24" x14ac:dyDescent="0.2">
      <c r="R143" s="406" t="str">
        <f t="shared" si="2"/>
        <v>534_COR_3_9_202122</v>
      </c>
      <c r="S143" s="406">
        <v>534</v>
      </c>
      <c r="T143" s="406" t="s">
        <v>287</v>
      </c>
      <c r="U143" s="406">
        <v>3</v>
      </c>
      <c r="V143" s="406">
        <v>9</v>
      </c>
      <c r="W143" s="406">
        <v>202122</v>
      </c>
      <c r="X143" s="566">
        <v>162.25701000000001</v>
      </c>
    </row>
    <row r="144" spans="18:24" x14ac:dyDescent="0.2">
      <c r="R144" s="406" t="str">
        <f t="shared" si="2"/>
        <v>536_COR_3_9_202122</v>
      </c>
      <c r="S144" s="406">
        <v>536</v>
      </c>
      <c r="T144" s="406" t="s">
        <v>287</v>
      </c>
      <c r="U144" s="406">
        <v>3</v>
      </c>
      <c r="V144" s="406">
        <v>9</v>
      </c>
      <c r="W144" s="406">
        <v>202122</v>
      </c>
      <c r="X144" s="566">
        <v>35.6</v>
      </c>
    </row>
    <row r="145" spans="18:24" x14ac:dyDescent="0.2">
      <c r="R145" s="406" t="str">
        <f t="shared" si="2"/>
        <v>538_COR_3_9_202122</v>
      </c>
      <c r="S145" s="406">
        <v>538</v>
      </c>
      <c r="T145" s="406" t="s">
        <v>287</v>
      </c>
      <c r="U145" s="406">
        <v>3</v>
      </c>
      <c r="V145" s="406">
        <v>9</v>
      </c>
      <c r="W145" s="406">
        <v>202122</v>
      </c>
      <c r="X145" s="566">
        <v>276</v>
      </c>
    </row>
    <row r="146" spans="18:24" x14ac:dyDescent="0.2">
      <c r="R146" s="406" t="str">
        <f t="shared" si="2"/>
        <v>540_COR_3_9_202122</v>
      </c>
      <c r="S146" s="406">
        <v>540</v>
      </c>
      <c r="T146" s="406" t="s">
        <v>287</v>
      </c>
      <c r="U146" s="406">
        <v>3</v>
      </c>
      <c r="V146" s="406">
        <v>9</v>
      </c>
      <c r="W146" s="406">
        <v>202122</v>
      </c>
      <c r="X146" s="566">
        <v>782.00800000000004</v>
      </c>
    </row>
    <row r="147" spans="18:24" x14ac:dyDescent="0.2">
      <c r="R147" s="406" t="str">
        <f t="shared" si="2"/>
        <v>542_COR_3_9_202122</v>
      </c>
      <c r="S147" s="406">
        <v>542</v>
      </c>
      <c r="T147" s="406" t="s">
        <v>287</v>
      </c>
      <c r="U147" s="406">
        <v>3</v>
      </c>
      <c r="V147" s="406">
        <v>9</v>
      </c>
      <c r="W147" s="406">
        <v>202122</v>
      </c>
      <c r="X147" s="566">
        <v>405</v>
      </c>
    </row>
    <row r="148" spans="18:24" x14ac:dyDescent="0.2">
      <c r="R148" s="406" t="str">
        <f t="shared" si="2"/>
        <v>544_COR_3_9_202122</v>
      </c>
      <c r="S148" s="406">
        <v>544</v>
      </c>
      <c r="T148" s="406" t="s">
        <v>287</v>
      </c>
      <c r="U148" s="406">
        <v>3</v>
      </c>
      <c r="V148" s="406">
        <v>9</v>
      </c>
      <c r="W148" s="406">
        <v>202122</v>
      </c>
      <c r="X148" s="566">
        <v>218.42985000000002</v>
      </c>
    </row>
    <row r="149" spans="18:24" x14ac:dyDescent="0.2">
      <c r="R149" s="406" t="str">
        <f t="shared" si="2"/>
        <v>545_COR_3_9_202122</v>
      </c>
      <c r="S149" s="406">
        <v>545</v>
      </c>
      <c r="T149" s="406" t="s">
        <v>287</v>
      </c>
      <c r="U149" s="406">
        <v>3</v>
      </c>
      <c r="V149" s="406">
        <v>9</v>
      </c>
      <c r="W149" s="406">
        <v>202122</v>
      </c>
      <c r="X149" s="566">
        <v>0</v>
      </c>
    </row>
    <row r="150" spans="18:24" x14ac:dyDescent="0.2">
      <c r="R150" s="406" t="str">
        <f t="shared" si="2"/>
        <v>546_COR_3_9_202122</v>
      </c>
      <c r="S150" s="406">
        <v>546</v>
      </c>
      <c r="T150" s="406" t="s">
        <v>287</v>
      </c>
      <c r="U150" s="406">
        <v>3</v>
      </c>
      <c r="V150" s="406">
        <v>9</v>
      </c>
      <c r="W150" s="406">
        <v>202122</v>
      </c>
      <c r="X150" s="566">
        <v>465</v>
      </c>
    </row>
    <row r="151" spans="18:24" x14ac:dyDescent="0.2">
      <c r="R151" s="406" t="str">
        <f t="shared" si="2"/>
        <v>548_COR_3_9_202122</v>
      </c>
      <c r="S151" s="406">
        <v>548</v>
      </c>
      <c r="T151" s="406" t="s">
        <v>287</v>
      </c>
      <c r="U151" s="406">
        <v>3</v>
      </c>
      <c r="V151" s="406">
        <v>9</v>
      </c>
      <c r="W151" s="406">
        <v>202122</v>
      </c>
      <c r="X151" s="566">
        <v>71.275999999999996</v>
      </c>
    </row>
    <row r="152" spans="18:24" x14ac:dyDescent="0.2">
      <c r="R152" s="406" t="str">
        <f t="shared" si="2"/>
        <v>550_COR_3_9_202122</v>
      </c>
      <c r="S152" s="406">
        <v>550</v>
      </c>
      <c r="T152" s="406" t="s">
        <v>287</v>
      </c>
      <c r="U152" s="406">
        <v>3</v>
      </c>
      <c r="V152" s="406">
        <v>9</v>
      </c>
      <c r="W152" s="406">
        <v>202122</v>
      </c>
      <c r="X152" s="566">
        <v>2.80464</v>
      </c>
    </row>
    <row r="153" spans="18:24" x14ac:dyDescent="0.2">
      <c r="R153" s="406" t="str">
        <f t="shared" si="2"/>
        <v>552_COR_3_9_202122</v>
      </c>
      <c r="S153" s="406">
        <v>552</v>
      </c>
      <c r="T153" s="406" t="s">
        <v>287</v>
      </c>
      <c r="U153" s="406">
        <v>3</v>
      </c>
      <c r="V153" s="406">
        <v>9</v>
      </c>
      <c r="W153" s="406">
        <v>202122</v>
      </c>
      <c r="X153" s="566">
        <v>4497.2480699999987</v>
      </c>
    </row>
    <row r="154" spans="18:24" x14ac:dyDescent="0.2">
      <c r="R154" s="406" t="str">
        <f t="shared" si="2"/>
        <v>562_COR_3_9_202122</v>
      </c>
      <c r="S154" s="406">
        <v>562</v>
      </c>
      <c r="T154" s="406" t="s">
        <v>287</v>
      </c>
      <c r="U154" s="406">
        <v>3</v>
      </c>
      <c r="V154" s="406">
        <v>9</v>
      </c>
      <c r="W154" s="406">
        <v>202122</v>
      </c>
      <c r="X154" s="566">
        <v>0</v>
      </c>
    </row>
    <row r="155" spans="18:24" x14ac:dyDescent="0.2">
      <c r="R155" s="406" t="str">
        <f t="shared" si="2"/>
        <v>564_COR_3_9_202122</v>
      </c>
      <c r="S155" s="406">
        <v>564</v>
      </c>
      <c r="T155" s="406" t="s">
        <v>287</v>
      </c>
      <c r="U155" s="406">
        <v>3</v>
      </c>
      <c r="V155" s="406">
        <v>9</v>
      </c>
      <c r="W155" s="406">
        <v>202122</v>
      </c>
      <c r="X155" s="566">
        <v>0</v>
      </c>
    </row>
    <row r="156" spans="18:24" x14ac:dyDescent="0.2">
      <c r="R156" s="406" t="str">
        <f t="shared" si="2"/>
        <v>566_COR_3_9_202122</v>
      </c>
      <c r="S156" s="406">
        <v>566</v>
      </c>
      <c r="T156" s="406" t="s">
        <v>287</v>
      </c>
      <c r="U156" s="406">
        <v>3</v>
      </c>
      <c r="V156" s="406">
        <v>9</v>
      </c>
      <c r="W156" s="406">
        <v>202122</v>
      </c>
      <c r="X156" s="566">
        <v>0</v>
      </c>
    </row>
    <row r="157" spans="18:24" x14ac:dyDescent="0.2">
      <c r="R157" s="406" t="str">
        <f t="shared" si="2"/>
        <v>568_COR_3_9_202122</v>
      </c>
      <c r="S157" s="406">
        <v>568</v>
      </c>
      <c r="T157" s="406" t="s">
        <v>287</v>
      </c>
      <c r="U157" s="406">
        <v>3</v>
      </c>
      <c r="V157" s="406">
        <v>9</v>
      </c>
      <c r="W157" s="406">
        <v>202122</v>
      </c>
      <c r="X157" s="566">
        <v>0</v>
      </c>
    </row>
    <row r="158" spans="18:24" x14ac:dyDescent="0.2">
      <c r="R158" s="406" t="str">
        <f t="shared" si="2"/>
        <v>572_COR_3_9_202122</v>
      </c>
      <c r="S158" s="406">
        <v>572</v>
      </c>
      <c r="T158" s="406" t="s">
        <v>287</v>
      </c>
      <c r="U158" s="406">
        <v>3</v>
      </c>
      <c r="V158" s="406">
        <v>9</v>
      </c>
      <c r="W158" s="406">
        <v>202122</v>
      </c>
      <c r="X158" s="566">
        <v>0</v>
      </c>
    </row>
    <row r="159" spans="18:24" x14ac:dyDescent="0.2">
      <c r="R159" s="406" t="str">
        <f t="shared" si="2"/>
        <v>574_COR_3_9_202122</v>
      </c>
      <c r="S159" s="406">
        <v>574</v>
      </c>
      <c r="T159" s="406" t="s">
        <v>287</v>
      </c>
      <c r="U159" s="406">
        <v>3</v>
      </c>
      <c r="V159" s="406">
        <v>9</v>
      </c>
      <c r="W159" s="406">
        <v>202122</v>
      </c>
      <c r="X159" s="566">
        <v>0</v>
      </c>
    </row>
    <row r="160" spans="18:24" x14ac:dyDescent="0.2">
      <c r="R160" s="406" t="str">
        <f t="shared" si="2"/>
        <v>576_COR_3_9_202122</v>
      </c>
      <c r="S160" s="406">
        <v>576</v>
      </c>
      <c r="T160" s="406" t="s">
        <v>287</v>
      </c>
      <c r="U160" s="406">
        <v>3</v>
      </c>
      <c r="V160" s="406">
        <v>9</v>
      </c>
      <c r="W160" s="406">
        <v>202122</v>
      </c>
      <c r="X160" s="566">
        <v>0</v>
      </c>
    </row>
    <row r="161" spans="18:24" x14ac:dyDescent="0.2">
      <c r="R161" s="406" t="str">
        <f t="shared" si="2"/>
        <v>582_COR_3_9_202122</v>
      </c>
      <c r="S161" s="406">
        <v>582</v>
      </c>
      <c r="T161" s="406" t="s">
        <v>287</v>
      </c>
      <c r="U161" s="406">
        <v>3</v>
      </c>
      <c r="V161" s="406">
        <v>9</v>
      </c>
      <c r="W161" s="406">
        <v>202122</v>
      </c>
      <c r="X161" s="566">
        <v>0</v>
      </c>
    </row>
    <row r="162" spans="18:24" x14ac:dyDescent="0.2">
      <c r="R162" s="406" t="str">
        <f t="shared" si="2"/>
        <v>584_COR_3_9_202122</v>
      </c>
      <c r="S162" s="406">
        <v>584</v>
      </c>
      <c r="T162" s="406" t="s">
        <v>287</v>
      </c>
      <c r="U162" s="406">
        <v>3</v>
      </c>
      <c r="V162" s="406">
        <v>9</v>
      </c>
      <c r="W162" s="406">
        <v>202122</v>
      </c>
      <c r="X162" s="566">
        <v>0</v>
      </c>
    </row>
    <row r="163" spans="18:24" x14ac:dyDescent="0.2">
      <c r="R163" s="406" t="str">
        <f t="shared" si="2"/>
        <v>586_COR_3_9_202122</v>
      </c>
      <c r="S163" s="406">
        <v>586</v>
      </c>
      <c r="T163" s="406" t="s">
        <v>287</v>
      </c>
      <c r="U163" s="406">
        <v>3</v>
      </c>
      <c r="V163" s="406">
        <v>9</v>
      </c>
      <c r="W163" s="406">
        <v>202122</v>
      </c>
      <c r="X163" s="566">
        <v>0</v>
      </c>
    </row>
    <row r="164" spans="18:24" x14ac:dyDescent="0.2">
      <c r="R164" s="406" t="str">
        <f t="shared" si="2"/>
        <v>512_COR_4_9_202122</v>
      </c>
      <c r="S164" s="406">
        <v>512</v>
      </c>
      <c r="T164" s="406" t="s">
        <v>287</v>
      </c>
      <c r="U164" s="406">
        <v>4</v>
      </c>
      <c r="V164" s="406">
        <v>9</v>
      </c>
      <c r="W164" s="406">
        <v>202122</v>
      </c>
      <c r="X164" s="566">
        <v>0</v>
      </c>
    </row>
    <row r="165" spans="18:24" x14ac:dyDescent="0.2">
      <c r="R165" s="406" t="str">
        <f t="shared" si="2"/>
        <v>514_COR_4_9_202122</v>
      </c>
      <c r="S165" s="406">
        <v>514</v>
      </c>
      <c r="T165" s="406" t="s">
        <v>287</v>
      </c>
      <c r="U165" s="406">
        <v>4</v>
      </c>
      <c r="V165" s="406">
        <v>9</v>
      </c>
      <c r="W165" s="406">
        <v>202122</v>
      </c>
      <c r="X165" s="566">
        <v>0</v>
      </c>
    </row>
    <row r="166" spans="18:24" x14ac:dyDescent="0.2">
      <c r="R166" s="406" t="str">
        <f t="shared" si="2"/>
        <v>516_COR_4_9_202122</v>
      </c>
      <c r="S166" s="406">
        <v>516</v>
      </c>
      <c r="T166" s="406" t="s">
        <v>287</v>
      </c>
      <c r="U166" s="406">
        <v>4</v>
      </c>
      <c r="V166" s="406">
        <v>9</v>
      </c>
      <c r="W166" s="406">
        <v>202122</v>
      </c>
      <c r="X166" s="566">
        <v>0</v>
      </c>
    </row>
    <row r="167" spans="18:24" x14ac:dyDescent="0.2">
      <c r="R167" s="406" t="str">
        <f t="shared" si="2"/>
        <v>518_COR_4_9_202122</v>
      </c>
      <c r="S167" s="406">
        <v>518</v>
      </c>
      <c r="T167" s="406" t="s">
        <v>287</v>
      </c>
      <c r="U167" s="406">
        <v>4</v>
      </c>
      <c r="V167" s="406">
        <v>9</v>
      </c>
      <c r="W167" s="406">
        <v>202122</v>
      </c>
      <c r="X167" s="566">
        <v>111</v>
      </c>
    </row>
    <row r="168" spans="18:24" x14ac:dyDescent="0.2">
      <c r="R168" s="406" t="str">
        <f t="shared" si="2"/>
        <v>520_COR_4_9_202122</v>
      </c>
      <c r="S168" s="406">
        <v>520</v>
      </c>
      <c r="T168" s="406" t="s">
        <v>287</v>
      </c>
      <c r="U168" s="406">
        <v>4</v>
      </c>
      <c r="V168" s="406">
        <v>9</v>
      </c>
      <c r="W168" s="406">
        <v>202122</v>
      </c>
      <c r="X168" s="566">
        <v>0</v>
      </c>
    </row>
    <row r="169" spans="18:24" x14ac:dyDescent="0.2">
      <c r="R169" s="406" t="str">
        <f t="shared" si="2"/>
        <v>522_COR_4_9_202122</v>
      </c>
      <c r="S169" s="406">
        <v>522</v>
      </c>
      <c r="T169" s="406" t="s">
        <v>287</v>
      </c>
      <c r="U169" s="406">
        <v>4</v>
      </c>
      <c r="V169" s="406">
        <v>9</v>
      </c>
      <c r="W169" s="406">
        <v>202122</v>
      </c>
      <c r="X169" s="566">
        <v>0</v>
      </c>
    </row>
    <row r="170" spans="18:24" x14ac:dyDescent="0.2">
      <c r="R170" s="406" t="str">
        <f t="shared" si="2"/>
        <v>524_COR_4_9_202122</v>
      </c>
      <c r="S170" s="406">
        <v>524</v>
      </c>
      <c r="T170" s="406" t="s">
        <v>287</v>
      </c>
      <c r="U170" s="406">
        <v>4</v>
      </c>
      <c r="V170" s="406">
        <v>9</v>
      </c>
      <c r="W170" s="406">
        <v>202122</v>
      </c>
      <c r="X170" s="566">
        <v>0</v>
      </c>
    </row>
    <row r="171" spans="18:24" x14ac:dyDescent="0.2">
      <c r="R171" s="406" t="str">
        <f t="shared" si="2"/>
        <v>526_COR_4_9_202122</v>
      </c>
      <c r="S171" s="406">
        <v>526</v>
      </c>
      <c r="T171" s="406" t="s">
        <v>287</v>
      </c>
      <c r="U171" s="406">
        <v>4</v>
      </c>
      <c r="V171" s="406">
        <v>9</v>
      </c>
      <c r="W171" s="406">
        <v>202122</v>
      </c>
      <c r="X171" s="566">
        <v>-1</v>
      </c>
    </row>
    <row r="172" spans="18:24" x14ac:dyDescent="0.2">
      <c r="R172" s="406" t="str">
        <f t="shared" si="2"/>
        <v>528_COR_4_9_202122</v>
      </c>
      <c r="S172" s="406">
        <v>528</v>
      </c>
      <c r="T172" s="406" t="s">
        <v>287</v>
      </c>
      <c r="U172" s="406">
        <v>4</v>
      </c>
      <c r="V172" s="406">
        <v>9</v>
      </c>
      <c r="W172" s="406">
        <v>202122</v>
      </c>
      <c r="X172" s="566">
        <v>0</v>
      </c>
    </row>
    <row r="173" spans="18:24" x14ac:dyDescent="0.2">
      <c r="R173" s="406" t="str">
        <f t="shared" si="2"/>
        <v>530_COR_4_9_202122</v>
      </c>
      <c r="S173" s="406">
        <v>530</v>
      </c>
      <c r="T173" s="406" t="s">
        <v>287</v>
      </c>
      <c r="U173" s="406">
        <v>4</v>
      </c>
      <c r="V173" s="406">
        <v>9</v>
      </c>
      <c r="W173" s="406">
        <v>202122</v>
      </c>
      <c r="X173" s="566">
        <v>0</v>
      </c>
    </row>
    <row r="174" spans="18:24" x14ac:dyDescent="0.2">
      <c r="R174" s="406" t="str">
        <f t="shared" si="2"/>
        <v>532_COR_4_9_202122</v>
      </c>
      <c r="S174" s="406">
        <v>532</v>
      </c>
      <c r="T174" s="406" t="s">
        <v>287</v>
      </c>
      <c r="U174" s="406">
        <v>4</v>
      </c>
      <c r="V174" s="406">
        <v>9</v>
      </c>
      <c r="W174" s="406">
        <v>202122</v>
      </c>
      <c r="X174" s="566">
        <v>49</v>
      </c>
    </row>
    <row r="175" spans="18:24" x14ac:dyDescent="0.2">
      <c r="R175" s="406" t="str">
        <f t="shared" si="2"/>
        <v>534_COR_4_9_202122</v>
      </c>
      <c r="S175" s="406">
        <v>534</v>
      </c>
      <c r="T175" s="406" t="s">
        <v>287</v>
      </c>
      <c r="U175" s="406">
        <v>4</v>
      </c>
      <c r="V175" s="406">
        <v>9</v>
      </c>
      <c r="W175" s="406">
        <v>202122</v>
      </c>
      <c r="X175" s="566">
        <v>0</v>
      </c>
    </row>
    <row r="176" spans="18:24" x14ac:dyDescent="0.2">
      <c r="R176" s="406" t="str">
        <f t="shared" si="2"/>
        <v>536_COR_4_9_202122</v>
      </c>
      <c r="S176" s="406">
        <v>536</v>
      </c>
      <c r="T176" s="406" t="s">
        <v>287</v>
      </c>
      <c r="U176" s="406">
        <v>4</v>
      </c>
      <c r="V176" s="406">
        <v>9</v>
      </c>
      <c r="W176" s="406">
        <v>202122</v>
      </c>
      <c r="X176" s="566">
        <v>0</v>
      </c>
    </row>
    <row r="177" spans="18:24" x14ac:dyDescent="0.2">
      <c r="R177" s="406" t="str">
        <f t="shared" si="2"/>
        <v>538_COR_4_9_202122</v>
      </c>
      <c r="S177" s="406">
        <v>538</v>
      </c>
      <c r="T177" s="406" t="s">
        <v>287</v>
      </c>
      <c r="U177" s="406">
        <v>4</v>
      </c>
      <c r="V177" s="406">
        <v>9</v>
      </c>
      <c r="W177" s="406">
        <v>202122</v>
      </c>
      <c r="X177" s="566">
        <v>0</v>
      </c>
    </row>
    <row r="178" spans="18:24" x14ac:dyDescent="0.2">
      <c r="R178" s="406" t="str">
        <f t="shared" si="2"/>
        <v>540_COR_4_9_202122</v>
      </c>
      <c r="S178" s="406">
        <v>540</v>
      </c>
      <c r="T178" s="406" t="s">
        <v>287</v>
      </c>
      <c r="U178" s="406">
        <v>4</v>
      </c>
      <c r="V178" s="406">
        <v>9</v>
      </c>
      <c r="W178" s="406">
        <v>202122</v>
      </c>
      <c r="X178" s="566">
        <v>0</v>
      </c>
    </row>
    <row r="179" spans="18:24" x14ac:dyDescent="0.2">
      <c r="R179" s="406" t="str">
        <f t="shared" si="2"/>
        <v>542_COR_4_9_202122</v>
      </c>
      <c r="S179" s="406">
        <v>542</v>
      </c>
      <c r="T179" s="406" t="s">
        <v>287</v>
      </c>
      <c r="U179" s="406">
        <v>4</v>
      </c>
      <c r="V179" s="406">
        <v>9</v>
      </c>
      <c r="W179" s="406">
        <v>202122</v>
      </c>
      <c r="X179" s="566">
        <v>227</v>
      </c>
    </row>
    <row r="180" spans="18:24" x14ac:dyDescent="0.2">
      <c r="R180" s="406" t="str">
        <f t="shared" si="2"/>
        <v>544_COR_4_9_202122</v>
      </c>
      <c r="S180" s="406">
        <v>544</v>
      </c>
      <c r="T180" s="406" t="s">
        <v>287</v>
      </c>
      <c r="U180" s="406">
        <v>4</v>
      </c>
      <c r="V180" s="406">
        <v>9</v>
      </c>
      <c r="W180" s="406">
        <v>202122</v>
      </c>
      <c r="X180" s="566">
        <v>20.38148</v>
      </c>
    </row>
    <row r="181" spans="18:24" x14ac:dyDescent="0.2">
      <c r="R181" s="406" t="str">
        <f t="shared" si="2"/>
        <v>545_COR_4_9_202122</v>
      </c>
      <c r="S181" s="406">
        <v>545</v>
      </c>
      <c r="T181" s="406" t="s">
        <v>287</v>
      </c>
      <c r="U181" s="406">
        <v>4</v>
      </c>
      <c r="V181" s="406">
        <v>9</v>
      </c>
      <c r="W181" s="406">
        <v>202122</v>
      </c>
      <c r="X181" s="566">
        <v>0</v>
      </c>
    </row>
    <row r="182" spans="18:24" x14ac:dyDescent="0.2">
      <c r="R182" s="406" t="str">
        <f t="shared" si="2"/>
        <v>546_COR_4_9_202122</v>
      </c>
      <c r="S182" s="406">
        <v>546</v>
      </c>
      <c r="T182" s="406" t="s">
        <v>287</v>
      </c>
      <c r="U182" s="406">
        <v>4</v>
      </c>
      <c r="V182" s="406">
        <v>9</v>
      </c>
      <c r="W182" s="406">
        <v>202122</v>
      </c>
      <c r="X182" s="566">
        <v>98</v>
      </c>
    </row>
    <row r="183" spans="18:24" x14ac:dyDescent="0.2">
      <c r="R183" s="406" t="str">
        <f t="shared" si="2"/>
        <v>548_COR_4_9_202122</v>
      </c>
      <c r="S183" s="406">
        <v>548</v>
      </c>
      <c r="T183" s="406" t="s">
        <v>287</v>
      </c>
      <c r="U183" s="406">
        <v>4</v>
      </c>
      <c r="V183" s="406">
        <v>9</v>
      </c>
      <c r="W183" s="406">
        <v>202122</v>
      </c>
      <c r="X183" s="566">
        <v>0</v>
      </c>
    </row>
    <row r="184" spans="18:24" x14ac:dyDescent="0.2">
      <c r="R184" s="406" t="str">
        <f t="shared" si="2"/>
        <v>550_COR_4_9_202122</v>
      </c>
      <c r="S184" s="406">
        <v>550</v>
      </c>
      <c r="T184" s="406" t="s">
        <v>287</v>
      </c>
      <c r="U184" s="406">
        <v>4</v>
      </c>
      <c r="V184" s="406">
        <v>9</v>
      </c>
      <c r="W184" s="406">
        <v>202122</v>
      </c>
      <c r="X184" s="566">
        <v>0</v>
      </c>
    </row>
    <row r="185" spans="18:24" x14ac:dyDescent="0.2">
      <c r="R185" s="406" t="str">
        <f t="shared" si="2"/>
        <v>552_COR_4_9_202122</v>
      </c>
      <c r="S185" s="406">
        <v>552</v>
      </c>
      <c r="T185" s="406" t="s">
        <v>287</v>
      </c>
      <c r="U185" s="406">
        <v>4</v>
      </c>
      <c r="V185" s="406">
        <v>9</v>
      </c>
      <c r="W185" s="406">
        <v>202122</v>
      </c>
      <c r="X185" s="566">
        <v>0</v>
      </c>
    </row>
    <row r="186" spans="18:24" x14ac:dyDescent="0.2">
      <c r="R186" s="406" t="str">
        <f t="shared" si="2"/>
        <v>562_COR_4_9_202122</v>
      </c>
      <c r="S186" s="406">
        <v>562</v>
      </c>
      <c r="T186" s="406" t="s">
        <v>287</v>
      </c>
      <c r="U186" s="406">
        <v>4</v>
      </c>
      <c r="V186" s="406">
        <v>9</v>
      </c>
      <c r="W186" s="406">
        <v>202122</v>
      </c>
      <c r="X186" s="566">
        <v>0</v>
      </c>
    </row>
    <row r="187" spans="18:24" x14ac:dyDescent="0.2">
      <c r="R187" s="406" t="str">
        <f t="shared" si="2"/>
        <v>564_COR_4_9_202122</v>
      </c>
      <c r="S187" s="406">
        <v>564</v>
      </c>
      <c r="T187" s="406" t="s">
        <v>287</v>
      </c>
      <c r="U187" s="406">
        <v>4</v>
      </c>
      <c r="V187" s="406">
        <v>9</v>
      </c>
      <c r="W187" s="406">
        <v>202122</v>
      </c>
      <c r="X187" s="566">
        <v>0</v>
      </c>
    </row>
    <row r="188" spans="18:24" x14ac:dyDescent="0.2">
      <c r="R188" s="406" t="str">
        <f t="shared" si="2"/>
        <v>566_COR_4_9_202122</v>
      </c>
      <c r="S188" s="406">
        <v>566</v>
      </c>
      <c r="T188" s="406" t="s">
        <v>287</v>
      </c>
      <c r="U188" s="406">
        <v>4</v>
      </c>
      <c r="V188" s="406">
        <v>9</v>
      </c>
      <c r="W188" s="406">
        <v>202122</v>
      </c>
      <c r="X188" s="566">
        <v>0</v>
      </c>
    </row>
    <row r="189" spans="18:24" x14ac:dyDescent="0.2">
      <c r="R189" s="406" t="str">
        <f t="shared" si="2"/>
        <v>568_COR_4_9_202122</v>
      </c>
      <c r="S189" s="406">
        <v>568</v>
      </c>
      <c r="T189" s="406" t="s">
        <v>287</v>
      </c>
      <c r="U189" s="406">
        <v>4</v>
      </c>
      <c r="V189" s="406">
        <v>9</v>
      </c>
      <c r="W189" s="406">
        <v>202122</v>
      </c>
      <c r="X189" s="566">
        <v>0</v>
      </c>
    </row>
    <row r="190" spans="18:24" x14ac:dyDescent="0.2">
      <c r="R190" s="406" t="str">
        <f t="shared" si="2"/>
        <v>572_COR_4_9_202122</v>
      </c>
      <c r="S190" s="406">
        <v>572</v>
      </c>
      <c r="T190" s="406" t="s">
        <v>287</v>
      </c>
      <c r="U190" s="406">
        <v>4</v>
      </c>
      <c r="V190" s="406">
        <v>9</v>
      </c>
      <c r="W190" s="406">
        <v>202122</v>
      </c>
      <c r="X190" s="566">
        <v>0</v>
      </c>
    </row>
    <row r="191" spans="18:24" x14ac:dyDescent="0.2">
      <c r="R191" s="406" t="str">
        <f t="shared" si="2"/>
        <v>574_COR_4_9_202122</v>
      </c>
      <c r="S191" s="406">
        <v>574</v>
      </c>
      <c r="T191" s="406" t="s">
        <v>287</v>
      </c>
      <c r="U191" s="406">
        <v>4</v>
      </c>
      <c r="V191" s="406">
        <v>9</v>
      </c>
      <c r="W191" s="406">
        <v>202122</v>
      </c>
      <c r="X191" s="566">
        <v>0</v>
      </c>
    </row>
    <row r="192" spans="18:24" x14ac:dyDescent="0.2">
      <c r="R192" s="406" t="str">
        <f t="shared" si="2"/>
        <v>576_COR_4_9_202122</v>
      </c>
      <c r="S192" s="406">
        <v>576</v>
      </c>
      <c r="T192" s="406" t="s">
        <v>287</v>
      </c>
      <c r="U192" s="406">
        <v>4</v>
      </c>
      <c r="V192" s="406">
        <v>9</v>
      </c>
      <c r="W192" s="406">
        <v>202122</v>
      </c>
      <c r="X192" s="566">
        <v>0</v>
      </c>
    </row>
    <row r="193" spans="18:24" x14ac:dyDescent="0.2">
      <c r="R193" s="406" t="str">
        <f t="shared" si="2"/>
        <v>582_COR_4_9_202122</v>
      </c>
      <c r="S193" s="406">
        <v>582</v>
      </c>
      <c r="T193" s="406" t="s">
        <v>287</v>
      </c>
      <c r="U193" s="406">
        <v>4</v>
      </c>
      <c r="V193" s="406">
        <v>9</v>
      </c>
      <c r="W193" s="406">
        <v>202122</v>
      </c>
      <c r="X193" s="566">
        <v>0</v>
      </c>
    </row>
    <row r="194" spans="18:24" x14ac:dyDescent="0.2">
      <c r="R194" s="406" t="str">
        <f t="shared" si="2"/>
        <v>584_COR_4_9_202122</v>
      </c>
      <c r="S194" s="406">
        <v>584</v>
      </c>
      <c r="T194" s="406" t="s">
        <v>287</v>
      </c>
      <c r="U194" s="406">
        <v>4</v>
      </c>
      <c r="V194" s="406">
        <v>9</v>
      </c>
      <c r="W194" s="406">
        <v>202122</v>
      </c>
      <c r="X194" s="566">
        <v>0</v>
      </c>
    </row>
    <row r="195" spans="18:24" x14ac:dyDescent="0.2">
      <c r="R195" s="406" t="str">
        <f t="shared" si="2"/>
        <v>586_COR_4_9_202122</v>
      </c>
      <c r="S195" s="406">
        <v>586</v>
      </c>
      <c r="T195" s="406" t="s">
        <v>287</v>
      </c>
      <c r="U195" s="406">
        <v>4</v>
      </c>
      <c r="V195" s="406">
        <v>9</v>
      </c>
      <c r="W195" s="406">
        <v>202122</v>
      </c>
      <c r="X195" s="566">
        <v>0</v>
      </c>
    </row>
    <row r="196" spans="18:24" x14ac:dyDescent="0.2">
      <c r="R196" s="406" t="str">
        <f t="shared" ref="R196:R259" si="3">S196&amp;"_"&amp;T196&amp;"_"&amp;U196&amp;"_"&amp;V196&amp;"_"&amp;W196</f>
        <v>512_COR_5_9_202122</v>
      </c>
      <c r="S196" s="406">
        <v>512</v>
      </c>
      <c r="T196" s="406" t="s">
        <v>287</v>
      </c>
      <c r="U196" s="406">
        <v>5</v>
      </c>
      <c r="V196" s="406">
        <v>9</v>
      </c>
      <c r="W196" s="406">
        <v>202122</v>
      </c>
      <c r="X196" s="566">
        <v>0</v>
      </c>
    </row>
    <row r="197" spans="18:24" x14ac:dyDescent="0.2">
      <c r="R197" s="406" t="str">
        <f t="shared" si="3"/>
        <v>514_COR_5_9_202122</v>
      </c>
      <c r="S197" s="406">
        <v>514</v>
      </c>
      <c r="T197" s="406" t="s">
        <v>287</v>
      </c>
      <c r="U197" s="406">
        <v>5</v>
      </c>
      <c r="V197" s="406">
        <v>9</v>
      </c>
      <c r="W197" s="406">
        <v>202122</v>
      </c>
      <c r="X197" s="566">
        <v>0</v>
      </c>
    </row>
    <row r="198" spans="18:24" x14ac:dyDescent="0.2">
      <c r="R198" s="406" t="str">
        <f t="shared" si="3"/>
        <v>516_COR_5_9_202122</v>
      </c>
      <c r="S198" s="406">
        <v>516</v>
      </c>
      <c r="T198" s="406" t="s">
        <v>287</v>
      </c>
      <c r="U198" s="406">
        <v>5</v>
      </c>
      <c r="V198" s="406">
        <v>9</v>
      </c>
      <c r="W198" s="406">
        <v>202122</v>
      </c>
      <c r="X198" s="566">
        <v>1229</v>
      </c>
    </row>
    <row r="199" spans="18:24" x14ac:dyDescent="0.2">
      <c r="R199" s="406" t="str">
        <f t="shared" si="3"/>
        <v>518_COR_5_9_202122</v>
      </c>
      <c r="S199" s="406">
        <v>518</v>
      </c>
      <c r="T199" s="406" t="s">
        <v>287</v>
      </c>
      <c r="U199" s="406">
        <v>5</v>
      </c>
      <c r="V199" s="406">
        <v>9</v>
      </c>
      <c r="W199" s="406">
        <v>202122</v>
      </c>
      <c r="X199" s="566">
        <v>311</v>
      </c>
    </row>
    <row r="200" spans="18:24" x14ac:dyDescent="0.2">
      <c r="R200" s="406" t="str">
        <f t="shared" si="3"/>
        <v>520_COR_5_9_202122</v>
      </c>
      <c r="S200" s="406">
        <v>520</v>
      </c>
      <c r="T200" s="406" t="s">
        <v>287</v>
      </c>
      <c r="U200" s="406">
        <v>5</v>
      </c>
      <c r="V200" s="406">
        <v>9</v>
      </c>
      <c r="W200" s="406">
        <v>202122</v>
      </c>
      <c r="X200" s="566">
        <v>0</v>
      </c>
    </row>
    <row r="201" spans="18:24" x14ac:dyDescent="0.2">
      <c r="R201" s="406" t="str">
        <f t="shared" si="3"/>
        <v>522_COR_5_9_202122</v>
      </c>
      <c r="S201" s="406">
        <v>522</v>
      </c>
      <c r="T201" s="406" t="s">
        <v>287</v>
      </c>
      <c r="U201" s="406">
        <v>5</v>
      </c>
      <c r="V201" s="406">
        <v>9</v>
      </c>
      <c r="W201" s="406">
        <v>202122</v>
      </c>
      <c r="X201" s="566">
        <v>0</v>
      </c>
    </row>
    <row r="202" spans="18:24" x14ac:dyDescent="0.2">
      <c r="R202" s="406" t="str">
        <f t="shared" si="3"/>
        <v>524_COR_5_9_202122</v>
      </c>
      <c r="S202" s="406">
        <v>524</v>
      </c>
      <c r="T202" s="406" t="s">
        <v>287</v>
      </c>
      <c r="U202" s="406">
        <v>5</v>
      </c>
      <c r="V202" s="406">
        <v>9</v>
      </c>
      <c r="W202" s="406">
        <v>202122</v>
      </c>
      <c r="X202" s="566">
        <v>865</v>
      </c>
    </row>
    <row r="203" spans="18:24" x14ac:dyDescent="0.2">
      <c r="R203" s="406" t="str">
        <f t="shared" si="3"/>
        <v>526_COR_5_9_202122</v>
      </c>
      <c r="S203" s="406">
        <v>526</v>
      </c>
      <c r="T203" s="406" t="s">
        <v>287</v>
      </c>
      <c r="U203" s="406">
        <v>5</v>
      </c>
      <c r="V203" s="406">
        <v>9</v>
      </c>
      <c r="W203" s="406">
        <v>202122</v>
      </c>
      <c r="X203" s="566">
        <v>180</v>
      </c>
    </row>
    <row r="204" spans="18:24" x14ac:dyDescent="0.2">
      <c r="R204" s="406" t="str">
        <f t="shared" si="3"/>
        <v>528_COR_5_9_202122</v>
      </c>
      <c r="S204" s="406">
        <v>528</v>
      </c>
      <c r="T204" s="406" t="s">
        <v>287</v>
      </c>
      <c r="U204" s="406">
        <v>5</v>
      </c>
      <c r="V204" s="406">
        <v>9</v>
      </c>
      <c r="W204" s="406">
        <v>202122</v>
      </c>
      <c r="X204" s="566">
        <v>214.6858</v>
      </c>
    </row>
    <row r="205" spans="18:24" x14ac:dyDescent="0.2">
      <c r="R205" s="406" t="str">
        <f t="shared" si="3"/>
        <v>530_COR_5_9_202122</v>
      </c>
      <c r="S205" s="406">
        <v>530</v>
      </c>
      <c r="T205" s="406" t="s">
        <v>287</v>
      </c>
      <c r="U205" s="406">
        <v>5</v>
      </c>
      <c r="V205" s="406">
        <v>9</v>
      </c>
      <c r="W205" s="406">
        <v>202122</v>
      </c>
      <c r="X205" s="566">
        <v>0</v>
      </c>
    </row>
    <row r="206" spans="18:24" x14ac:dyDescent="0.2">
      <c r="R206" s="406" t="str">
        <f t="shared" si="3"/>
        <v>532_COR_5_9_202122</v>
      </c>
      <c r="S206" s="406">
        <v>532</v>
      </c>
      <c r="T206" s="406" t="s">
        <v>287</v>
      </c>
      <c r="U206" s="406">
        <v>5</v>
      </c>
      <c r="V206" s="406">
        <v>9</v>
      </c>
      <c r="W206" s="406">
        <v>202122</v>
      </c>
      <c r="X206" s="566">
        <v>0</v>
      </c>
    </row>
    <row r="207" spans="18:24" x14ac:dyDescent="0.2">
      <c r="R207" s="406" t="str">
        <f t="shared" si="3"/>
        <v>534_COR_5_9_202122</v>
      </c>
      <c r="S207" s="406">
        <v>534</v>
      </c>
      <c r="T207" s="406" t="s">
        <v>287</v>
      </c>
      <c r="U207" s="406">
        <v>5</v>
      </c>
      <c r="V207" s="406">
        <v>9</v>
      </c>
      <c r="W207" s="406">
        <v>202122</v>
      </c>
      <c r="X207" s="566">
        <v>1067.05853</v>
      </c>
    </row>
    <row r="208" spans="18:24" x14ac:dyDescent="0.2">
      <c r="R208" s="406" t="str">
        <f t="shared" si="3"/>
        <v>536_COR_5_9_202122</v>
      </c>
      <c r="S208" s="406">
        <v>536</v>
      </c>
      <c r="T208" s="406" t="s">
        <v>287</v>
      </c>
      <c r="U208" s="406">
        <v>5</v>
      </c>
      <c r="V208" s="406">
        <v>9</v>
      </c>
      <c r="W208" s="406">
        <v>202122</v>
      </c>
      <c r="X208" s="566">
        <v>922.8</v>
      </c>
    </row>
    <row r="209" spans="18:24" x14ac:dyDescent="0.2">
      <c r="R209" s="406" t="str">
        <f t="shared" si="3"/>
        <v>538_COR_5_9_202122</v>
      </c>
      <c r="S209" s="406">
        <v>538</v>
      </c>
      <c r="T209" s="406" t="s">
        <v>287</v>
      </c>
      <c r="U209" s="406">
        <v>5</v>
      </c>
      <c r="V209" s="406">
        <v>9</v>
      </c>
      <c r="W209" s="406">
        <v>202122</v>
      </c>
      <c r="X209" s="566">
        <v>59</v>
      </c>
    </row>
    <row r="210" spans="18:24" x14ac:dyDescent="0.2">
      <c r="R210" s="406" t="str">
        <f t="shared" si="3"/>
        <v>540_COR_5_9_202122</v>
      </c>
      <c r="S210" s="406">
        <v>540</v>
      </c>
      <c r="T210" s="406" t="s">
        <v>287</v>
      </c>
      <c r="U210" s="406">
        <v>5</v>
      </c>
      <c r="V210" s="406">
        <v>9</v>
      </c>
      <c r="W210" s="406">
        <v>202122</v>
      </c>
      <c r="X210" s="566">
        <v>85.161999999999992</v>
      </c>
    </row>
    <row r="211" spans="18:24" x14ac:dyDescent="0.2">
      <c r="R211" s="406" t="str">
        <f t="shared" si="3"/>
        <v>542_COR_5_9_202122</v>
      </c>
      <c r="S211" s="406">
        <v>542</v>
      </c>
      <c r="T211" s="406" t="s">
        <v>287</v>
      </c>
      <c r="U211" s="406">
        <v>5</v>
      </c>
      <c r="V211" s="406">
        <v>9</v>
      </c>
      <c r="W211" s="406">
        <v>202122</v>
      </c>
      <c r="X211" s="566">
        <v>86</v>
      </c>
    </row>
    <row r="212" spans="18:24" x14ac:dyDescent="0.2">
      <c r="R212" s="406" t="str">
        <f t="shared" si="3"/>
        <v>544_COR_5_9_202122</v>
      </c>
      <c r="S212" s="406">
        <v>544</v>
      </c>
      <c r="T212" s="406" t="s">
        <v>287</v>
      </c>
      <c r="U212" s="406">
        <v>5</v>
      </c>
      <c r="V212" s="406">
        <v>9</v>
      </c>
      <c r="W212" s="406">
        <v>202122</v>
      </c>
      <c r="X212" s="566">
        <v>0</v>
      </c>
    </row>
    <row r="213" spans="18:24" x14ac:dyDescent="0.2">
      <c r="R213" s="406" t="str">
        <f t="shared" si="3"/>
        <v>545_COR_5_9_202122</v>
      </c>
      <c r="S213" s="406">
        <v>545</v>
      </c>
      <c r="T213" s="406" t="s">
        <v>287</v>
      </c>
      <c r="U213" s="406">
        <v>5</v>
      </c>
      <c r="V213" s="406">
        <v>9</v>
      </c>
      <c r="W213" s="406">
        <v>202122</v>
      </c>
      <c r="X213" s="566">
        <v>0</v>
      </c>
    </row>
    <row r="214" spans="18:24" x14ac:dyDescent="0.2">
      <c r="R214" s="406" t="str">
        <f t="shared" si="3"/>
        <v>546_COR_5_9_202122</v>
      </c>
      <c r="S214" s="406">
        <v>546</v>
      </c>
      <c r="T214" s="406" t="s">
        <v>287</v>
      </c>
      <c r="U214" s="406">
        <v>5</v>
      </c>
      <c r="V214" s="406">
        <v>9</v>
      </c>
      <c r="W214" s="406">
        <v>202122</v>
      </c>
      <c r="X214" s="566">
        <v>0</v>
      </c>
    </row>
    <row r="215" spans="18:24" x14ac:dyDescent="0.2">
      <c r="R215" s="406" t="str">
        <f t="shared" si="3"/>
        <v>548_COR_5_9_202122</v>
      </c>
      <c r="S215" s="406">
        <v>548</v>
      </c>
      <c r="T215" s="406" t="s">
        <v>287</v>
      </c>
      <c r="U215" s="406">
        <v>5</v>
      </c>
      <c r="V215" s="406">
        <v>9</v>
      </c>
      <c r="W215" s="406">
        <v>202122</v>
      </c>
      <c r="X215" s="566">
        <v>468.71699999999998</v>
      </c>
    </row>
    <row r="216" spans="18:24" x14ac:dyDescent="0.2">
      <c r="R216" s="406" t="str">
        <f t="shared" si="3"/>
        <v>550_COR_5_9_202122</v>
      </c>
      <c r="S216" s="406">
        <v>550</v>
      </c>
      <c r="T216" s="406" t="s">
        <v>287</v>
      </c>
      <c r="U216" s="406">
        <v>5</v>
      </c>
      <c r="V216" s="406">
        <v>9</v>
      </c>
      <c r="W216" s="406">
        <v>202122</v>
      </c>
      <c r="X216" s="566">
        <v>83.59550999999999</v>
      </c>
    </row>
    <row r="217" spans="18:24" x14ac:dyDescent="0.2">
      <c r="R217" s="406" t="str">
        <f t="shared" si="3"/>
        <v>552_COR_5_9_202122</v>
      </c>
      <c r="S217" s="406">
        <v>552</v>
      </c>
      <c r="T217" s="406" t="s">
        <v>287</v>
      </c>
      <c r="U217" s="406">
        <v>5</v>
      </c>
      <c r="V217" s="406">
        <v>9</v>
      </c>
      <c r="W217" s="406">
        <v>202122</v>
      </c>
      <c r="X217" s="566">
        <v>2452.9946500000001</v>
      </c>
    </row>
    <row r="218" spans="18:24" x14ac:dyDescent="0.2">
      <c r="R218" s="406" t="str">
        <f t="shared" si="3"/>
        <v>562_COR_5_9_202122</v>
      </c>
      <c r="S218" s="406">
        <v>562</v>
      </c>
      <c r="T218" s="406" t="s">
        <v>287</v>
      </c>
      <c r="U218" s="406">
        <v>5</v>
      </c>
      <c r="V218" s="406">
        <v>9</v>
      </c>
      <c r="W218" s="406">
        <v>202122</v>
      </c>
      <c r="X218" s="566">
        <v>0</v>
      </c>
    </row>
    <row r="219" spans="18:24" x14ac:dyDescent="0.2">
      <c r="R219" s="406" t="str">
        <f t="shared" si="3"/>
        <v>564_COR_5_9_202122</v>
      </c>
      <c r="S219" s="406">
        <v>564</v>
      </c>
      <c r="T219" s="406" t="s">
        <v>287</v>
      </c>
      <c r="U219" s="406">
        <v>5</v>
      </c>
      <c r="V219" s="406">
        <v>9</v>
      </c>
      <c r="W219" s="406">
        <v>202122</v>
      </c>
      <c r="X219" s="566">
        <v>0</v>
      </c>
    </row>
    <row r="220" spans="18:24" x14ac:dyDescent="0.2">
      <c r="R220" s="406" t="str">
        <f t="shared" si="3"/>
        <v>566_COR_5_9_202122</v>
      </c>
      <c r="S220" s="406">
        <v>566</v>
      </c>
      <c r="T220" s="406" t="s">
        <v>287</v>
      </c>
      <c r="U220" s="406">
        <v>5</v>
      </c>
      <c r="V220" s="406">
        <v>9</v>
      </c>
      <c r="W220" s="406">
        <v>202122</v>
      </c>
      <c r="X220" s="566">
        <v>0</v>
      </c>
    </row>
    <row r="221" spans="18:24" x14ac:dyDescent="0.2">
      <c r="R221" s="406" t="str">
        <f t="shared" si="3"/>
        <v>568_COR_5_9_202122</v>
      </c>
      <c r="S221" s="406">
        <v>568</v>
      </c>
      <c r="T221" s="406" t="s">
        <v>287</v>
      </c>
      <c r="U221" s="406">
        <v>5</v>
      </c>
      <c r="V221" s="406">
        <v>9</v>
      </c>
      <c r="W221" s="406">
        <v>202122</v>
      </c>
      <c r="X221" s="566">
        <v>0</v>
      </c>
    </row>
    <row r="222" spans="18:24" x14ac:dyDescent="0.2">
      <c r="R222" s="406" t="str">
        <f t="shared" si="3"/>
        <v>572_COR_5_9_202122</v>
      </c>
      <c r="S222" s="406">
        <v>572</v>
      </c>
      <c r="T222" s="406" t="s">
        <v>287</v>
      </c>
      <c r="U222" s="406">
        <v>5</v>
      </c>
      <c r="V222" s="406">
        <v>9</v>
      </c>
      <c r="W222" s="406">
        <v>202122</v>
      </c>
      <c r="X222" s="566">
        <v>0</v>
      </c>
    </row>
    <row r="223" spans="18:24" x14ac:dyDescent="0.2">
      <c r="R223" s="406" t="str">
        <f t="shared" si="3"/>
        <v>574_COR_5_9_202122</v>
      </c>
      <c r="S223" s="406">
        <v>574</v>
      </c>
      <c r="T223" s="406" t="s">
        <v>287</v>
      </c>
      <c r="U223" s="406">
        <v>5</v>
      </c>
      <c r="V223" s="406">
        <v>9</v>
      </c>
      <c r="W223" s="406">
        <v>202122</v>
      </c>
      <c r="X223" s="566">
        <v>0</v>
      </c>
    </row>
    <row r="224" spans="18:24" x14ac:dyDescent="0.2">
      <c r="R224" s="406" t="str">
        <f t="shared" si="3"/>
        <v>576_COR_5_9_202122</v>
      </c>
      <c r="S224" s="406">
        <v>576</v>
      </c>
      <c r="T224" s="406" t="s">
        <v>287</v>
      </c>
      <c r="U224" s="406">
        <v>5</v>
      </c>
      <c r="V224" s="406">
        <v>9</v>
      </c>
      <c r="W224" s="406">
        <v>202122</v>
      </c>
      <c r="X224" s="566">
        <v>0</v>
      </c>
    </row>
    <row r="225" spans="18:24" x14ac:dyDescent="0.2">
      <c r="R225" s="406" t="str">
        <f t="shared" si="3"/>
        <v>582_COR_5_9_202122</v>
      </c>
      <c r="S225" s="406">
        <v>582</v>
      </c>
      <c r="T225" s="406" t="s">
        <v>287</v>
      </c>
      <c r="U225" s="406">
        <v>5</v>
      </c>
      <c r="V225" s="406">
        <v>9</v>
      </c>
      <c r="W225" s="406">
        <v>202122</v>
      </c>
      <c r="X225" s="566">
        <v>0</v>
      </c>
    </row>
    <row r="226" spans="18:24" x14ac:dyDescent="0.2">
      <c r="R226" s="406" t="str">
        <f t="shared" si="3"/>
        <v>584_COR_5_9_202122</v>
      </c>
      <c r="S226" s="406">
        <v>584</v>
      </c>
      <c r="T226" s="406" t="s">
        <v>287</v>
      </c>
      <c r="U226" s="406">
        <v>5</v>
      </c>
      <c r="V226" s="406">
        <v>9</v>
      </c>
      <c r="W226" s="406">
        <v>202122</v>
      </c>
      <c r="X226" s="566">
        <v>0</v>
      </c>
    </row>
    <row r="227" spans="18:24" x14ac:dyDescent="0.2">
      <c r="R227" s="406" t="str">
        <f t="shared" si="3"/>
        <v>586_COR_5_9_202122</v>
      </c>
      <c r="S227" s="406">
        <v>586</v>
      </c>
      <c r="T227" s="406" t="s">
        <v>287</v>
      </c>
      <c r="U227" s="406">
        <v>5</v>
      </c>
      <c r="V227" s="406">
        <v>9</v>
      </c>
      <c r="W227" s="406">
        <v>202122</v>
      </c>
      <c r="X227" s="566">
        <v>0</v>
      </c>
    </row>
    <row r="228" spans="18:24" x14ac:dyDescent="0.2">
      <c r="R228" s="406" t="str">
        <f t="shared" si="3"/>
        <v>512_COR_6_9_202122</v>
      </c>
      <c r="S228" s="406">
        <v>512</v>
      </c>
      <c r="T228" s="406" t="s">
        <v>287</v>
      </c>
      <c r="U228" s="406">
        <v>6</v>
      </c>
      <c r="V228" s="406">
        <v>9</v>
      </c>
      <c r="W228" s="406">
        <v>202122</v>
      </c>
      <c r="X228" s="566">
        <v>8852</v>
      </c>
    </row>
    <row r="229" spans="18:24" x14ac:dyDescent="0.2">
      <c r="R229" s="406" t="str">
        <f t="shared" si="3"/>
        <v>514_COR_6_9_202122</v>
      </c>
      <c r="S229" s="406">
        <v>514</v>
      </c>
      <c r="T229" s="406" t="s">
        <v>287</v>
      </c>
      <c r="U229" s="406">
        <v>6</v>
      </c>
      <c r="V229" s="406">
        <v>9</v>
      </c>
      <c r="W229" s="406">
        <v>202122</v>
      </c>
      <c r="X229" s="566">
        <v>8994</v>
      </c>
    </row>
    <row r="230" spans="18:24" x14ac:dyDescent="0.2">
      <c r="R230" s="406" t="str">
        <f t="shared" si="3"/>
        <v>516_COR_6_9_202122</v>
      </c>
      <c r="S230" s="406">
        <v>516</v>
      </c>
      <c r="T230" s="406" t="s">
        <v>287</v>
      </c>
      <c r="U230" s="406">
        <v>6</v>
      </c>
      <c r="V230" s="406">
        <v>9</v>
      </c>
      <c r="W230" s="406">
        <v>202122</v>
      </c>
      <c r="X230" s="566">
        <v>4034</v>
      </c>
    </row>
    <row r="231" spans="18:24" x14ac:dyDescent="0.2">
      <c r="R231" s="406" t="str">
        <f t="shared" si="3"/>
        <v>518_COR_6_9_202122</v>
      </c>
      <c r="S231" s="406">
        <v>518</v>
      </c>
      <c r="T231" s="406" t="s">
        <v>287</v>
      </c>
      <c r="U231" s="406">
        <v>6</v>
      </c>
      <c r="V231" s="406">
        <v>9</v>
      </c>
      <c r="W231" s="406">
        <v>202122</v>
      </c>
      <c r="X231" s="566">
        <v>5311</v>
      </c>
    </row>
    <row r="232" spans="18:24" x14ac:dyDescent="0.2">
      <c r="R232" s="406" t="str">
        <f t="shared" si="3"/>
        <v>520_COR_6_9_202122</v>
      </c>
      <c r="S232" s="406">
        <v>520</v>
      </c>
      <c r="T232" s="406" t="s">
        <v>287</v>
      </c>
      <c r="U232" s="406">
        <v>6</v>
      </c>
      <c r="V232" s="406">
        <v>9</v>
      </c>
      <c r="W232" s="406">
        <v>202122</v>
      </c>
      <c r="X232" s="566">
        <v>21595</v>
      </c>
    </row>
    <row r="233" spans="18:24" x14ac:dyDescent="0.2">
      <c r="R233" s="406" t="str">
        <f t="shared" si="3"/>
        <v>522_COR_6_9_202122</v>
      </c>
      <c r="S233" s="406">
        <v>522</v>
      </c>
      <c r="T233" s="406" t="s">
        <v>287</v>
      </c>
      <c r="U233" s="406">
        <v>6</v>
      </c>
      <c r="V233" s="406">
        <v>9</v>
      </c>
      <c r="W233" s="406">
        <v>202122</v>
      </c>
      <c r="X233" s="566">
        <v>10466.019999999999</v>
      </c>
    </row>
    <row r="234" spans="18:24" x14ac:dyDescent="0.2">
      <c r="R234" s="406" t="str">
        <f t="shared" si="3"/>
        <v>524_COR_6_9_202122</v>
      </c>
      <c r="S234" s="406">
        <v>524</v>
      </c>
      <c r="T234" s="406" t="s">
        <v>287</v>
      </c>
      <c r="U234" s="406">
        <v>6</v>
      </c>
      <c r="V234" s="406">
        <v>9</v>
      </c>
      <c r="W234" s="406">
        <v>202122</v>
      </c>
      <c r="X234" s="566">
        <v>13847</v>
      </c>
    </row>
    <row r="235" spans="18:24" x14ac:dyDescent="0.2">
      <c r="R235" s="406" t="str">
        <f t="shared" si="3"/>
        <v>526_COR_6_9_202122</v>
      </c>
      <c r="S235" s="406">
        <v>526</v>
      </c>
      <c r="T235" s="406" t="s">
        <v>287</v>
      </c>
      <c r="U235" s="406">
        <v>6</v>
      </c>
      <c r="V235" s="406">
        <v>9</v>
      </c>
      <c r="W235" s="406">
        <v>202122</v>
      </c>
      <c r="X235" s="566">
        <v>6535</v>
      </c>
    </row>
    <row r="236" spans="18:24" x14ac:dyDescent="0.2">
      <c r="R236" s="406" t="str">
        <f t="shared" si="3"/>
        <v>528_COR_6_9_202122</v>
      </c>
      <c r="S236" s="406">
        <v>528</v>
      </c>
      <c r="T236" s="406" t="s">
        <v>287</v>
      </c>
      <c r="U236" s="406">
        <v>6</v>
      </c>
      <c r="V236" s="406">
        <v>9</v>
      </c>
      <c r="W236" s="406">
        <v>202122</v>
      </c>
      <c r="X236" s="566">
        <v>28544.166309999997</v>
      </c>
    </row>
    <row r="237" spans="18:24" x14ac:dyDescent="0.2">
      <c r="R237" s="406" t="str">
        <f t="shared" si="3"/>
        <v>530_COR_6_9_202122</v>
      </c>
      <c r="S237" s="406">
        <v>530</v>
      </c>
      <c r="T237" s="406" t="s">
        <v>287</v>
      </c>
      <c r="U237" s="406">
        <v>6</v>
      </c>
      <c r="V237" s="406">
        <v>9</v>
      </c>
      <c r="W237" s="406">
        <v>202122</v>
      </c>
      <c r="X237" s="566">
        <v>15875.62</v>
      </c>
    </row>
    <row r="238" spans="18:24" x14ac:dyDescent="0.2">
      <c r="R238" s="406" t="str">
        <f t="shared" si="3"/>
        <v>532_COR_6_9_202122</v>
      </c>
      <c r="S238" s="406">
        <v>532</v>
      </c>
      <c r="T238" s="406" t="s">
        <v>287</v>
      </c>
      <c r="U238" s="406">
        <v>6</v>
      </c>
      <c r="V238" s="406">
        <v>9</v>
      </c>
      <c r="W238" s="406">
        <v>202122</v>
      </c>
      <c r="X238" s="566">
        <v>22588</v>
      </c>
    </row>
    <row r="239" spans="18:24" x14ac:dyDescent="0.2">
      <c r="R239" s="406" t="str">
        <f t="shared" si="3"/>
        <v>534_COR_6_9_202122</v>
      </c>
      <c r="S239" s="406">
        <v>534</v>
      </c>
      <c r="T239" s="406" t="s">
        <v>287</v>
      </c>
      <c r="U239" s="406">
        <v>6</v>
      </c>
      <c r="V239" s="406">
        <v>9</v>
      </c>
      <c r="W239" s="406">
        <v>202122</v>
      </c>
      <c r="X239" s="566">
        <v>22068.319580000003</v>
      </c>
    </row>
    <row r="240" spans="18:24" x14ac:dyDescent="0.2">
      <c r="R240" s="406" t="str">
        <f t="shared" si="3"/>
        <v>536_COR_6_9_202122</v>
      </c>
      <c r="S240" s="406">
        <v>536</v>
      </c>
      <c r="T240" s="406" t="s">
        <v>287</v>
      </c>
      <c r="U240" s="406">
        <v>6</v>
      </c>
      <c r="V240" s="406">
        <v>9</v>
      </c>
      <c r="W240" s="406">
        <v>202122</v>
      </c>
      <c r="X240" s="566">
        <v>4604.2</v>
      </c>
    </row>
    <row r="241" spans="18:24" x14ac:dyDescent="0.2">
      <c r="R241" s="406" t="str">
        <f t="shared" si="3"/>
        <v>538_COR_6_9_202122</v>
      </c>
      <c r="S241" s="406">
        <v>538</v>
      </c>
      <c r="T241" s="406" t="s">
        <v>287</v>
      </c>
      <c r="U241" s="406">
        <v>6</v>
      </c>
      <c r="V241" s="406">
        <v>9</v>
      </c>
      <c r="W241" s="406">
        <v>202122</v>
      </c>
      <c r="X241" s="566">
        <v>36058</v>
      </c>
    </row>
    <row r="242" spans="18:24" x14ac:dyDescent="0.2">
      <c r="R242" s="406" t="str">
        <f t="shared" si="3"/>
        <v>540_COR_6_9_202122</v>
      </c>
      <c r="S242" s="406">
        <v>540</v>
      </c>
      <c r="T242" s="406" t="s">
        <v>287</v>
      </c>
      <c r="U242" s="406">
        <v>6</v>
      </c>
      <c r="V242" s="406">
        <v>9</v>
      </c>
      <c r="W242" s="406">
        <v>202122</v>
      </c>
      <c r="X242" s="566">
        <v>27382.903999999999</v>
      </c>
    </row>
    <row r="243" spans="18:24" x14ac:dyDescent="0.2">
      <c r="R243" s="406" t="str">
        <f t="shared" si="3"/>
        <v>542_COR_6_9_202122</v>
      </c>
      <c r="S243" s="406">
        <v>542</v>
      </c>
      <c r="T243" s="406" t="s">
        <v>287</v>
      </c>
      <c r="U243" s="406">
        <v>6</v>
      </c>
      <c r="V243" s="406">
        <v>9</v>
      </c>
      <c r="W243" s="406">
        <v>202122</v>
      </c>
      <c r="X243" s="566">
        <v>6859</v>
      </c>
    </row>
    <row r="244" spans="18:24" x14ac:dyDescent="0.2">
      <c r="R244" s="406" t="str">
        <f t="shared" si="3"/>
        <v>544_COR_6_9_202122</v>
      </c>
      <c r="S244" s="406">
        <v>544</v>
      </c>
      <c r="T244" s="406" t="s">
        <v>287</v>
      </c>
      <c r="U244" s="406">
        <v>6</v>
      </c>
      <c r="V244" s="406">
        <v>9</v>
      </c>
      <c r="W244" s="406">
        <v>202122</v>
      </c>
      <c r="X244" s="566">
        <v>4273.0946999999996</v>
      </c>
    </row>
    <row r="245" spans="18:24" x14ac:dyDescent="0.2">
      <c r="R245" s="406" t="str">
        <f t="shared" si="3"/>
        <v>545_COR_6_9_202122</v>
      </c>
      <c r="S245" s="406">
        <v>545</v>
      </c>
      <c r="T245" s="406" t="s">
        <v>287</v>
      </c>
      <c r="U245" s="406">
        <v>6</v>
      </c>
      <c r="V245" s="406">
        <v>9</v>
      </c>
      <c r="W245" s="406">
        <v>202122</v>
      </c>
      <c r="X245" s="566">
        <v>3096</v>
      </c>
    </row>
    <row r="246" spans="18:24" x14ac:dyDescent="0.2">
      <c r="R246" s="406" t="str">
        <f t="shared" si="3"/>
        <v>546_COR_6_9_202122</v>
      </c>
      <c r="S246" s="406">
        <v>546</v>
      </c>
      <c r="T246" s="406" t="s">
        <v>287</v>
      </c>
      <c r="U246" s="406">
        <v>6</v>
      </c>
      <c r="V246" s="406">
        <v>9</v>
      </c>
      <c r="W246" s="406">
        <v>202122</v>
      </c>
      <c r="X246" s="566">
        <v>11280</v>
      </c>
    </row>
    <row r="247" spans="18:24" x14ac:dyDescent="0.2">
      <c r="R247" s="406" t="str">
        <f t="shared" si="3"/>
        <v>548_COR_6_9_202122</v>
      </c>
      <c r="S247" s="406">
        <v>548</v>
      </c>
      <c r="T247" s="406" t="s">
        <v>287</v>
      </c>
      <c r="U247" s="406">
        <v>6</v>
      </c>
      <c r="V247" s="406">
        <v>9</v>
      </c>
      <c r="W247" s="406">
        <v>202122</v>
      </c>
      <c r="X247" s="566">
        <v>4680.2479999999996</v>
      </c>
    </row>
    <row r="248" spans="18:24" x14ac:dyDescent="0.2">
      <c r="R248" s="406" t="str">
        <f t="shared" si="3"/>
        <v>550_COR_6_9_202122</v>
      </c>
      <c r="S248" s="406">
        <v>550</v>
      </c>
      <c r="T248" s="406" t="s">
        <v>287</v>
      </c>
      <c r="U248" s="406">
        <v>6</v>
      </c>
      <c r="V248" s="406">
        <v>9</v>
      </c>
      <c r="W248" s="406">
        <v>202122</v>
      </c>
      <c r="X248" s="566">
        <v>18003.251299999996</v>
      </c>
    </row>
    <row r="249" spans="18:24" x14ac:dyDescent="0.2">
      <c r="R249" s="406" t="str">
        <f t="shared" si="3"/>
        <v>552_COR_6_9_202122</v>
      </c>
      <c r="S249" s="406">
        <v>552</v>
      </c>
      <c r="T249" s="406" t="s">
        <v>287</v>
      </c>
      <c r="U249" s="406">
        <v>6</v>
      </c>
      <c r="V249" s="406">
        <v>9</v>
      </c>
      <c r="W249" s="406">
        <v>202122</v>
      </c>
      <c r="X249" s="566">
        <v>60225.129670000002</v>
      </c>
    </row>
    <row r="250" spans="18:24" x14ac:dyDescent="0.2">
      <c r="R250" s="406" t="str">
        <f t="shared" si="3"/>
        <v>562_COR_6_9_202122</v>
      </c>
      <c r="S250" s="406">
        <v>562</v>
      </c>
      <c r="T250" s="406" t="s">
        <v>287</v>
      </c>
      <c r="U250" s="406">
        <v>6</v>
      </c>
      <c r="V250" s="406">
        <v>9</v>
      </c>
      <c r="W250" s="406">
        <v>202122</v>
      </c>
      <c r="X250" s="566">
        <v>0</v>
      </c>
    </row>
    <row r="251" spans="18:24" x14ac:dyDescent="0.2">
      <c r="R251" s="406" t="str">
        <f t="shared" si="3"/>
        <v>564_COR_6_9_202122</v>
      </c>
      <c r="S251" s="406">
        <v>564</v>
      </c>
      <c r="T251" s="406" t="s">
        <v>287</v>
      </c>
      <c r="U251" s="406">
        <v>6</v>
      </c>
      <c r="V251" s="406">
        <v>9</v>
      </c>
      <c r="W251" s="406">
        <v>202122</v>
      </c>
      <c r="X251" s="566">
        <v>0</v>
      </c>
    </row>
    <row r="252" spans="18:24" x14ac:dyDescent="0.2">
      <c r="R252" s="406" t="str">
        <f t="shared" si="3"/>
        <v>566_COR_6_9_202122</v>
      </c>
      <c r="S252" s="406">
        <v>566</v>
      </c>
      <c r="T252" s="406" t="s">
        <v>287</v>
      </c>
      <c r="U252" s="406">
        <v>6</v>
      </c>
      <c r="V252" s="406">
        <v>9</v>
      </c>
      <c r="W252" s="406">
        <v>202122</v>
      </c>
      <c r="X252" s="566">
        <v>0</v>
      </c>
    </row>
    <row r="253" spans="18:24" x14ac:dyDescent="0.2">
      <c r="R253" s="406" t="str">
        <f t="shared" si="3"/>
        <v>568_COR_6_9_202122</v>
      </c>
      <c r="S253" s="406">
        <v>568</v>
      </c>
      <c r="T253" s="406" t="s">
        <v>287</v>
      </c>
      <c r="U253" s="406">
        <v>6</v>
      </c>
      <c r="V253" s="406">
        <v>9</v>
      </c>
      <c r="W253" s="406">
        <v>202122</v>
      </c>
      <c r="X253" s="566">
        <v>0</v>
      </c>
    </row>
    <row r="254" spans="18:24" x14ac:dyDescent="0.2">
      <c r="R254" s="406" t="str">
        <f t="shared" si="3"/>
        <v>572_COR_6_9_202122</v>
      </c>
      <c r="S254" s="406">
        <v>572</v>
      </c>
      <c r="T254" s="406" t="s">
        <v>287</v>
      </c>
      <c r="U254" s="406">
        <v>6</v>
      </c>
      <c r="V254" s="406">
        <v>9</v>
      </c>
      <c r="W254" s="406">
        <v>202122</v>
      </c>
      <c r="X254" s="566">
        <v>0</v>
      </c>
    </row>
    <row r="255" spans="18:24" x14ac:dyDescent="0.2">
      <c r="R255" s="406" t="str">
        <f t="shared" si="3"/>
        <v>574_COR_6_9_202122</v>
      </c>
      <c r="S255" s="406">
        <v>574</v>
      </c>
      <c r="T255" s="406" t="s">
        <v>287</v>
      </c>
      <c r="U255" s="406">
        <v>6</v>
      </c>
      <c r="V255" s="406">
        <v>9</v>
      </c>
      <c r="W255" s="406">
        <v>202122</v>
      </c>
      <c r="X255" s="566">
        <v>0</v>
      </c>
    </row>
    <row r="256" spans="18:24" x14ac:dyDescent="0.2">
      <c r="R256" s="406" t="str">
        <f t="shared" si="3"/>
        <v>576_COR_6_9_202122</v>
      </c>
      <c r="S256" s="406">
        <v>576</v>
      </c>
      <c r="T256" s="406" t="s">
        <v>287</v>
      </c>
      <c r="U256" s="406">
        <v>6</v>
      </c>
      <c r="V256" s="406">
        <v>9</v>
      </c>
      <c r="W256" s="406">
        <v>202122</v>
      </c>
      <c r="X256" s="566">
        <v>0</v>
      </c>
    </row>
    <row r="257" spans="18:24" x14ac:dyDescent="0.2">
      <c r="R257" s="406" t="str">
        <f t="shared" si="3"/>
        <v>582_COR_6_9_202122</v>
      </c>
      <c r="S257" s="406">
        <v>582</v>
      </c>
      <c r="T257" s="406" t="s">
        <v>287</v>
      </c>
      <c r="U257" s="406">
        <v>6</v>
      </c>
      <c r="V257" s="406">
        <v>9</v>
      </c>
      <c r="W257" s="406">
        <v>202122</v>
      </c>
      <c r="X257" s="566">
        <v>0</v>
      </c>
    </row>
    <row r="258" spans="18:24" x14ac:dyDescent="0.2">
      <c r="R258" s="406" t="str">
        <f t="shared" si="3"/>
        <v>584_COR_6_9_202122</v>
      </c>
      <c r="S258" s="406">
        <v>584</v>
      </c>
      <c r="T258" s="406" t="s">
        <v>287</v>
      </c>
      <c r="U258" s="406">
        <v>6</v>
      </c>
      <c r="V258" s="406">
        <v>9</v>
      </c>
      <c r="W258" s="406">
        <v>202122</v>
      </c>
      <c r="X258" s="566">
        <v>0</v>
      </c>
    </row>
    <row r="259" spans="18:24" x14ac:dyDescent="0.2">
      <c r="R259" s="406" t="str">
        <f t="shared" si="3"/>
        <v>586_COR_6_9_202122</v>
      </c>
      <c r="S259" s="406">
        <v>586</v>
      </c>
      <c r="T259" s="406" t="s">
        <v>287</v>
      </c>
      <c r="U259" s="406">
        <v>6</v>
      </c>
      <c r="V259" s="406">
        <v>9</v>
      </c>
      <c r="W259" s="406">
        <v>202122</v>
      </c>
      <c r="X259" s="566">
        <v>0</v>
      </c>
    </row>
    <row r="260" spans="18:24" x14ac:dyDescent="0.2">
      <c r="R260" s="406" t="str">
        <f t="shared" ref="R260:R323" si="4">S260&amp;"_"&amp;T260&amp;"_"&amp;U260&amp;"_"&amp;V260&amp;"_"&amp;W260</f>
        <v>512_COR_7_9_202122</v>
      </c>
      <c r="S260" s="406">
        <v>512</v>
      </c>
      <c r="T260" s="406" t="s">
        <v>287</v>
      </c>
      <c r="U260" s="406">
        <v>7</v>
      </c>
      <c r="V260" s="406">
        <v>9</v>
      </c>
      <c r="W260" s="406">
        <v>202122</v>
      </c>
      <c r="X260" s="566">
        <v>426</v>
      </c>
    </row>
    <row r="261" spans="18:24" x14ac:dyDescent="0.2">
      <c r="R261" s="406" t="str">
        <f t="shared" si="4"/>
        <v>514_COR_7_9_202122</v>
      </c>
      <c r="S261" s="406">
        <v>514</v>
      </c>
      <c r="T261" s="406" t="s">
        <v>287</v>
      </c>
      <c r="U261" s="406">
        <v>7</v>
      </c>
      <c r="V261" s="406">
        <v>9</v>
      </c>
      <c r="W261" s="406">
        <v>202122</v>
      </c>
      <c r="X261" s="566">
        <v>1443</v>
      </c>
    </row>
    <row r="262" spans="18:24" x14ac:dyDescent="0.2">
      <c r="R262" s="406" t="str">
        <f t="shared" si="4"/>
        <v>516_COR_7_9_202122</v>
      </c>
      <c r="S262" s="406">
        <v>516</v>
      </c>
      <c r="T262" s="406" t="s">
        <v>287</v>
      </c>
      <c r="U262" s="406">
        <v>7</v>
      </c>
      <c r="V262" s="406">
        <v>9</v>
      </c>
      <c r="W262" s="406">
        <v>202122</v>
      </c>
      <c r="X262" s="566">
        <v>3974</v>
      </c>
    </row>
    <row r="263" spans="18:24" x14ac:dyDescent="0.2">
      <c r="R263" s="406" t="str">
        <f t="shared" si="4"/>
        <v>518_COR_7_9_202122</v>
      </c>
      <c r="S263" s="406">
        <v>518</v>
      </c>
      <c r="T263" s="406" t="s">
        <v>287</v>
      </c>
      <c r="U263" s="406">
        <v>7</v>
      </c>
      <c r="V263" s="406">
        <v>9</v>
      </c>
      <c r="W263" s="406">
        <v>202122</v>
      </c>
      <c r="X263" s="566">
        <v>1112</v>
      </c>
    </row>
    <row r="264" spans="18:24" x14ac:dyDescent="0.2">
      <c r="R264" s="406" t="str">
        <f t="shared" si="4"/>
        <v>520_COR_7_9_202122</v>
      </c>
      <c r="S264" s="406">
        <v>520</v>
      </c>
      <c r="T264" s="406" t="s">
        <v>287</v>
      </c>
      <c r="U264" s="406">
        <v>7</v>
      </c>
      <c r="V264" s="406">
        <v>9</v>
      </c>
      <c r="W264" s="406">
        <v>202122</v>
      </c>
      <c r="X264" s="566">
        <v>4743</v>
      </c>
    </row>
    <row r="265" spans="18:24" x14ac:dyDescent="0.2">
      <c r="R265" s="406" t="str">
        <f t="shared" si="4"/>
        <v>522_COR_7_9_202122</v>
      </c>
      <c r="S265" s="406">
        <v>522</v>
      </c>
      <c r="T265" s="406" t="s">
        <v>287</v>
      </c>
      <c r="U265" s="406">
        <v>7</v>
      </c>
      <c r="V265" s="406">
        <v>9</v>
      </c>
      <c r="W265" s="406">
        <v>202122</v>
      </c>
      <c r="X265" s="566">
        <v>4867.0159999999996</v>
      </c>
    </row>
    <row r="266" spans="18:24" x14ac:dyDescent="0.2">
      <c r="R266" s="406" t="str">
        <f t="shared" si="4"/>
        <v>524_COR_7_9_202122</v>
      </c>
      <c r="S266" s="406">
        <v>524</v>
      </c>
      <c r="T266" s="406" t="s">
        <v>287</v>
      </c>
      <c r="U266" s="406">
        <v>7</v>
      </c>
      <c r="V266" s="406">
        <v>9</v>
      </c>
      <c r="W266" s="406">
        <v>202122</v>
      </c>
      <c r="X266" s="566">
        <v>1336.787</v>
      </c>
    </row>
    <row r="267" spans="18:24" x14ac:dyDescent="0.2">
      <c r="R267" s="406" t="str">
        <f t="shared" si="4"/>
        <v>526_COR_7_9_202122</v>
      </c>
      <c r="S267" s="406">
        <v>526</v>
      </c>
      <c r="T267" s="406" t="s">
        <v>287</v>
      </c>
      <c r="U267" s="406">
        <v>7</v>
      </c>
      <c r="V267" s="406">
        <v>9</v>
      </c>
      <c r="W267" s="406">
        <v>202122</v>
      </c>
      <c r="X267" s="566">
        <v>847</v>
      </c>
    </row>
    <row r="268" spans="18:24" x14ac:dyDescent="0.2">
      <c r="R268" s="406" t="str">
        <f t="shared" si="4"/>
        <v>528_COR_7_9_202122</v>
      </c>
      <c r="S268" s="406">
        <v>528</v>
      </c>
      <c r="T268" s="406" t="s">
        <v>287</v>
      </c>
      <c r="U268" s="406">
        <v>7</v>
      </c>
      <c r="V268" s="406">
        <v>9</v>
      </c>
      <c r="W268" s="406">
        <v>202122</v>
      </c>
      <c r="X268" s="566">
        <v>778.50547000000006</v>
      </c>
    </row>
    <row r="269" spans="18:24" x14ac:dyDescent="0.2">
      <c r="R269" s="406" t="str">
        <f t="shared" si="4"/>
        <v>530_COR_7_9_202122</v>
      </c>
      <c r="S269" s="406">
        <v>530</v>
      </c>
      <c r="T269" s="406" t="s">
        <v>287</v>
      </c>
      <c r="U269" s="406">
        <v>7</v>
      </c>
      <c r="V269" s="406">
        <v>9</v>
      </c>
      <c r="W269" s="406">
        <v>202122</v>
      </c>
      <c r="X269" s="566">
        <v>793</v>
      </c>
    </row>
    <row r="270" spans="18:24" x14ac:dyDescent="0.2">
      <c r="R270" s="406" t="str">
        <f t="shared" si="4"/>
        <v>532_COR_7_9_202122</v>
      </c>
      <c r="S270" s="406">
        <v>532</v>
      </c>
      <c r="T270" s="406" t="s">
        <v>287</v>
      </c>
      <c r="U270" s="406">
        <v>7</v>
      </c>
      <c r="V270" s="406">
        <v>9</v>
      </c>
      <c r="W270" s="406">
        <v>202122</v>
      </c>
      <c r="X270" s="566">
        <v>1536</v>
      </c>
    </row>
    <row r="271" spans="18:24" x14ac:dyDescent="0.2">
      <c r="R271" s="406" t="str">
        <f t="shared" si="4"/>
        <v>534_COR_7_9_202122</v>
      </c>
      <c r="S271" s="406">
        <v>534</v>
      </c>
      <c r="T271" s="406" t="s">
        <v>287</v>
      </c>
      <c r="U271" s="406">
        <v>7</v>
      </c>
      <c r="V271" s="406">
        <v>9</v>
      </c>
      <c r="W271" s="406">
        <v>202122</v>
      </c>
      <c r="X271" s="566">
        <v>2046.6108999999999</v>
      </c>
    </row>
    <row r="272" spans="18:24" x14ac:dyDescent="0.2">
      <c r="R272" s="406" t="str">
        <f t="shared" si="4"/>
        <v>536_COR_7_9_202122</v>
      </c>
      <c r="S272" s="406">
        <v>536</v>
      </c>
      <c r="T272" s="406" t="s">
        <v>287</v>
      </c>
      <c r="U272" s="406">
        <v>7</v>
      </c>
      <c r="V272" s="406">
        <v>9</v>
      </c>
      <c r="W272" s="406">
        <v>202122</v>
      </c>
      <c r="X272" s="566">
        <v>361</v>
      </c>
    </row>
    <row r="273" spans="18:24" x14ac:dyDescent="0.2">
      <c r="R273" s="406" t="str">
        <f t="shared" si="4"/>
        <v>538_COR_7_9_202122</v>
      </c>
      <c r="S273" s="406">
        <v>538</v>
      </c>
      <c r="T273" s="406" t="s">
        <v>287</v>
      </c>
      <c r="U273" s="406">
        <v>7</v>
      </c>
      <c r="V273" s="406">
        <v>9</v>
      </c>
      <c r="W273" s="406">
        <v>202122</v>
      </c>
      <c r="X273" s="566">
        <v>1077</v>
      </c>
    </row>
    <row r="274" spans="18:24" x14ac:dyDescent="0.2">
      <c r="R274" s="406" t="str">
        <f t="shared" si="4"/>
        <v>540_COR_7_9_202122</v>
      </c>
      <c r="S274" s="406">
        <v>540</v>
      </c>
      <c r="T274" s="406" t="s">
        <v>287</v>
      </c>
      <c r="U274" s="406">
        <v>7</v>
      </c>
      <c r="V274" s="406">
        <v>9</v>
      </c>
      <c r="W274" s="406">
        <v>202122</v>
      </c>
      <c r="X274" s="566">
        <v>3040.2020000000002</v>
      </c>
    </row>
    <row r="275" spans="18:24" x14ac:dyDescent="0.2">
      <c r="R275" s="406" t="str">
        <f t="shared" si="4"/>
        <v>542_COR_7_9_202122</v>
      </c>
      <c r="S275" s="406">
        <v>542</v>
      </c>
      <c r="T275" s="406" t="s">
        <v>287</v>
      </c>
      <c r="U275" s="406">
        <v>7</v>
      </c>
      <c r="V275" s="406">
        <v>9</v>
      </c>
      <c r="W275" s="406">
        <v>202122</v>
      </c>
      <c r="X275" s="566">
        <v>95</v>
      </c>
    </row>
    <row r="276" spans="18:24" x14ac:dyDescent="0.2">
      <c r="R276" s="406" t="str">
        <f t="shared" si="4"/>
        <v>544_COR_7_9_202122</v>
      </c>
      <c r="S276" s="406">
        <v>544</v>
      </c>
      <c r="T276" s="406" t="s">
        <v>287</v>
      </c>
      <c r="U276" s="406">
        <v>7</v>
      </c>
      <c r="V276" s="406">
        <v>9</v>
      </c>
      <c r="W276" s="406">
        <v>202122</v>
      </c>
      <c r="X276" s="566">
        <v>1135.2077300000001</v>
      </c>
    </row>
    <row r="277" spans="18:24" x14ac:dyDescent="0.2">
      <c r="R277" s="406" t="str">
        <f t="shared" si="4"/>
        <v>545_COR_7_9_202122</v>
      </c>
      <c r="S277" s="406">
        <v>545</v>
      </c>
      <c r="T277" s="406" t="s">
        <v>287</v>
      </c>
      <c r="U277" s="406">
        <v>7</v>
      </c>
      <c r="V277" s="406">
        <v>9</v>
      </c>
      <c r="W277" s="406">
        <v>202122</v>
      </c>
      <c r="X277" s="566">
        <v>545</v>
      </c>
    </row>
    <row r="278" spans="18:24" x14ac:dyDescent="0.2">
      <c r="R278" s="406" t="str">
        <f t="shared" si="4"/>
        <v>546_COR_7_9_202122</v>
      </c>
      <c r="S278" s="406">
        <v>546</v>
      </c>
      <c r="T278" s="406" t="s">
        <v>287</v>
      </c>
      <c r="U278" s="406">
        <v>7</v>
      </c>
      <c r="V278" s="406">
        <v>9</v>
      </c>
      <c r="W278" s="406">
        <v>202122</v>
      </c>
      <c r="X278" s="566">
        <v>2</v>
      </c>
    </row>
    <row r="279" spans="18:24" x14ac:dyDescent="0.2">
      <c r="R279" s="406" t="str">
        <f t="shared" si="4"/>
        <v>548_COR_7_9_202122</v>
      </c>
      <c r="S279" s="406">
        <v>548</v>
      </c>
      <c r="T279" s="406" t="s">
        <v>287</v>
      </c>
      <c r="U279" s="406">
        <v>7</v>
      </c>
      <c r="V279" s="406">
        <v>9</v>
      </c>
      <c r="W279" s="406">
        <v>202122</v>
      </c>
      <c r="X279" s="566">
        <v>693.58600000000001</v>
      </c>
    </row>
    <row r="280" spans="18:24" x14ac:dyDescent="0.2">
      <c r="R280" s="406" t="str">
        <f t="shared" si="4"/>
        <v>550_COR_7_9_202122</v>
      </c>
      <c r="S280" s="406">
        <v>550</v>
      </c>
      <c r="T280" s="406" t="s">
        <v>287</v>
      </c>
      <c r="U280" s="406">
        <v>7</v>
      </c>
      <c r="V280" s="406">
        <v>9</v>
      </c>
      <c r="W280" s="406">
        <v>202122</v>
      </c>
      <c r="X280" s="566">
        <v>750.87752</v>
      </c>
    </row>
    <row r="281" spans="18:24" x14ac:dyDescent="0.2">
      <c r="R281" s="406" t="str">
        <f t="shared" si="4"/>
        <v>552_COR_7_9_202122</v>
      </c>
      <c r="S281" s="406">
        <v>552</v>
      </c>
      <c r="T281" s="406" t="s">
        <v>287</v>
      </c>
      <c r="U281" s="406">
        <v>7</v>
      </c>
      <c r="V281" s="406">
        <v>9</v>
      </c>
      <c r="W281" s="406">
        <v>202122</v>
      </c>
      <c r="X281" s="566">
        <v>571.32507999999996</v>
      </c>
    </row>
    <row r="282" spans="18:24" x14ac:dyDescent="0.2">
      <c r="R282" s="406" t="str">
        <f t="shared" si="4"/>
        <v>562_COR_7_9_202122</v>
      </c>
      <c r="S282" s="406">
        <v>562</v>
      </c>
      <c r="T282" s="406" t="s">
        <v>287</v>
      </c>
      <c r="U282" s="406">
        <v>7</v>
      </c>
      <c r="V282" s="406">
        <v>9</v>
      </c>
      <c r="W282" s="406">
        <v>202122</v>
      </c>
      <c r="X282" s="566">
        <v>0</v>
      </c>
    </row>
    <row r="283" spans="18:24" x14ac:dyDescent="0.2">
      <c r="R283" s="406" t="str">
        <f t="shared" si="4"/>
        <v>564_COR_7_9_202122</v>
      </c>
      <c r="S283" s="406">
        <v>564</v>
      </c>
      <c r="T283" s="406" t="s">
        <v>287</v>
      </c>
      <c r="U283" s="406">
        <v>7</v>
      </c>
      <c r="V283" s="406">
        <v>9</v>
      </c>
      <c r="W283" s="406">
        <v>202122</v>
      </c>
      <c r="X283" s="566">
        <v>0</v>
      </c>
    </row>
    <row r="284" spans="18:24" x14ac:dyDescent="0.2">
      <c r="R284" s="406" t="str">
        <f t="shared" si="4"/>
        <v>566_COR_7_9_202122</v>
      </c>
      <c r="S284" s="406">
        <v>566</v>
      </c>
      <c r="T284" s="406" t="s">
        <v>287</v>
      </c>
      <c r="U284" s="406">
        <v>7</v>
      </c>
      <c r="V284" s="406">
        <v>9</v>
      </c>
      <c r="W284" s="406">
        <v>202122</v>
      </c>
      <c r="X284" s="566">
        <v>0</v>
      </c>
    </row>
    <row r="285" spans="18:24" x14ac:dyDescent="0.2">
      <c r="R285" s="406" t="str">
        <f t="shared" si="4"/>
        <v>568_COR_7_9_202122</v>
      </c>
      <c r="S285" s="406">
        <v>568</v>
      </c>
      <c r="T285" s="406" t="s">
        <v>287</v>
      </c>
      <c r="U285" s="406">
        <v>7</v>
      </c>
      <c r="V285" s="406">
        <v>9</v>
      </c>
      <c r="W285" s="406">
        <v>202122</v>
      </c>
      <c r="X285" s="566">
        <v>0</v>
      </c>
    </row>
    <row r="286" spans="18:24" x14ac:dyDescent="0.2">
      <c r="R286" s="406" t="str">
        <f t="shared" si="4"/>
        <v>572_COR_7_9_202122</v>
      </c>
      <c r="S286" s="406">
        <v>572</v>
      </c>
      <c r="T286" s="406" t="s">
        <v>287</v>
      </c>
      <c r="U286" s="406">
        <v>7</v>
      </c>
      <c r="V286" s="406">
        <v>9</v>
      </c>
      <c r="W286" s="406">
        <v>202122</v>
      </c>
      <c r="X286" s="566">
        <v>0</v>
      </c>
    </row>
    <row r="287" spans="18:24" x14ac:dyDescent="0.2">
      <c r="R287" s="406" t="str">
        <f t="shared" si="4"/>
        <v>574_COR_7_9_202122</v>
      </c>
      <c r="S287" s="406">
        <v>574</v>
      </c>
      <c r="T287" s="406" t="s">
        <v>287</v>
      </c>
      <c r="U287" s="406">
        <v>7</v>
      </c>
      <c r="V287" s="406">
        <v>9</v>
      </c>
      <c r="W287" s="406">
        <v>202122</v>
      </c>
      <c r="X287" s="566">
        <v>0</v>
      </c>
    </row>
    <row r="288" spans="18:24" x14ac:dyDescent="0.2">
      <c r="R288" s="406" t="str">
        <f t="shared" si="4"/>
        <v>576_COR_7_9_202122</v>
      </c>
      <c r="S288" s="406">
        <v>576</v>
      </c>
      <c r="T288" s="406" t="s">
        <v>287</v>
      </c>
      <c r="U288" s="406">
        <v>7</v>
      </c>
      <c r="V288" s="406">
        <v>9</v>
      </c>
      <c r="W288" s="406">
        <v>202122</v>
      </c>
      <c r="X288" s="566">
        <v>0</v>
      </c>
    </row>
    <row r="289" spans="18:24" x14ac:dyDescent="0.2">
      <c r="R289" s="406" t="str">
        <f t="shared" si="4"/>
        <v>582_COR_7_9_202122</v>
      </c>
      <c r="S289" s="406">
        <v>582</v>
      </c>
      <c r="T289" s="406" t="s">
        <v>287</v>
      </c>
      <c r="U289" s="406">
        <v>7</v>
      </c>
      <c r="V289" s="406">
        <v>9</v>
      </c>
      <c r="W289" s="406">
        <v>202122</v>
      </c>
      <c r="X289" s="566">
        <v>0</v>
      </c>
    </row>
    <row r="290" spans="18:24" x14ac:dyDescent="0.2">
      <c r="R290" s="406" t="str">
        <f t="shared" si="4"/>
        <v>584_COR_7_9_202122</v>
      </c>
      <c r="S290" s="406">
        <v>584</v>
      </c>
      <c r="T290" s="406" t="s">
        <v>287</v>
      </c>
      <c r="U290" s="406">
        <v>7</v>
      </c>
      <c r="V290" s="406">
        <v>9</v>
      </c>
      <c r="W290" s="406">
        <v>202122</v>
      </c>
      <c r="X290" s="566">
        <v>0</v>
      </c>
    </row>
    <row r="291" spans="18:24" x14ac:dyDescent="0.2">
      <c r="R291" s="406" t="str">
        <f t="shared" si="4"/>
        <v>586_COR_7_9_202122</v>
      </c>
      <c r="S291" s="406">
        <v>586</v>
      </c>
      <c r="T291" s="406" t="s">
        <v>287</v>
      </c>
      <c r="U291" s="406">
        <v>7</v>
      </c>
      <c r="V291" s="406">
        <v>9</v>
      </c>
      <c r="W291" s="406">
        <v>202122</v>
      </c>
      <c r="X291" s="566">
        <v>0</v>
      </c>
    </row>
    <row r="292" spans="18:24" x14ac:dyDescent="0.2">
      <c r="R292" s="406" t="str">
        <f t="shared" si="4"/>
        <v>512_COR_8_9_202122</v>
      </c>
      <c r="S292" s="406">
        <v>512</v>
      </c>
      <c r="T292" s="406" t="s">
        <v>287</v>
      </c>
      <c r="U292" s="406">
        <v>8</v>
      </c>
      <c r="V292" s="406">
        <v>9</v>
      </c>
      <c r="W292" s="406">
        <v>202122</v>
      </c>
      <c r="X292" s="566">
        <v>3568</v>
      </c>
    </row>
    <row r="293" spans="18:24" x14ac:dyDescent="0.2">
      <c r="R293" s="406" t="str">
        <f t="shared" si="4"/>
        <v>514_COR_8_9_202122</v>
      </c>
      <c r="S293" s="406">
        <v>514</v>
      </c>
      <c r="T293" s="406" t="s">
        <v>287</v>
      </c>
      <c r="U293" s="406">
        <v>8</v>
      </c>
      <c r="V293" s="406">
        <v>9</v>
      </c>
      <c r="W293" s="406">
        <v>202122</v>
      </c>
      <c r="X293" s="566">
        <v>8378</v>
      </c>
    </row>
    <row r="294" spans="18:24" x14ac:dyDescent="0.2">
      <c r="R294" s="406" t="str">
        <f t="shared" si="4"/>
        <v>516_COR_8_9_202122</v>
      </c>
      <c r="S294" s="406">
        <v>516</v>
      </c>
      <c r="T294" s="406" t="s">
        <v>287</v>
      </c>
      <c r="U294" s="406">
        <v>8</v>
      </c>
      <c r="V294" s="406">
        <v>9</v>
      </c>
      <c r="W294" s="406">
        <v>202122</v>
      </c>
      <c r="X294" s="566">
        <v>11442</v>
      </c>
    </row>
    <row r="295" spans="18:24" x14ac:dyDescent="0.2">
      <c r="R295" s="406" t="str">
        <f t="shared" si="4"/>
        <v>518_COR_8_9_202122</v>
      </c>
      <c r="S295" s="406">
        <v>518</v>
      </c>
      <c r="T295" s="406" t="s">
        <v>287</v>
      </c>
      <c r="U295" s="406">
        <v>8</v>
      </c>
      <c r="V295" s="406">
        <v>9</v>
      </c>
      <c r="W295" s="406">
        <v>202122</v>
      </c>
      <c r="X295" s="566">
        <v>8355</v>
      </c>
    </row>
    <row r="296" spans="18:24" x14ac:dyDescent="0.2">
      <c r="R296" s="406" t="str">
        <f t="shared" si="4"/>
        <v>520_COR_8_9_202122</v>
      </c>
      <c r="S296" s="406">
        <v>520</v>
      </c>
      <c r="T296" s="406" t="s">
        <v>287</v>
      </c>
      <c r="U296" s="406">
        <v>8</v>
      </c>
      <c r="V296" s="406">
        <v>9</v>
      </c>
      <c r="W296" s="406">
        <v>202122</v>
      </c>
      <c r="X296" s="566">
        <v>6498</v>
      </c>
    </row>
    <row r="297" spans="18:24" x14ac:dyDescent="0.2">
      <c r="R297" s="406" t="str">
        <f t="shared" si="4"/>
        <v>522_COR_8_9_202122</v>
      </c>
      <c r="S297" s="406">
        <v>522</v>
      </c>
      <c r="T297" s="406" t="s">
        <v>287</v>
      </c>
      <c r="U297" s="406">
        <v>8</v>
      </c>
      <c r="V297" s="406">
        <v>9</v>
      </c>
      <c r="W297" s="406">
        <v>202122</v>
      </c>
      <c r="X297" s="566">
        <v>5184.0860000000011</v>
      </c>
    </row>
    <row r="298" spans="18:24" x14ac:dyDescent="0.2">
      <c r="R298" s="406" t="str">
        <f t="shared" si="4"/>
        <v>524_COR_8_9_202122</v>
      </c>
      <c r="S298" s="406">
        <v>524</v>
      </c>
      <c r="T298" s="406" t="s">
        <v>287</v>
      </c>
      <c r="U298" s="406">
        <v>8</v>
      </c>
      <c r="V298" s="406">
        <v>9</v>
      </c>
      <c r="W298" s="406">
        <v>202122</v>
      </c>
      <c r="X298" s="566">
        <v>13713.080999999998</v>
      </c>
    </row>
    <row r="299" spans="18:24" x14ac:dyDescent="0.2">
      <c r="R299" s="406" t="str">
        <f t="shared" si="4"/>
        <v>526_COR_8_9_202122</v>
      </c>
      <c r="S299" s="406">
        <v>526</v>
      </c>
      <c r="T299" s="406" t="s">
        <v>287</v>
      </c>
      <c r="U299" s="406">
        <v>8</v>
      </c>
      <c r="V299" s="406">
        <v>9</v>
      </c>
      <c r="W299" s="406">
        <v>202122</v>
      </c>
      <c r="X299" s="566">
        <v>3281</v>
      </c>
    </row>
    <row r="300" spans="18:24" x14ac:dyDescent="0.2">
      <c r="R300" s="406" t="str">
        <f t="shared" si="4"/>
        <v>528_COR_8_9_202122</v>
      </c>
      <c r="S300" s="406">
        <v>528</v>
      </c>
      <c r="T300" s="406" t="s">
        <v>287</v>
      </c>
      <c r="U300" s="406">
        <v>8</v>
      </c>
      <c r="V300" s="406">
        <v>9</v>
      </c>
      <c r="W300" s="406">
        <v>202122</v>
      </c>
      <c r="X300" s="566">
        <v>5555.9660100000001</v>
      </c>
    </row>
    <row r="301" spans="18:24" x14ac:dyDescent="0.2">
      <c r="R301" s="406" t="str">
        <f t="shared" si="4"/>
        <v>530_COR_8_9_202122</v>
      </c>
      <c r="S301" s="406">
        <v>530</v>
      </c>
      <c r="T301" s="406" t="s">
        <v>287</v>
      </c>
      <c r="U301" s="406">
        <v>8</v>
      </c>
      <c r="V301" s="406">
        <v>9</v>
      </c>
      <c r="W301" s="406">
        <v>202122</v>
      </c>
      <c r="X301" s="566">
        <v>13893.521999999999</v>
      </c>
    </row>
    <row r="302" spans="18:24" x14ac:dyDescent="0.2">
      <c r="R302" s="406" t="str">
        <f t="shared" si="4"/>
        <v>532_COR_8_9_202122</v>
      </c>
      <c r="S302" s="406">
        <v>532</v>
      </c>
      <c r="T302" s="406" t="s">
        <v>287</v>
      </c>
      <c r="U302" s="406">
        <v>8</v>
      </c>
      <c r="V302" s="406">
        <v>9</v>
      </c>
      <c r="W302" s="406">
        <v>202122</v>
      </c>
      <c r="X302" s="566">
        <v>15466</v>
      </c>
    </row>
    <row r="303" spans="18:24" x14ac:dyDescent="0.2">
      <c r="R303" s="406" t="str">
        <f t="shared" si="4"/>
        <v>534_COR_8_9_202122</v>
      </c>
      <c r="S303" s="406">
        <v>534</v>
      </c>
      <c r="T303" s="406" t="s">
        <v>287</v>
      </c>
      <c r="U303" s="406">
        <v>8</v>
      </c>
      <c r="V303" s="406">
        <v>9</v>
      </c>
      <c r="W303" s="406">
        <v>202122</v>
      </c>
      <c r="X303" s="566">
        <v>8003.7455900000014</v>
      </c>
    </row>
    <row r="304" spans="18:24" x14ac:dyDescent="0.2">
      <c r="R304" s="406" t="str">
        <f t="shared" si="4"/>
        <v>536_COR_8_9_202122</v>
      </c>
      <c r="S304" s="406">
        <v>536</v>
      </c>
      <c r="T304" s="406" t="s">
        <v>287</v>
      </c>
      <c r="U304" s="406">
        <v>8</v>
      </c>
      <c r="V304" s="406">
        <v>9</v>
      </c>
      <c r="W304" s="406">
        <v>202122</v>
      </c>
      <c r="X304" s="566">
        <v>7527.4999999999991</v>
      </c>
    </row>
    <row r="305" spans="18:24" x14ac:dyDescent="0.2">
      <c r="R305" s="406" t="str">
        <f t="shared" si="4"/>
        <v>538_COR_8_9_202122</v>
      </c>
      <c r="S305" s="406">
        <v>538</v>
      </c>
      <c r="T305" s="406" t="s">
        <v>287</v>
      </c>
      <c r="U305" s="406">
        <v>8</v>
      </c>
      <c r="V305" s="406">
        <v>9</v>
      </c>
      <c r="W305" s="406">
        <v>202122</v>
      </c>
      <c r="X305" s="566">
        <v>6170</v>
      </c>
    </row>
    <row r="306" spans="18:24" x14ac:dyDescent="0.2">
      <c r="R306" s="406" t="str">
        <f t="shared" si="4"/>
        <v>540_COR_8_9_202122</v>
      </c>
      <c r="S306" s="406">
        <v>540</v>
      </c>
      <c r="T306" s="406" t="s">
        <v>287</v>
      </c>
      <c r="U306" s="406">
        <v>8</v>
      </c>
      <c r="V306" s="406">
        <v>9</v>
      </c>
      <c r="W306" s="406">
        <v>202122</v>
      </c>
      <c r="X306" s="566">
        <v>31428.714</v>
      </c>
    </row>
    <row r="307" spans="18:24" x14ac:dyDescent="0.2">
      <c r="R307" s="406" t="str">
        <f t="shared" si="4"/>
        <v>542_COR_8_9_202122</v>
      </c>
      <c r="S307" s="406">
        <v>542</v>
      </c>
      <c r="T307" s="406" t="s">
        <v>287</v>
      </c>
      <c r="U307" s="406">
        <v>8</v>
      </c>
      <c r="V307" s="406">
        <v>9</v>
      </c>
      <c r="W307" s="406">
        <v>202122</v>
      </c>
      <c r="X307" s="566">
        <v>3952</v>
      </c>
    </row>
    <row r="308" spans="18:24" x14ac:dyDescent="0.2">
      <c r="R308" s="406" t="str">
        <f t="shared" si="4"/>
        <v>544_COR_8_9_202122</v>
      </c>
      <c r="S308" s="406">
        <v>544</v>
      </c>
      <c r="T308" s="406" t="s">
        <v>287</v>
      </c>
      <c r="U308" s="406">
        <v>8</v>
      </c>
      <c r="V308" s="406">
        <v>9</v>
      </c>
      <c r="W308" s="406">
        <v>202122</v>
      </c>
      <c r="X308" s="566">
        <v>5297.7951100000009</v>
      </c>
    </row>
    <row r="309" spans="18:24" x14ac:dyDescent="0.2">
      <c r="R309" s="406" t="str">
        <f t="shared" si="4"/>
        <v>545_COR_8_9_202122</v>
      </c>
      <c r="S309" s="406">
        <v>545</v>
      </c>
      <c r="T309" s="406" t="s">
        <v>287</v>
      </c>
      <c r="U309" s="406">
        <v>8</v>
      </c>
      <c r="V309" s="406">
        <v>9</v>
      </c>
      <c r="W309" s="406">
        <v>202122</v>
      </c>
      <c r="X309" s="566">
        <v>2557</v>
      </c>
    </row>
    <row r="310" spans="18:24" x14ac:dyDescent="0.2">
      <c r="R310" s="406" t="str">
        <f t="shared" si="4"/>
        <v>546_COR_8_9_202122</v>
      </c>
      <c r="S310" s="406">
        <v>546</v>
      </c>
      <c r="T310" s="406" t="s">
        <v>287</v>
      </c>
      <c r="U310" s="406">
        <v>8</v>
      </c>
      <c r="V310" s="406">
        <v>9</v>
      </c>
      <c r="W310" s="406">
        <v>202122</v>
      </c>
      <c r="X310" s="566">
        <v>1872</v>
      </c>
    </row>
    <row r="311" spans="18:24" x14ac:dyDescent="0.2">
      <c r="R311" s="406" t="str">
        <f t="shared" si="4"/>
        <v>548_COR_8_9_202122</v>
      </c>
      <c r="S311" s="406">
        <v>548</v>
      </c>
      <c r="T311" s="406" t="s">
        <v>287</v>
      </c>
      <c r="U311" s="406">
        <v>8</v>
      </c>
      <c r="V311" s="406">
        <v>9</v>
      </c>
      <c r="W311" s="406">
        <v>202122</v>
      </c>
      <c r="X311" s="566">
        <v>7065.3609999999999</v>
      </c>
    </row>
    <row r="312" spans="18:24" x14ac:dyDescent="0.2">
      <c r="R312" s="406" t="str">
        <f t="shared" si="4"/>
        <v>550_COR_8_9_202122</v>
      </c>
      <c r="S312" s="406">
        <v>550</v>
      </c>
      <c r="T312" s="406" t="s">
        <v>287</v>
      </c>
      <c r="U312" s="406">
        <v>8</v>
      </c>
      <c r="V312" s="406">
        <v>9</v>
      </c>
      <c r="W312" s="406">
        <v>202122</v>
      </c>
      <c r="X312" s="566">
        <v>16746.313179999997</v>
      </c>
    </row>
    <row r="313" spans="18:24" x14ac:dyDescent="0.2">
      <c r="R313" s="406" t="str">
        <f t="shared" si="4"/>
        <v>552_COR_8_9_202122</v>
      </c>
      <c r="S313" s="406">
        <v>552</v>
      </c>
      <c r="T313" s="406" t="s">
        <v>287</v>
      </c>
      <c r="U313" s="406">
        <v>8</v>
      </c>
      <c r="V313" s="406">
        <v>9</v>
      </c>
      <c r="W313" s="406">
        <v>202122</v>
      </c>
      <c r="X313" s="566">
        <v>23060.867790000004</v>
      </c>
    </row>
    <row r="314" spans="18:24" x14ac:dyDescent="0.2">
      <c r="R314" s="406" t="str">
        <f t="shared" si="4"/>
        <v>562_COR_8_9_202122</v>
      </c>
      <c r="S314" s="406">
        <v>562</v>
      </c>
      <c r="T314" s="406" t="s">
        <v>287</v>
      </c>
      <c r="U314" s="406">
        <v>8</v>
      </c>
      <c r="V314" s="406">
        <v>9</v>
      </c>
      <c r="W314" s="406">
        <v>202122</v>
      </c>
      <c r="X314" s="566">
        <v>0</v>
      </c>
    </row>
    <row r="315" spans="18:24" x14ac:dyDescent="0.2">
      <c r="R315" s="406" t="str">
        <f t="shared" si="4"/>
        <v>564_COR_8_9_202122</v>
      </c>
      <c r="S315" s="406">
        <v>564</v>
      </c>
      <c r="T315" s="406" t="s">
        <v>287</v>
      </c>
      <c r="U315" s="406">
        <v>8</v>
      </c>
      <c r="V315" s="406">
        <v>9</v>
      </c>
      <c r="W315" s="406">
        <v>202122</v>
      </c>
      <c r="X315" s="566">
        <v>0</v>
      </c>
    </row>
    <row r="316" spans="18:24" x14ac:dyDescent="0.2">
      <c r="R316" s="406" t="str">
        <f t="shared" si="4"/>
        <v>566_COR_8_9_202122</v>
      </c>
      <c r="S316" s="406">
        <v>566</v>
      </c>
      <c r="T316" s="406" t="s">
        <v>287</v>
      </c>
      <c r="U316" s="406">
        <v>8</v>
      </c>
      <c r="V316" s="406">
        <v>9</v>
      </c>
      <c r="W316" s="406">
        <v>202122</v>
      </c>
      <c r="X316" s="566">
        <v>0</v>
      </c>
    </row>
    <row r="317" spans="18:24" x14ac:dyDescent="0.2">
      <c r="R317" s="406" t="str">
        <f t="shared" si="4"/>
        <v>568_COR_8_9_202122</v>
      </c>
      <c r="S317" s="406">
        <v>568</v>
      </c>
      <c r="T317" s="406" t="s">
        <v>287</v>
      </c>
      <c r="U317" s="406">
        <v>8</v>
      </c>
      <c r="V317" s="406">
        <v>9</v>
      </c>
      <c r="W317" s="406">
        <v>202122</v>
      </c>
      <c r="X317" s="566">
        <v>0</v>
      </c>
    </row>
    <row r="318" spans="18:24" x14ac:dyDescent="0.2">
      <c r="R318" s="406" t="str">
        <f t="shared" si="4"/>
        <v>572_COR_8_9_202122</v>
      </c>
      <c r="S318" s="406">
        <v>572</v>
      </c>
      <c r="T318" s="406" t="s">
        <v>287</v>
      </c>
      <c r="U318" s="406">
        <v>8</v>
      </c>
      <c r="V318" s="406">
        <v>9</v>
      </c>
      <c r="W318" s="406">
        <v>202122</v>
      </c>
      <c r="X318" s="566">
        <v>0</v>
      </c>
    </row>
    <row r="319" spans="18:24" x14ac:dyDescent="0.2">
      <c r="R319" s="406" t="str">
        <f t="shared" si="4"/>
        <v>574_COR_8_9_202122</v>
      </c>
      <c r="S319" s="406">
        <v>574</v>
      </c>
      <c r="T319" s="406" t="s">
        <v>287</v>
      </c>
      <c r="U319" s="406">
        <v>8</v>
      </c>
      <c r="V319" s="406">
        <v>9</v>
      </c>
      <c r="W319" s="406">
        <v>202122</v>
      </c>
      <c r="X319" s="566">
        <v>0</v>
      </c>
    </row>
    <row r="320" spans="18:24" x14ac:dyDescent="0.2">
      <c r="R320" s="406" t="str">
        <f t="shared" si="4"/>
        <v>576_COR_8_9_202122</v>
      </c>
      <c r="S320" s="406">
        <v>576</v>
      </c>
      <c r="T320" s="406" t="s">
        <v>287</v>
      </c>
      <c r="U320" s="406">
        <v>8</v>
      </c>
      <c r="V320" s="406">
        <v>9</v>
      </c>
      <c r="W320" s="406">
        <v>202122</v>
      </c>
      <c r="X320" s="566">
        <v>0</v>
      </c>
    </row>
    <row r="321" spans="18:24" x14ac:dyDescent="0.2">
      <c r="R321" s="406" t="str">
        <f t="shared" si="4"/>
        <v>582_COR_8_9_202122</v>
      </c>
      <c r="S321" s="406">
        <v>582</v>
      </c>
      <c r="T321" s="406" t="s">
        <v>287</v>
      </c>
      <c r="U321" s="406">
        <v>8</v>
      </c>
      <c r="V321" s="406">
        <v>9</v>
      </c>
      <c r="W321" s="406">
        <v>202122</v>
      </c>
      <c r="X321" s="566">
        <v>0</v>
      </c>
    </row>
    <row r="322" spans="18:24" x14ac:dyDescent="0.2">
      <c r="R322" s="406" t="str">
        <f t="shared" si="4"/>
        <v>584_COR_8_9_202122</v>
      </c>
      <c r="S322" s="406">
        <v>584</v>
      </c>
      <c r="T322" s="406" t="s">
        <v>287</v>
      </c>
      <c r="U322" s="406">
        <v>8</v>
      </c>
      <c r="V322" s="406">
        <v>9</v>
      </c>
      <c r="W322" s="406">
        <v>202122</v>
      </c>
      <c r="X322" s="566">
        <v>0</v>
      </c>
    </row>
    <row r="323" spans="18:24" x14ac:dyDescent="0.2">
      <c r="R323" s="406" t="str">
        <f t="shared" si="4"/>
        <v>586_COR_8_9_202122</v>
      </c>
      <c r="S323" s="406">
        <v>586</v>
      </c>
      <c r="T323" s="406" t="s">
        <v>287</v>
      </c>
      <c r="U323" s="406">
        <v>8</v>
      </c>
      <c r="V323" s="406">
        <v>9</v>
      </c>
      <c r="W323" s="406">
        <v>202122</v>
      </c>
      <c r="X323" s="566">
        <v>0</v>
      </c>
    </row>
    <row r="324" spans="18:24" x14ac:dyDescent="0.2">
      <c r="R324" s="406" t="str">
        <f t="shared" ref="R324:R387" si="5">S324&amp;"_"&amp;T324&amp;"_"&amp;U324&amp;"_"&amp;V324&amp;"_"&amp;W324</f>
        <v>512_COR_8.1_9_202122</v>
      </c>
      <c r="S324" s="406">
        <v>512</v>
      </c>
      <c r="T324" s="406" t="s">
        <v>287</v>
      </c>
      <c r="U324" s="406">
        <v>8.1</v>
      </c>
      <c r="V324" s="406">
        <v>9</v>
      </c>
      <c r="W324" s="406">
        <v>202122</v>
      </c>
      <c r="X324" s="566">
        <v>1051</v>
      </c>
    </row>
    <row r="325" spans="18:24" x14ac:dyDescent="0.2">
      <c r="R325" s="406" t="str">
        <f t="shared" si="5"/>
        <v>514_COR_8.1_9_202122</v>
      </c>
      <c r="S325" s="406">
        <v>514</v>
      </c>
      <c r="T325" s="406" t="s">
        <v>287</v>
      </c>
      <c r="U325" s="406">
        <v>8.1</v>
      </c>
      <c r="V325" s="406">
        <v>9</v>
      </c>
      <c r="W325" s="406">
        <v>202122</v>
      </c>
      <c r="X325" s="566">
        <v>2546</v>
      </c>
    </row>
    <row r="326" spans="18:24" x14ac:dyDescent="0.2">
      <c r="R326" s="406" t="str">
        <f t="shared" si="5"/>
        <v>516_COR_8.1_9_202122</v>
      </c>
      <c r="S326" s="406">
        <v>516</v>
      </c>
      <c r="T326" s="406" t="s">
        <v>287</v>
      </c>
      <c r="U326" s="406">
        <v>8.1</v>
      </c>
      <c r="V326" s="406">
        <v>9</v>
      </c>
      <c r="W326" s="406">
        <v>202122</v>
      </c>
      <c r="X326" s="566">
        <v>6657</v>
      </c>
    </row>
    <row r="327" spans="18:24" x14ac:dyDescent="0.2">
      <c r="R327" s="406" t="str">
        <f t="shared" si="5"/>
        <v>518_COR_8.1_9_202122</v>
      </c>
      <c r="S327" s="406">
        <v>518</v>
      </c>
      <c r="T327" s="406" t="s">
        <v>287</v>
      </c>
      <c r="U327" s="406">
        <v>8.1</v>
      </c>
      <c r="V327" s="406">
        <v>9</v>
      </c>
      <c r="W327" s="406">
        <v>202122</v>
      </c>
      <c r="X327" s="566">
        <v>621</v>
      </c>
    </row>
    <row r="328" spans="18:24" x14ac:dyDescent="0.2">
      <c r="R328" s="406" t="str">
        <f t="shared" si="5"/>
        <v>520_COR_8.1_9_202122</v>
      </c>
      <c r="S328" s="406">
        <v>520</v>
      </c>
      <c r="T328" s="406" t="s">
        <v>287</v>
      </c>
      <c r="U328" s="406">
        <v>8.1</v>
      </c>
      <c r="V328" s="406">
        <v>9</v>
      </c>
      <c r="W328" s="406">
        <v>202122</v>
      </c>
      <c r="X328" s="566">
        <v>950</v>
      </c>
    </row>
    <row r="329" spans="18:24" x14ac:dyDescent="0.2">
      <c r="R329" s="406" t="str">
        <f t="shared" si="5"/>
        <v>522_COR_8.1_9_202122</v>
      </c>
      <c r="S329" s="406">
        <v>522</v>
      </c>
      <c r="T329" s="406" t="s">
        <v>287</v>
      </c>
      <c r="U329" s="406">
        <v>8.1</v>
      </c>
      <c r="V329" s="406">
        <v>9</v>
      </c>
      <c r="W329" s="406">
        <v>202122</v>
      </c>
      <c r="X329" s="566">
        <v>353.226</v>
      </c>
    </row>
    <row r="330" spans="18:24" x14ac:dyDescent="0.2">
      <c r="R330" s="406" t="str">
        <f t="shared" si="5"/>
        <v>524_COR_8.1_9_202122</v>
      </c>
      <c r="S330" s="406">
        <v>524</v>
      </c>
      <c r="T330" s="406" t="s">
        <v>287</v>
      </c>
      <c r="U330" s="406">
        <v>8.1</v>
      </c>
      <c r="V330" s="406">
        <v>9</v>
      </c>
      <c r="W330" s="406">
        <v>202122</v>
      </c>
      <c r="X330" s="566">
        <v>0</v>
      </c>
    </row>
    <row r="331" spans="18:24" x14ac:dyDescent="0.2">
      <c r="R331" s="406" t="str">
        <f t="shared" si="5"/>
        <v>526_COR_8.1_9_202122</v>
      </c>
      <c r="S331" s="406">
        <v>526</v>
      </c>
      <c r="T331" s="406" t="s">
        <v>287</v>
      </c>
      <c r="U331" s="406">
        <v>8.1</v>
      </c>
      <c r="V331" s="406">
        <v>9</v>
      </c>
      <c r="W331" s="406">
        <v>202122</v>
      </c>
      <c r="X331" s="566">
        <v>737</v>
      </c>
    </row>
    <row r="332" spans="18:24" x14ac:dyDescent="0.2">
      <c r="R332" s="406" t="str">
        <f t="shared" si="5"/>
        <v>528_COR_8.1_9_202122</v>
      </c>
      <c r="S332" s="406">
        <v>528</v>
      </c>
      <c r="T332" s="406" t="s">
        <v>287</v>
      </c>
      <c r="U332" s="406">
        <v>8.1</v>
      </c>
      <c r="V332" s="406">
        <v>9</v>
      </c>
      <c r="W332" s="406">
        <v>202122</v>
      </c>
      <c r="X332" s="566">
        <v>117.68079</v>
      </c>
    </row>
    <row r="333" spans="18:24" x14ac:dyDescent="0.2">
      <c r="R333" s="406" t="str">
        <f t="shared" si="5"/>
        <v>530_COR_8.1_9_202122</v>
      </c>
      <c r="S333" s="406">
        <v>530</v>
      </c>
      <c r="T333" s="406" t="s">
        <v>287</v>
      </c>
      <c r="U333" s="406">
        <v>8.1</v>
      </c>
      <c r="V333" s="406">
        <v>9</v>
      </c>
      <c r="W333" s="406">
        <v>202122</v>
      </c>
      <c r="X333" s="566">
        <v>8055.5320000000002</v>
      </c>
    </row>
    <row r="334" spans="18:24" x14ac:dyDescent="0.2">
      <c r="R334" s="406" t="str">
        <f t="shared" si="5"/>
        <v>532_COR_8.1_9_202122</v>
      </c>
      <c r="S334" s="406">
        <v>532</v>
      </c>
      <c r="T334" s="406" t="s">
        <v>287</v>
      </c>
      <c r="U334" s="406">
        <v>8.1</v>
      </c>
      <c r="V334" s="406">
        <v>9</v>
      </c>
      <c r="W334" s="406">
        <v>202122</v>
      </c>
      <c r="X334" s="566">
        <v>0</v>
      </c>
    </row>
    <row r="335" spans="18:24" x14ac:dyDescent="0.2">
      <c r="R335" s="406" t="str">
        <f t="shared" si="5"/>
        <v>534_COR_8.1_9_202122</v>
      </c>
      <c r="S335" s="406">
        <v>534</v>
      </c>
      <c r="T335" s="406" t="s">
        <v>287</v>
      </c>
      <c r="U335" s="406">
        <v>8.1</v>
      </c>
      <c r="V335" s="406">
        <v>9</v>
      </c>
      <c r="W335" s="406">
        <v>202122</v>
      </c>
      <c r="X335" s="566">
        <v>54.89555</v>
      </c>
    </row>
    <row r="336" spans="18:24" x14ac:dyDescent="0.2">
      <c r="R336" s="406" t="str">
        <f t="shared" si="5"/>
        <v>536_COR_8.1_9_202122</v>
      </c>
      <c r="S336" s="406">
        <v>536</v>
      </c>
      <c r="T336" s="406" t="s">
        <v>287</v>
      </c>
      <c r="U336" s="406">
        <v>8.1</v>
      </c>
      <c r="V336" s="406">
        <v>9</v>
      </c>
      <c r="W336" s="406">
        <v>202122</v>
      </c>
      <c r="X336" s="566">
        <v>371</v>
      </c>
    </row>
    <row r="337" spans="18:24" x14ac:dyDescent="0.2">
      <c r="R337" s="406" t="str">
        <f t="shared" si="5"/>
        <v>538_COR_8.1_9_202122</v>
      </c>
      <c r="S337" s="406">
        <v>538</v>
      </c>
      <c r="T337" s="406" t="s">
        <v>287</v>
      </c>
      <c r="U337" s="406">
        <v>8.1</v>
      </c>
      <c r="V337" s="406">
        <v>9</v>
      </c>
      <c r="W337" s="406">
        <v>202122</v>
      </c>
      <c r="X337" s="566">
        <v>405</v>
      </c>
    </row>
    <row r="338" spans="18:24" x14ac:dyDescent="0.2">
      <c r="R338" s="406" t="str">
        <f t="shared" si="5"/>
        <v>540_COR_8.1_9_202122</v>
      </c>
      <c r="S338" s="406">
        <v>540</v>
      </c>
      <c r="T338" s="406" t="s">
        <v>287</v>
      </c>
      <c r="U338" s="406">
        <v>8.1</v>
      </c>
      <c r="V338" s="406">
        <v>9</v>
      </c>
      <c r="W338" s="406">
        <v>202122</v>
      </c>
      <c r="X338" s="566">
        <v>3302.7910000000002</v>
      </c>
    </row>
    <row r="339" spans="18:24" x14ac:dyDescent="0.2">
      <c r="R339" s="406" t="str">
        <f t="shared" si="5"/>
        <v>542_COR_8.1_9_202122</v>
      </c>
      <c r="S339" s="406">
        <v>542</v>
      </c>
      <c r="T339" s="406" t="s">
        <v>287</v>
      </c>
      <c r="U339" s="406">
        <v>8.1</v>
      </c>
      <c r="V339" s="406">
        <v>9</v>
      </c>
      <c r="W339" s="406">
        <v>202122</v>
      </c>
      <c r="X339" s="566">
        <v>1971</v>
      </c>
    </row>
    <row r="340" spans="18:24" x14ac:dyDescent="0.2">
      <c r="R340" s="406" t="str">
        <f t="shared" si="5"/>
        <v>544_COR_8.1_9_202122</v>
      </c>
      <c r="S340" s="406">
        <v>544</v>
      </c>
      <c r="T340" s="406" t="s">
        <v>287</v>
      </c>
      <c r="U340" s="406">
        <v>8.1</v>
      </c>
      <c r="V340" s="406">
        <v>9</v>
      </c>
      <c r="W340" s="406">
        <v>202122</v>
      </c>
      <c r="X340" s="566">
        <v>2513.7344500000004</v>
      </c>
    </row>
    <row r="341" spans="18:24" x14ac:dyDescent="0.2">
      <c r="R341" s="406" t="str">
        <f t="shared" si="5"/>
        <v>545_COR_8.1_9_202122</v>
      </c>
      <c r="S341" s="406">
        <v>545</v>
      </c>
      <c r="T341" s="406" t="s">
        <v>287</v>
      </c>
      <c r="U341" s="406">
        <v>8.1</v>
      </c>
      <c r="V341" s="406">
        <v>9</v>
      </c>
      <c r="W341" s="406">
        <v>202122</v>
      </c>
      <c r="X341" s="566">
        <v>1491</v>
      </c>
    </row>
    <row r="342" spans="18:24" x14ac:dyDescent="0.2">
      <c r="R342" s="406" t="str">
        <f t="shared" si="5"/>
        <v>546_COR_8.1_9_202122</v>
      </c>
      <c r="S342" s="406">
        <v>546</v>
      </c>
      <c r="T342" s="406" t="s">
        <v>287</v>
      </c>
      <c r="U342" s="406">
        <v>8.1</v>
      </c>
      <c r="V342" s="406">
        <v>9</v>
      </c>
      <c r="W342" s="406">
        <v>202122</v>
      </c>
      <c r="X342" s="566">
        <v>0</v>
      </c>
    </row>
    <row r="343" spans="18:24" x14ac:dyDescent="0.2">
      <c r="R343" s="406" t="str">
        <f t="shared" si="5"/>
        <v>548_COR_8.1_9_202122</v>
      </c>
      <c r="S343" s="406">
        <v>548</v>
      </c>
      <c r="T343" s="406" t="s">
        <v>287</v>
      </c>
      <c r="U343" s="406">
        <v>8.1</v>
      </c>
      <c r="V343" s="406">
        <v>9</v>
      </c>
      <c r="W343" s="406">
        <v>202122</v>
      </c>
      <c r="X343" s="566">
        <v>2956.027</v>
      </c>
    </row>
    <row r="344" spans="18:24" x14ac:dyDescent="0.2">
      <c r="R344" s="406" t="str">
        <f t="shared" si="5"/>
        <v>550_COR_8.1_9_202122</v>
      </c>
      <c r="S344" s="406">
        <v>550</v>
      </c>
      <c r="T344" s="406" t="s">
        <v>287</v>
      </c>
      <c r="U344" s="406">
        <v>8.1</v>
      </c>
      <c r="V344" s="406">
        <v>9</v>
      </c>
      <c r="W344" s="406">
        <v>202122</v>
      </c>
      <c r="X344" s="566">
        <v>2794.62608</v>
      </c>
    </row>
    <row r="345" spans="18:24" x14ac:dyDescent="0.2">
      <c r="R345" s="406" t="str">
        <f t="shared" si="5"/>
        <v>552_COR_8.1_9_202122</v>
      </c>
      <c r="S345" s="406">
        <v>552</v>
      </c>
      <c r="T345" s="406" t="s">
        <v>287</v>
      </c>
      <c r="U345" s="406">
        <v>8.1</v>
      </c>
      <c r="V345" s="406">
        <v>9</v>
      </c>
      <c r="W345" s="406">
        <v>202122</v>
      </c>
      <c r="X345" s="566">
        <v>6079.1146400000007</v>
      </c>
    </row>
    <row r="346" spans="18:24" x14ac:dyDescent="0.2">
      <c r="R346" s="406" t="str">
        <f t="shared" si="5"/>
        <v>562_COR_8.1_9_202122</v>
      </c>
      <c r="S346" s="406">
        <v>562</v>
      </c>
      <c r="T346" s="406" t="s">
        <v>287</v>
      </c>
      <c r="U346" s="406">
        <v>8.1</v>
      </c>
      <c r="V346" s="406">
        <v>9</v>
      </c>
      <c r="W346" s="406">
        <v>202122</v>
      </c>
      <c r="X346" s="566">
        <v>0</v>
      </c>
    </row>
    <row r="347" spans="18:24" x14ac:dyDescent="0.2">
      <c r="R347" s="406" t="str">
        <f t="shared" si="5"/>
        <v>564_COR_8.1_9_202122</v>
      </c>
      <c r="S347" s="406">
        <v>564</v>
      </c>
      <c r="T347" s="406" t="s">
        <v>287</v>
      </c>
      <c r="U347" s="406">
        <v>8.1</v>
      </c>
      <c r="V347" s="406">
        <v>9</v>
      </c>
      <c r="W347" s="406">
        <v>202122</v>
      </c>
      <c r="X347" s="566">
        <v>0</v>
      </c>
    </row>
    <row r="348" spans="18:24" x14ac:dyDescent="0.2">
      <c r="R348" s="406" t="str">
        <f t="shared" si="5"/>
        <v>566_COR_8.1_9_202122</v>
      </c>
      <c r="S348" s="406">
        <v>566</v>
      </c>
      <c r="T348" s="406" t="s">
        <v>287</v>
      </c>
      <c r="U348" s="406">
        <v>8.1</v>
      </c>
      <c r="V348" s="406">
        <v>9</v>
      </c>
      <c r="W348" s="406">
        <v>202122</v>
      </c>
      <c r="X348" s="566">
        <v>0</v>
      </c>
    </row>
    <row r="349" spans="18:24" x14ac:dyDescent="0.2">
      <c r="R349" s="406" t="str">
        <f t="shared" si="5"/>
        <v>568_COR_8.1_9_202122</v>
      </c>
      <c r="S349" s="406">
        <v>568</v>
      </c>
      <c r="T349" s="406" t="s">
        <v>287</v>
      </c>
      <c r="U349" s="406">
        <v>8.1</v>
      </c>
      <c r="V349" s="406">
        <v>9</v>
      </c>
      <c r="W349" s="406">
        <v>202122</v>
      </c>
      <c r="X349" s="566">
        <v>0</v>
      </c>
    </row>
    <row r="350" spans="18:24" x14ac:dyDescent="0.2">
      <c r="R350" s="406" t="str">
        <f t="shared" si="5"/>
        <v>572_COR_8.1_9_202122</v>
      </c>
      <c r="S350" s="406">
        <v>572</v>
      </c>
      <c r="T350" s="406" t="s">
        <v>287</v>
      </c>
      <c r="U350" s="406">
        <v>8.1</v>
      </c>
      <c r="V350" s="406">
        <v>9</v>
      </c>
      <c r="W350" s="406">
        <v>202122</v>
      </c>
      <c r="X350" s="566">
        <v>0</v>
      </c>
    </row>
    <row r="351" spans="18:24" x14ac:dyDescent="0.2">
      <c r="R351" s="406" t="str">
        <f t="shared" si="5"/>
        <v>574_COR_8.1_9_202122</v>
      </c>
      <c r="S351" s="406">
        <v>574</v>
      </c>
      <c r="T351" s="406" t="s">
        <v>287</v>
      </c>
      <c r="U351" s="406">
        <v>8.1</v>
      </c>
      <c r="V351" s="406">
        <v>9</v>
      </c>
      <c r="W351" s="406">
        <v>202122</v>
      </c>
      <c r="X351" s="566">
        <v>0</v>
      </c>
    </row>
    <row r="352" spans="18:24" x14ac:dyDescent="0.2">
      <c r="R352" s="406" t="str">
        <f t="shared" si="5"/>
        <v>576_COR_8.1_9_202122</v>
      </c>
      <c r="S352" s="406">
        <v>576</v>
      </c>
      <c r="T352" s="406" t="s">
        <v>287</v>
      </c>
      <c r="U352" s="406">
        <v>8.1</v>
      </c>
      <c r="V352" s="406">
        <v>9</v>
      </c>
      <c r="W352" s="406">
        <v>202122</v>
      </c>
      <c r="X352" s="566">
        <v>0</v>
      </c>
    </row>
    <row r="353" spans="18:24" x14ac:dyDescent="0.2">
      <c r="R353" s="406" t="str">
        <f t="shared" si="5"/>
        <v>582_COR_8.1_9_202122</v>
      </c>
      <c r="S353" s="406">
        <v>582</v>
      </c>
      <c r="T353" s="406" t="s">
        <v>287</v>
      </c>
      <c r="U353" s="406">
        <v>8.1</v>
      </c>
      <c r="V353" s="406">
        <v>9</v>
      </c>
      <c r="W353" s="406">
        <v>202122</v>
      </c>
      <c r="X353" s="566">
        <v>0</v>
      </c>
    </row>
    <row r="354" spans="18:24" x14ac:dyDescent="0.2">
      <c r="R354" s="406" t="str">
        <f t="shared" si="5"/>
        <v>584_COR_8.1_9_202122</v>
      </c>
      <c r="S354" s="406">
        <v>584</v>
      </c>
      <c r="T354" s="406" t="s">
        <v>287</v>
      </c>
      <c r="U354" s="406">
        <v>8.1</v>
      </c>
      <c r="V354" s="406">
        <v>9</v>
      </c>
      <c r="W354" s="406">
        <v>202122</v>
      </c>
      <c r="X354" s="566">
        <v>0</v>
      </c>
    </row>
    <row r="355" spans="18:24" x14ac:dyDescent="0.2">
      <c r="R355" s="406" t="str">
        <f t="shared" si="5"/>
        <v>586_COR_8.1_9_202122</v>
      </c>
      <c r="S355" s="406">
        <v>586</v>
      </c>
      <c r="T355" s="406" t="s">
        <v>287</v>
      </c>
      <c r="U355" s="406">
        <v>8.1</v>
      </c>
      <c r="V355" s="406">
        <v>9</v>
      </c>
      <c r="W355" s="406">
        <v>202122</v>
      </c>
      <c r="X355" s="566">
        <v>0</v>
      </c>
    </row>
    <row r="356" spans="18:24" x14ac:dyDescent="0.2">
      <c r="R356" s="406" t="str">
        <f t="shared" si="5"/>
        <v>512_COR_8.2_9_202122</v>
      </c>
      <c r="S356" s="406">
        <v>512</v>
      </c>
      <c r="T356" s="406" t="s">
        <v>287</v>
      </c>
      <c r="U356" s="406">
        <v>8.1999999999999993</v>
      </c>
      <c r="V356" s="406">
        <v>9</v>
      </c>
      <c r="W356" s="406">
        <v>202122</v>
      </c>
      <c r="X356" s="566">
        <v>2199</v>
      </c>
    </row>
    <row r="357" spans="18:24" x14ac:dyDescent="0.2">
      <c r="R357" s="406" t="str">
        <f t="shared" si="5"/>
        <v>514_COR_8.2_9_202122</v>
      </c>
      <c r="S357" s="406">
        <v>514</v>
      </c>
      <c r="T357" s="406" t="s">
        <v>287</v>
      </c>
      <c r="U357" s="406">
        <v>8.1999999999999993</v>
      </c>
      <c r="V357" s="406">
        <v>9</v>
      </c>
      <c r="W357" s="406">
        <v>202122</v>
      </c>
      <c r="X357" s="566">
        <v>1437</v>
      </c>
    </row>
    <row r="358" spans="18:24" x14ac:dyDescent="0.2">
      <c r="R358" s="406" t="str">
        <f t="shared" si="5"/>
        <v>516_COR_8.2_9_202122</v>
      </c>
      <c r="S358" s="406">
        <v>516</v>
      </c>
      <c r="T358" s="406" t="s">
        <v>287</v>
      </c>
      <c r="U358" s="406">
        <v>8.1999999999999993</v>
      </c>
      <c r="V358" s="406">
        <v>9</v>
      </c>
      <c r="W358" s="406">
        <v>202122</v>
      </c>
      <c r="X358" s="566">
        <v>0</v>
      </c>
    </row>
    <row r="359" spans="18:24" x14ac:dyDescent="0.2">
      <c r="R359" s="406" t="str">
        <f t="shared" si="5"/>
        <v>518_COR_8.2_9_202122</v>
      </c>
      <c r="S359" s="406">
        <v>518</v>
      </c>
      <c r="T359" s="406" t="s">
        <v>287</v>
      </c>
      <c r="U359" s="406">
        <v>8.1999999999999993</v>
      </c>
      <c r="V359" s="406">
        <v>9</v>
      </c>
      <c r="W359" s="406">
        <v>202122</v>
      </c>
      <c r="X359" s="566">
        <v>0</v>
      </c>
    </row>
    <row r="360" spans="18:24" x14ac:dyDescent="0.2">
      <c r="R360" s="406" t="str">
        <f t="shared" si="5"/>
        <v>520_COR_8.2_9_202122</v>
      </c>
      <c r="S360" s="406">
        <v>520</v>
      </c>
      <c r="T360" s="406" t="s">
        <v>287</v>
      </c>
      <c r="U360" s="406">
        <v>8.1999999999999993</v>
      </c>
      <c r="V360" s="406">
        <v>9</v>
      </c>
      <c r="W360" s="406">
        <v>202122</v>
      </c>
      <c r="X360" s="566">
        <v>4508</v>
      </c>
    </row>
    <row r="361" spans="18:24" x14ac:dyDescent="0.2">
      <c r="R361" s="406" t="str">
        <f t="shared" si="5"/>
        <v>522_COR_8.2_9_202122</v>
      </c>
      <c r="S361" s="406">
        <v>522</v>
      </c>
      <c r="T361" s="406" t="s">
        <v>287</v>
      </c>
      <c r="U361" s="406">
        <v>8.1999999999999993</v>
      </c>
      <c r="V361" s="406">
        <v>9</v>
      </c>
      <c r="W361" s="406">
        <v>202122</v>
      </c>
      <c r="X361" s="566">
        <v>1658.4290000000001</v>
      </c>
    </row>
    <row r="362" spans="18:24" x14ac:dyDescent="0.2">
      <c r="R362" s="406" t="str">
        <f t="shared" si="5"/>
        <v>524_COR_8.2_9_202122</v>
      </c>
      <c r="S362" s="406">
        <v>524</v>
      </c>
      <c r="T362" s="406" t="s">
        <v>287</v>
      </c>
      <c r="U362" s="406">
        <v>8.1999999999999993</v>
      </c>
      <c r="V362" s="406">
        <v>9</v>
      </c>
      <c r="W362" s="406">
        <v>202122</v>
      </c>
      <c r="X362" s="566">
        <v>1475.7670000000001</v>
      </c>
    </row>
    <row r="363" spans="18:24" x14ac:dyDescent="0.2">
      <c r="R363" s="406" t="str">
        <f t="shared" si="5"/>
        <v>526_COR_8.2_9_202122</v>
      </c>
      <c r="S363" s="406">
        <v>526</v>
      </c>
      <c r="T363" s="406" t="s">
        <v>287</v>
      </c>
      <c r="U363" s="406">
        <v>8.1999999999999993</v>
      </c>
      <c r="V363" s="406">
        <v>9</v>
      </c>
      <c r="W363" s="406">
        <v>202122</v>
      </c>
      <c r="X363" s="566">
        <v>1320</v>
      </c>
    </row>
    <row r="364" spans="18:24" x14ac:dyDescent="0.2">
      <c r="R364" s="406" t="str">
        <f t="shared" si="5"/>
        <v>528_COR_8.2_9_202122</v>
      </c>
      <c r="S364" s="406">
        <v>528</v>
      </c>
      <c r="T364" s="406" t="s">
        <v>287</v>
      </c>
      <c r="U364" s="406">
        <v>8.1999999999999993</v>
      </c>
      <c r="V364" s="406">
        <v>9</v>
      </c>
      <c r="W364" s="406">
        <v>202122</v>
      </c>
      <c r="X364" s="566">
        <v>0</v>
      </c>
    </row>
    <row r="365" spans="18:24" x14ac:dyDescent="0.2">
      <c r="R365" s="406" t="str">
        <f t="shared" si="5"/>
        <v>530_COR_8.2_9_202122</v>
      </c>
      <c r="S365" s="406">
        <v>530</v>
      </c>
      <c r="T365" s="406" t="s">
        <v>287</v>
      </c>
      <c r="U365" s="406">
        <v>8.1999999999999993</v>
      </c>
      <c r="V365" s="406">
        <v>9</v>
      </c>
      <c r="W365" s="406">
        <v>202122</v>
      </c>
      <c r="X365" s="566">
        <v>2308</v>
      </c>
    </row>
    <row r="366" spans="18:24" x14ac:dyDescent="0.2">
      <c r="R366" s="406" t="str">
        <f t="shared" si="5"/>
        <v>532_COR_8.2_9_202122</v>
      </c>
      <c r="S366" s="406">
        <v>532</v>
      </c>
      <c r="T366" s="406" t="s">
        <v>287</v>
      </c>
      <c r="U366" s="406">
        <v>8.1999999999999993</v>
      </c>
      <c r="V366" s="406">
        <v>9</v>
      </c>
      <c r="W366" s="406">
        <v>202122</v>
      </c>
      <c r="X366" s="566">
        <v>3784</v>
      </c>
    </row>
    <row r="367" spans="18:24" x14ac:dyDescent="0.2">
      <c r="R367" s="406" t="str">
        <f t="shared" si="5"/>
        <v>534_COR_8.2_9_202122</v>
      </c>
      <c r="S367" s="406">
        <v>534</v>
      </c>
      <c r="T367" s="406" t="s">
        <v>287</v>
      </c>
      <c r="U367" s="406">
        <v>8.1999999999999993</v>
      </c>
      <c r="V367" s="406">
        <v>9</v>
      </c>
      <c r="W367" s="406">
        <v>202122</v>
      </c>
      <c r="X367" s="566">
        <v>5414.4646500000008</v>
      </c>
    </row>
    <row r="368" spans="18:24" x14ac:dyDescent="0.2">
      <c r="R368" s="406" t="str">
        <f t="shared" si="5"/>
        <v>536_COR_8.2_9_202122</v>
      </c>
      <c r="S368" s="406">
        <v>536</v>
      </c>
      <c r="T368" s="406" t="s">
        <v>287</v>
      </c>
      <c r="U368" s="406">
        <v>8.1999999999999993</v>
      </c>
      <c r="V368" s="406">
        <v>9</v>
      </c>
      <c r="W368" s="406">
        <v>202122</v>
      </c>
      <c r="X368" s="566">
        <v>1540.3</v>
      </c>
    </row>
    <row r="369" spans="18:24" x14ac:dyDescent="0.2">
      <c r="R369" s="406" t="str">
        <f t="shared" si="5"/>
        <v>538_COR_8.2_9_202122</v>
      </c>
      <c r="S369" s="406">
        <v>538</v>
      </c>
      <c r="T369" s="406" t="s">
        <v>287</v>
      </c>
      <c r="U369" s="406">
        <v>8.1999999999999993</v>
      </c>
      <c r="V369" s="406">
        <v>9</v>
      </c>
      <c r="W369" s="406">
        <v>202122</v>
      </c>
      <c r="X369" s="566">
        <v>2624</v>
      </c>
    </row>
    <row r="370" spans="18:24" x14ac:dyDescent="0.2">
      <c r="R370" s="406" t="str">
        <f t="shared" si="5"/>
        <v>540_COR_8.2_9_202122</v>
      </c>
      <c r="S370" s="406">
        <v>540</v>
      </c>
      <c r="T370" s="406" t="s">
        <v>287</v>
      </c>
      <c r="U370" s="406">
        <v>8.1999999999999993</v>
      </c>
      <c r="V370" s="406">
        <v>9</v>
      </c>
      <c r="W370" s="406">
        <v>202122</v>
      </c>
      <c r="X370" s="566">
        <v>10303.057000000001</v>
      </c>
    </row>
    <row r="371" spans="18:24" x14ac:dyDescent="0.2">
      <c r="R371" s="406" t="str">
        <f t="shared" si="5"/>
        <v>542_COR_8.2_9_202122</v>
      </c>
      <c r="S371" s="406">
        <v>542</v>
      </c>
      <c r="T371" s="406" t="s">
        <v>287</v>
      </c>
      <c r="U371" s="406">
        <v>8.1999999999999993</v>
      </c>
      <c r="V371" s="406">
        <v>9</v>
      </c>
      <c r="W371" s="406">
        <v>202122</v>
      </c>
      <c r="X371" s="566">
        <v>0</v>
      </c>
    </row>
    <row r="372" spans="18:24" x14ac:dyDescent="0.2">
      <c r="R372" s="406" t="str">
        <f t="shared" si="5"/>
        <v>544_COR_8.2_9_202122</v>
      </c>
      <c r="S372" s="406">
        <v>544</v>
      </c>
      <c r="T372" s="406" t="s">
        <v>287</v>
      </c>
      <c r="U372" s="406">
        <v>8.1999999999999993</v>
      </c>
      <c r="V372" s="406">
        <v>9</v>
      </c>
      <c r="W372" s="406">
        <v>202122</v>
      </c>
      <c r="X372" s="566">
        <v>133.23971</v>
      </c>
    </row>
    <row r="373" spans="18:24" x14ac:dyDescent="0.2">
      <c r="R373" s="406" t="str">
        <f t="shared" si="5"/>
        <v>545_COR_8.2_9_202122</v>
      </c>
      <c r="S373" s="406">
        <v>545</v>
      </c>
      <c r="T373" s="406" t="s">
        <v>287</v>
      </c>
      <c r="U373" s="406">
        <v>8.1999999999999993</v>
      </c>
      <c r="V373" s="406">
        <v>9</v>
      </c>
      <c r="W373" s="406">
        <v>202122</v>
      </c>
      <c r="X373" s="566">
        <v>0</v>
      </c>
    </row>
    <row r="374" spans="18:24" x14ac:dyDescent="0.2">
      <c r="R374" s="406" t="str">
        <f t="shared" si="5"/>
        <v>546_COR_8.2_9_202122</v>
      </c>
      <c r="S374" s="406">
        <v>546</v>
      </c>
      <c r="T374" s="406" t="s">
        <v>287</v>
      </c>
      <c r="U374" s="406">
        <v>8.1999999999999993</v>
      </c>
      <c r="V374" s="406">
        <v>9</v>
      </c>
      <c r="W374" s="406">
        <v>202122</v>
      </c>
      <c r="X374" s="566">
        <v>1040</v>
      </c>
    </row>
    <row r="375" spans="18:24" x14ac:dyDescent="0.2">
      <c r="R375" s="406" t="str">
        <f t="shared" si="5"/>
        <v>548_COR_8.2_9_202122</v>
      </c>
      <c r="S375" s="406">
        <v>548</v>
      </c>
      <c r="T375" s="406" t="s">
        <v>287</v>
      </c>
      <c r="U375" s="406">
        <v>8.1999999999999993</v>
      </c>
      <c r="V375" s="406">
        <v>9</v>
      </c>
      <c r="W375" s="406">
        <v>202122</v>
      </c>
      <c r="X375" s="566">
        <v>1714.3330000000001</v>
      </c>
    </row>
    <row r="376" spans="18:24" x14ac:dyDescent="0.2">
      <c r="R376" s="406" t="str">
        <f t="shared" si="5"/>
        <v>550_COR_8.2_9_202122</v>
      </c>
      <c r="S376" s="406">
        <v>550</v>
      </c>
      <c r="T376" s="406" t="s">
        <v>287</v>
      </c>
      <c r="U376" s="406">
        <v>8.1999999999999993</v>
      </c>
      <c r="V376" s="406">
        <v>9</v>
      </c>
      <c r="W376" s="406">
        <v>202122</v>
      </c>
      <c r="X376" s="566">
        <v>0</v>
      </c>
    </row>
    <row r="377" spans="18:24" x14ac:dyDescent="0.2">
      <c r="R377" s="406" t="str">
        <f t="shared" si="5"/>
        <v>552_COR_8.2_9_202122</v>
      </c>
      <c r="S377" s="406">
        <v>552</v>
      </c>
      <c r="T377" s="406" t="s">
        <v>287</v>
      </c>
      <c r="U377" s="406">
        <v>8.1999999999999993</v>
      </c>
      <c r="V377" s="406">
        <v>9</v>
      </c>
      <c r="W377" s="406">
        <v>202122</v>
      </c>
      <c r="X377" s="566">
        <v>986.05187000000001</v>
      </c>
    </row>
    <row r="378" spans="18:24" x14ac:dyDescent="0.2">
      <c r="R378" s="406" t="str">
        <f t="shared" si="5"/>
        <v>562_COR_8.2_9_202122</v>
      </c>
      <c r="S378" s="406">
        <v>562</v>
      </c>
      <c r="T378" s="406" t="s">
        <v>287</v>
      </c>
      <c r="U378" s="406">
        <v>8.1999999999999993</v>
      </c>
      <c r="V378" s="406">
        <v>9</v>
      </c>
      <c r="W378" s="406">
        <v>202122</v>
      </c>
      <c r="X378" s="566">
        <v>0</v>
      </c>
    </row>
    <row r="379" spans="18:24" x14ac:dyDescent="0.2">
      <c r="R379" s="406" t="str">
        <f t="shared" si="5"/>
        <v>564_COR_8.2_9_202122</v>
      </c>
      <c r="S379" s="406">
        <v>564</v>
      </c>
      <c r="T379" s="406" t="s">
        <v>287</v>
      </c>
      <c r="U379" s="406">
        <v>8.1999999999999993</v>
      </c>
      <c r="V379" s="406">
        <v>9</v>
      </c>
      <c r="W379" s="406">
        <v>202122</v>
      </c>
      <c r="X379" s="566">
        <v>0</v>
      </c>
    </row>
    <row r="380" spans="18:24" x14ac:dyDescent="0.2">
      <c r="R380" s="406" t="str">
        <f t="shared" si="5"/>
        <v>566_COR_8.2_9_202122</v>
      </c>
      <c r="S380" s="406">
        <v>566</v>
      </c>
      <c r="T380" s="406" t="s">
        <v>287</v>
      </c>
      <c r="U380" s="406">
        <v>8.1999999999999993</v>
      </c>
      <c r="V380" s="406">
        <v>9</v>
      </c>
      <c r="W380" s="406">
        <v>202122</v>
      </c>
      <c r="X380" s="566">
        <v>0</v>
      </c>
    </row>
    <row r="381" spans="18:24" x14ac:dyDescent="0.2">
      <c r="R381" s="406" t="str">
        <f t="shared" si="5"/>
        <v>568_COR_8.2_9_202122</v>
      </c>
      <c r="S381" s="406">
        <v>568</v>
      </c>
      <c r="T381" s="406" t="s">
        <v>287</v>
      </c>
      <c r="U381" s="406">
        <v>8.1999999999999993</v>
      </c>
      <c r="V381" s="406">
        <v>9</v>
      </c>
      <c r="W381" s="406">
        <v>202122</v>
      </c>
      <c r="X381" s="566">
        <v>0</v>
      </c>
    </row>
    <row r="382" spans="18:24" x14ac:dyDescent="0.2">
      <c r="R382" s="406" t="str">
        <f t="shared" si="5"/>
        <v>572_COR_8.2_9_202122</v>
      </c>
      <c r="S382" s="406">
        <v>572</v>
      </c>
      <c r="T382" s="406" t="s">
        <v>287</v>
      </c>
      <c r="U382" s="406">
        <v>8.1999999999999993</v>
      </c>
      <c r="V382" s="406">
        <v>9</v>
      </c>
      <c r="W382" s="406">
        <v>202122</v>
      </c>
      <c r="X382" s="566">
        <v>0</v>
      </c>
    </row>
    <row r="383" spans="18:24" x14ac:dyDescent="0.2">
      <c r="R383" s="406" t="str">
        <f t="shared" si="5"/>
        <v>574_COR_8.2_9_202122</v>
      </c>
      <c r="S383" s="406">
        <v>574</v>
      </c>
      <c r="T383" s="406" t="s">
        <v>287</v>
      </c>
      <c r="U383" s="406">
        <v>8.1999999999999993</v>
      </c>
      <c r="V383" s="406">
        <v>9</v>
      </c>
      <c r="W383" s="406">
        <v>202122</v>
      </c>
      <c r="X383" s="566">
        <v>0</v>
      </c>
    </row>
    <row r="384" spans="18:24" x14ac:dyDescent="0.2">
      <c r="R384" s="406" t="str">
        <f t="shared" si="5"/>
        <v>576_COR_8.2_9_202122</v>
      </c>
      <c r="S384" s="406">
        <v>576</v>
      </c>
      <c r="T384" s="406" t="s">
        <v>287</v>
      </c>
      <c r="U384" s="406">
        <v>8.1999999999999993</v>
      </c>
      <c r="V384" s="406">
        <v>9</v>
      </c>
      <c r="W384" s="406">
        <v>202122</v>
      </c>
      <c r="X384" s="566">
        <v>0</v>
      </c>
    </row>
    <row r="385" spans="18:24" x14ac:dyDescent="0.2">
      <c r="R385" s="406" t="str">
        <f t="shared" si="5"/>
        <v>582_COR_8.2_9_202122</v>
      </c>
      <c r="S385" s="406">
        <v>582</v>
      </c>
      <c r="T385" s="406" t="s">
        <v>287</v>
      </c>
      <c r="U385" s="406">
        <v>8.1999999999999993</v>
      </c>
      <c r="V385" s="406">
        <v>9</v>
      </c>
      <c r="W385" s="406">
        <v>202122</v>
      </c>
      <c r="X385" s="566">
        <v>0</v>
      </c>
    </row>
    <row r="386" spans="18:24" x14ac:dyDescent="0.2">
      <c r="R386" s="406" t="str">
        <f t="shared" si="5"/>
        <v>584_COR_8.2_9_202122</v>
      </c>
      <c r="S386" s="406">
        <v>584</v>
      </c>
      <c r="T386" s="406" t="s">
        <v>287</v>
      </c>
      <c r="U386" s="406">
        <v>8.1999999999999993</v>
      </c>
      <c r="V386" s="406">
        <v>9</v>
      </c>
      <c r="W386" s="406">
        <v>202122</v>
      </c>
      <c r="X386" s="566">
        <v>0</v>
      </c>
    </row>
    <row r="387" spans="18:24" x14ac:dyDescent="0.2">
      <c r="R387" s="406" t="str">
        <f t="shared" si="5"/>
        <v>586_COR_8.2_9_202122</v>
      </c>
      <c r="S387" s="406">
        <v>586</v>
      </c>
      <c r="T387" s="406" t="s">
        <v>287</v>
      </c>
      <c r="U387" s="406">
        <v>8.1999999999999993</v>
      </c>
      <c r="V387" s="406">
        <v>9</v>
      </c>
      <c r="W387" s="406">
        <v>202122</v>
      </c>
      <c r="X387" s="566">
        <v>0</v>
      </c>
    </row>
    <row r="388" spans="18:24" x14ac:dyDescent="0.2">
      <c r="R388" s="406" t="str">
        <f t="shared" ref="R388:R451" si="6">S388&amp;"_"&amp;T388&amp;"_"&amp;U388&amp;"_"&amp;V388&amp;"_"&amp;W388</f>
        <v>512_COR_8.3_9_202122</v>
      </c>
      <c r="S388" s="406">
        <v>512</v>
      </c>
      <c r="T388" s="406" t="s">
        <v>287</v>
      </c>
      <c r="U388" s="406">
        <v>8.3000000000000007</v>
      </c>
      <c r="V388" s="406">
        <v>9</v>
      </c>
      <c r="W388" s="406">
        <v>202122</v>
      </c>
      <c r="X388" s="566">
        <v>0</v>
      </c>
    </row>
    <row r="389" spans="18:24" x14ac:dyDescent="0.2">
      <c r="R389" s="406" t="str">
        <f t="shared" si="6"/>
        <v>514_COR_8.3_9_202122</v>
      </c>
      <c r="S389" s="406">
        <v>514</v>
      </c>
      <c r="T389" s="406" t="s">
        <v>287</v>
      </c>
      <c r="U389" s="406">
        <v>8.3000000000000007</v>
      </c>
      <c r="V389" s="406">
        <v>9</v>
      </c>
      <c r="W389" s="406">
        <v>202122</v>
      </c>
      <c r="X389" s="566">
        <v>1401</v>
      </c>
    </row>
    <row r="390" spans="18:24" x14ac:dyDescent="0.2">
      <c r="R390" s="406" t="str">
        <f t="shared" si="6"/>
        <v>516_COR_8.3_9_202122</v>
      </c>
      <c r="S390" s="406">
        <v>516</v>
      </c>
      <c r="T390" s="406" t="s">
        <v>287</v>
      </c>
      <c r="U390" s="406">
        <v>8.3000000000000007</v>
      </c>
      <c r="V390" s="406">
        <v>9</v>
      </c>
      <c r="W390" s="406">
        <v>202122</v>
      </c>
      <c r="X390" s="566">
        <v>0</v>
      </c>
    </row>
    <row r="391" spans="18:24" x14ac:dyDescent="0.2">
      <c r="R391" s="406" t="str">
        <f t="shared" si="6"/>
        <v>518_COR_8.3_9_202122</v>
      </c>
      <c r="S391" s="406">
        <v>518</v>
      </c>
      <c r="T391" s="406" t="s">
        <v>287</v>
      </c>
      <c r="U391" s="406">
        <v>8.3000000000000007</v>
      </c>
      <c r="V391" s="406">
        <v>9</v>
      </c>
      <c r="W391" s="406">
        <v>202122</v>
      </c>
      <c r="X391" s="566">
        <v>3573</v>
      </c>
    </row>
    <row r="392" spans="18:24" x14ac:dyDescent="0.2">
      <c r="R392" s="406" t="str">
        <f t="shared" si="6"/>
        <v>520_COR_8.3_9_202122</v>
      </c>
      <c r="S392" s="406">
        <v>520</v>
      </c>
      <c r="T392" s="406" t="s">
        <v>287</v>
      </c>
      <c r="U392" s="406">
        <v>8.3000000000000007</v>
      </c>
      <c r="V392" s="406">
        <v>9</v>
      </c>
      <c r="W392" s="406">
        <v>202122</v>
      </c>
      <c r="X392" s="566">
        <v>0</v>
      </c>
    </row>
    <row r="393" spans="18:24" x14ac:dyDescent="0.2">
      <c r="R393" s="406" t="str">
        <f t="shared" si="6"/>
        <v>522_COR_8.3_9_202122</v>
      </c>
      <c r="S393" s="406">
        <v>522</v>
      </c>
      <c r="T393" s="406" t="s">
        <v>287</v>
      </c>
      <c r="U393" s="406">
        <v>8.3000000000000007</v>
      </c>
      <c r="V393" s="406">
        <v>9</v>
      </c>
      <c r="W393" s="406">
        <v>202122</v>
      </c>
      <c r="X393" s="566">
        <v>2423.663</v>
      </c>
    </row>
    <row r="394" spans="18:24" x14ac:dyDescent="0.2">
      <c r="R394" s="406" t="str">
        <f t="shared" si="6"/>
        <v>524_COR_8.3_9_202122</v>
      </c>
      <c r="S394" s="406">
        <v>524</v>
      </c>
      <c r="T394" s="406" t="s">
        <v>287</v>
      </c>
      <c r="U394" s="406">
        <v>8.3000000000000007</v>
      </c>
      <c r="V394" s="406">
        <v>9</v>
      </c>
      <c r="W394" s="406">
        <v>202122</v>
      </c>
      <c r="X394" s="566">
        <v>7863.7529999999997</v>
      </c>
    </row>
    <row r="395" spans="18:24" x14ac:dyDescent="0.2">
      <c r="R395" s="406" t="str">
        <f t="shared" si="6"/>
        <v>526_COR_8.3_9_202122</v>
      </c>
      <c r="S395" s="406">
        <v>526</v>
      </c>
      <c r="T395" s="406" t="s">
        <v>287</v>
      </c>
      <c r="U395" s="406">
        <v>8.3000000000000007</v>
      </c>
      <c r="V395" s="406">
        <v>9</v>
      </c>
      <c r="W395" s="406">
        <v>202122</v>
      </c>
      <c r="X395" s="566">
        <v>142</v>
      </c>
    </row>
    <row r="396" spans="18:24" x14ac:dyDescent="0.2">
      <c r="R396" s="406" t="str">
        <f t="shared" si="6"/>
        <v>528_COR_8.3_9_202122</v>
      </c>
      <c r="S396" s="406">
        <v>528</v>
      </c>
      <c r="T396" s="406" t="s">
        <v>287</v>
      </c>
      <c r="U396" s="406">
        <v>8.3000000000000007</v>
      </c>
      <c r="V396" s="406">
        <v>9</v>
      </c>
      <c r="W396" s="406">
        <v>202122</v>
      </c>
      <c r="X396" s="566">
        <v>1937.6900800000001</v>
      </c>
    </row>
    <row r="397" spans="18:24" x14ac:dyDescent="0.2">
      <c r="R397" s="406" t="str">
        <f t="shared" si="6"/>
        <v>530_COR_8.3_9_202122</v>
      </c>
      <c r="S397" s="406">
        <v>530</v>
      </c>
      <c r="T397" s="406" t="s">
        <v>287</v>
      </c>
      <c r="U397" s="406">
        <v>8.3000000000000007</v>
      </c>
      <c r="V397" s="406">
        <v>9</v>
      </c>
      <c r="W397" s="406">
        <v>202122</v>
      </c>
      <c r="X397" s="566">
        <v>16</v>
      </c>
    </row>
    <row r="398" spans="18:24" x14ac:dyDescent="0.2">
      <c r="R398" s="406" t="str">
        <f t="shared" si="6"/>
        <v>532_COR_8.3_9_202122</v>
      </c>
      <c r="S398" s="406">
        <v>532</v>
      </c>
      <c r="T398" s="406" t="s">
        <v>287</v>
      </c>
      <c r="U398" s="406">
        <v>8.3000000000000007</v>
      </c>
      <c r="V398" s="406">
        <v>9</v>
      </c>
      <c r="W398" s="406">
        <v>202122</v>
      </c>
      <c r="X398" s="566">
        <v>10412</v>
      </c>
    </row>
    <row r="399" spans="18:24" x14ac:dyDescent="0.2">
      <c r="R399" s="406" t="str">
        <f t="shared" si="6"/>
        <v>534_COR_8.3_9_202122</v>
      </c>
      <c r="S399" s="406">
        <v>534</v>
      </c>
      <c r="T399" s="406" t="s">
        <v>287</v>
      </c>
      <c r="U399" s="406">
        <v>8.3000000000000007</v>
      </c>
      <c r="V399" s="406">
        <v>9</v>
      </c>
      <c r="W399" s="406">
        <v>202122</v>
      </c>
      <c r="X399" s="566">
        <v>54.823879999999996</v>
      </c>
    </row>
    <row r="400" spans="18:24" x14ac:dyDescent="0.2">
      <c r="R400" s="406" t="str">
        <f t="shared" si="6"/>
        <v>536_COR_8.3_9_202122</v>
      </c>
      <c r="S400" s="406">
        <v>536</v>
      </c>
      <c r="T400" s="406" t="s">
        <v>287</v>
      </c>
      <c r="U400" s="406">
        <v>8.3000000000000007</v>
      </c>
      <c r="V400" s="406">
        <v>9</v>
      </c>
      <c r="W400" s="406">
        <v>202122</v>
      </c>
      <c r="X400" s="566">
        <v>2011.6</v>
      </c>
    </row>
    <row r="401" spans="18:24" x14ac:dyDescent="0.2">
      <c r="R401" s="406" t="str">
        <f t="shared" si="6"/>
        <v>538_COR_8.3_9_202122</v>
      </c>
      <c r="S401" s="406">
        <v>538</v>
      </c>
      <c r="T401" s="406" t="s">
        <v>287</v>
      </c>
      <c r="U401" s="406">
        <v>8.3000000000000007</v>
      </c>
      <c r="V401" s="406">
        <v>9</v>
      </c>
      <c r="W401" s="406">
        <v>202122</v>
      </c>
      <c r="X401" s="566">
        <v>0</v>
      </c>
    </row>
    <row r="402" spans="18:24" x14ac:dyDescent="0.2">
      <c r="R402" s="406" t="str">
        <f t="shared" si="6"/>
        <v>540_COR_8.3_9_202122</v>
      </c>
      <c r="S402" s="406">
        <v>540</v>
      </c>
      <c r="T402" s="406" t="s">
        <v>287</v>
      </c>
      <c r="U402" s="406">
        <v>8.3000000000000007</v>
      </c>
      <c r="V402" s="406">
        <v>9</v>
      </c>
      <c r="W402" s="406">
        <v>202122</v>
      </c>
      <c r="X402" s="566">
        <v>7460.2510000000002</v>
      </c>
    </row>
    <row r="403" spans="18:24" x14ac:dyDescent="0.2">
      <c r="R403" s="406" t="str">
        <f t="shared" si="6"/>
        <v>542_COR_8.3_9_202122</v>
      </c>
      <c r="S403" s="406">
        <v>542</v>
      </c>
      <c r="T403" s="406" t="s">
        <v>287</v>
      </c>
      <c r="U403" s="406">
        <v>8.3000000000000007</v>
      </c>
      <c r="V403" s="406">
        <v>9</v>
      </c>
      <c r="W403" s="406">
        <v>202122</v>
      </c>
      <c r="X403" s="566">
        <v>1144</v>
      </c>
    </row>
    <row r="404" spans="18:24" x14ac:dyDescent="0.2">
      <c r="R404" s="406" t="str">
        <f t="shared" si="6"/>
        <v>544_COR_8.3_9_202122</v>
      </c>
      <c r="S404" s="406">
        <v>544</v>
      </c>
      <c r="T404" s="406" t="s">
        <v>287</v>
      </c>
      <c r="U404" s="406">
        <v>8.3000000000000007</v>
      </c>
      <c r="V404" s="406">
        <v>9</v>
      </c>
      <c r="W404" s="406">
        <v>202122</v>
      </c>
      <c r="X404" s="566">
        <v>922.42018999999993</v>
      </c>
    </row>
    <row r="405" spans="18:24" x14ac:dyDescent="0.2">
      <c r="R405" s="406" t="str">
        <f t="shared" si="6"/>
        <v>545_COR_8.3_9_202122</v>
      </c>
      <c r="S405" s="406">
        <v>545</v>
      </c>
      <c r="T405" s="406" t="s">
        <v>287</v>
      </c>
      <c r="U405" s="406">
        <v>8.3000000000000007</v>
      </c>
      <c r="V405" s="406">
        <v>9</v>
      </c>
      <c r="W405" s="406">
        <v>202122</v>
      </c>
      <c r="X405" s="566">
        <v>0</v>
      </c>
    </row>
    <row r="406" spans="18:24" x14ac:dyDescent="0.2">
      <c r="R406" s="406" t="str">
        <f t="shared" si="6"/>
        <v>546_COR_8.3_9_202122</v>
      </c>
      <c r="S406" s="406">
        <v>546</v>
      </c>
      <c r="T406" s="406" t="s">
        <v>287</v>
      </c>
      <c r="U406" s="406">
        <v>8.3000000000000007</v>
      </c>
      <c r="V406" s="406">
        <v>9</v>
      </c>
      <c r="W406" s="406">
        <v>202122</v>
      </c>
      <c r="X406" s="566">
        <v>0</v>
      </c>
    </row>
    <row r="407" spans="18:24" x14ac:dyDescent="0.2">
      <c r="R407" s="406" t="str">
        <f t="shared" si="6"/>
        <v>548_COR_8.3_9_202122</v>
      </c>
      <c r="S407" s="406">
        <v>548</v>
      </c>
      <c r="T407" s="406" t="s">
        <v>287</v>
      </c>
      <c r="U407" s="406">
        <v>8.3000000000000007</v>
      </c>
      <c r="V407" s="406">
        <v>9</v>
      </c>
      <c r="W407" s="406">
        <v>202122</v>
      </c>
      <c r="X407" s="566">
        <v>972.73800000000006</v>
      </c>
    </row>
    <row r="408" spans="18:24" x14ac:dyDescent="0.2">
      <c r="R408" s="406" t="str">
        <f t="shared" si="6"/>
        <v>550_COR_8.3_9_202122</v>
      </c>
      <c r="S408" s="406">
        <v>550</v>
      </c>
      <c r="T408" s="406" t="s">
        <v>287</v>
      </c>
      <c r="U408" s="406">
        <v>8.3000000000000007</v>
      </c>
      <c r="V408" s="406">
        <v>9</v>
      </c>
      <c r="W408" s="406">
        <v>202122</v>
      </c>
      <c r="X408" s="566">
        <v>0</v>
      </c>
    </row>
    <row r="409" spans="18:24" x14ac:dyDescent="0.2">
      <c r="R409" s="406" t="str">
        <f t="shared" si="6"/>
        <v>552_COR_8.3_9_202122</v>
      </c>
      <c r="S409" s="406">
        <v>552</v>
      </c>
      <c r="T409" s="406" t="s">
        <v>287</v>
      </c>
      <c r="U409" s="406">
        <v>8.3000000000000007</v>
      </c>
      <c r="V409" s="406">
        <v>9</v>
      </c>
      <c r="W409" s="406">
        <v>202122</v>
      </c>
      <c r="X409" s="566">
        <v>8194.2398900000007</v>
      </c>
    </row>
    <row r="410" spans="18:24" x14ac:dyDescent="0.2">
      <c r="R410" s="406" t="str">
        <f t="shared" si="6"/>
        <v>562_COR_8.3_9_202122</v>
      </c>
      <c r="S410" s="406">
        <v>562</v>
      </c>
      <c r="T410" s="406" t="s">
        <v>287</v>
      </c>
      <c r="U410" s="406">
        <v>8.3000000000000007</v>
      </c>
      <c r="V410" s="406">
        <v>9</v>
      </c>
      <c r="W410" s="406">
        <v>202122</v>
      </c>
      <c r="X410" s="566">
        <v>0</v>
      </c>
    </row>
    <row r="411" spans="18:24" x14ac:dyDescent="0.2">
      <c r="R411" s="406" t="str">
        <f t="shared" si="6"/>
        <v>564_COR_8.3_9_202122</v>
      </c>
      <c r="S411" s="406">
        <v>564</v>
      </c>
      <c r="T411" s="406" t="s">
        <v>287</v>
      </c>
      <c r="U411" s="406">
        <v>8.3000000000000007</v>
      </c>
      <c r="V411" s="406">
        <v>9</v>
      </c>
      <c r="W411" s="406">
        <v>202122</v>
      </c>
      <c r="X411" s="566">
        <v>0</v>
      </c>
    </row>
    <row r="412" spans="18:24" x14ac:dyDescent="0.2">
      <c r="R412" s="406" t="str">
        <f t="shared" si="6"/>
        <v>566_COR_8.3_9_202122</v>
      </c>
      <c r="S412" s="406">
        <v>566</v>
      </c>
      <c r="T412" s="406" t="s">
        <v>287</v>
      </c>
      <c r="U412" s="406">
        <v>8.3000000000000007</v>
      </c>
      <c r="V412" s="406">
        <v>9</v>
      </c>
      <c r="W412" s="406">
        <v>202122</v>
      </c>
      <c r="X412" s="566">
        <v>0</v>
      </c>
    </row>
    <row r="413" spans="18:24" x14ac:dyDescent="0.2">
      <c r="R413" s="406" t="str">
        <f t="shared" si="6"/>
        <v>568_COR_8.3_9_202122</v>
      </c>
      <c r="S413" s="406">
        <v>568</v>
      </c>
      <c r="T413" s="406" t="s">
        <v>287</v>
      </c>
      <c r="U413" s="406">
        <v>8.3000000000000007</v>
      </c>
      <c r="V413" s="406">
        <v>9</v>
      </c>
      <c r="W413" s="406">
        <v>202122</v>
      </c>
      <c r="X413" s="566">
        <v>0</v>
      </c>
    </row>
    <row r="414" spans="18:24" x14ac:dyDescent="0.2">
      <c r="R414" s="406" t="str">
        <f t="shared" si="6"/>
        <v>572_COR_8.3_9_202122</v>
      </c>
      <c r="S414" s="406">
        <v>572</v>
      </c>
      <c r="T414" s="406" t="s">
        <v>287</v>
      </c>
      <c r="U414" s="406">
        <v>8.3000000000000007</v>
      </c>
      <c r="V414" s="406">
        <v>9</v>
      </c>
      <c r="W414" s="406">
        <v>202122</v>
      </c>
      <c r="X414" s="566">
        <v>0</v>
      </c>
    </row>
    <row r="415" spans="18:24" x14ac:dyDescent="0.2">
      <c r="R415" s="406" t="str">
        <f t="shared" si="6"/>
        <v>574_COR_8.3_9_202122</v>
      </c>
      <c r="S415" s="406">
        <v>574</v>
      </c>
      <c r="T415" s="406" t="s">
        <v>287</v>
      </c>
      <c r="U415" s="406">
        <v>8.3000000000000007</v>
      </c>
      <c r="V415" s="406">
        <v>9</v>
      </c>
      <c r="W415" s="406">
        <v>202122</v>
      </c>
      <c r="X415" s="566">
        <v>0</v>
      </c>
    </row>
    <row r="416" spans="18:24" x14ac:dyDescent="0.2">
      <c r="R416" s="406" t="str">
        <f t="shared" si="6"/>
        <v>576_COR_8.3_9_202122</v>
      </c>
      <c r="S416" s="406">
        <v>576</v>
      </c>
      <c r="T416" s="406" t="s">
        <v>287</v>
      </c>
      <c r="U416" s="406">
        <v>8.3000000000000007</v>
      </c>
      <c r="V416" s="406">
        <v>9</v>
      </c>
      <c r="W416" s="406">
        <v>202122</v>
      </c>
      <c r="X416" s="566">
        <v>0</v>
      </c>
    </row>
    <row r="417" spans="18:24" x14ac:dyDescent="0.2">
      <c r="R417" s="406" t="str">
        <f t="shared" si="6"/>
        <v>582_COR_8.3_9_202122</v>
      </c>
      <c r="S417" s="406">
        <v>582</v>
      </c>
      <c r="T417" s="406" t="s">
        <v>287</v>
      </c>
      <c r="U417" s="406">
        <v>8.3000000000000007</v>
      </c>
      <c r="V417" s="406">
        <v>9</v>
      </c>
      <c r="W417" s="406">
        <v>202122</v>
      </c>
      <c r="X417" s="566">
        <v>0</v>
      </c>
    </row>
    <row r="418" spans="18:24" x14ac:dyDescent="0.2">
      <c r="R418" s="406" t="str">
        <f t="shared" si="6"/>
        <v>584_COR_8.3_9_202122</v>
      </c>
      <c r="S418" s="406">
        <v>584</v>
      </c>
      <c r="T418" s="406" t="s">
        <v>287</v>
      </c>
      <c r="U418" s="406">
        <v>8.3000000000000007</v>
      </c>
      <c r="V418" s="406">
        <v>9</v>
      </c>
      <c r="W418" s="406">
        <v>202122</v>
      </c>
      <c r="X418" s="566">
        <v>0</v>
      </c>
    </row>
    <row r="419" spans="18:24" x14ac:dyDescent="0.2">
      <c r="R419" s="406" t="str">
        <f t="shared" si="6"/>
        <v>586_COR_8.3_9_202122</v>
      </c>
      <c r="S419" s="406">
        <v>586</v>
      </c>
      <c r="T419" s="406" t="s">
        <v>287</v>
      </c>
      <c r="U419" s="406">
        <v>8.3000000000000007</v>
      </c>
      <c r="V419" s="406">
        <v>9</v>
      </c>
      <c r="W419" s="406">
        <v>202122</v>
      </c>
      <c r="X419" s="566">
        <v>0</v>
      </c>
    </row>
    <row r="420" spans="18:24" x14ac:dyDescent="0.2">
      <c r="R420" s="406" t="str">
        <f t="shared" si="6"/>
        <v>512_COR_8.4_9_202122</v>
      </c>
      <c r="S420" s="406">
        <v>512</v>
      </c>
      <c r="T420" s="406" t="s">
        <v>287</v>
      </c>
      <c r="U420" s="406">
        <v>8.4</v>
      </c>
      <c r="V420" s="406">
        <v>9</v>
      </c>
      <c r="W420" s="406">
        <v>202122</v>
      </c>
      <c r="X420" s="566">
        <v>0</v>
      </c>
    </row>
    <row r="421" spans="18:24" x14ac:dyDescent="0.2">
      <c r="R421" s="406" t="str">
        <f t="shared" si="6"/>
        <v>514_COR_8.4_9_202122</v>
      </c>
      <c r="S421" s="406">
        <v>514</v>
      </c>
      <c r="T421" s="406" t="s">
        <v>287</v>
      </c>
      <c r="U421" s="406">
        <v>8.4</v>
      </c>
      <c r="V421" s="406">
        <v>9</v>
      </c>
      <c r="W421" s="406">
        <v>202122</v>
      </c>
      <c r="X421" s="566">
        <v>151</v>
      </c>
    </row>
    <row r="422" spans="18:24" x14ac:dyDescent="0.2">
      <c r="R422" s="406" t="str">
        <f t="shared" si="6"/>
        <v>516_COR_8.4_9_202122</v>
      </c>
      <c r="S422" s="406">
        <v>516</v>
      </c>
      <c r="T422" s="406" t="s">
        <v>287</v>
      </c>
      <c r="U422" s="406">
        <v>8.4</v>
      </c>
      <c r="V422" s="406">
        <v>9</v>
      </c>
      <c r="W422" s="406">
        <v>202122</v>
      </c>
      <c r="X422" s="566">
        <v>1777</v>
      </c>
    </row>
    <row r="423" spans="18:24" x14ac:dyDescent="0.2">
      <c r="R423" s="406" t="str">
        <f t="shared" si="6"/>
        <v>518_COR_8.4_9_202122</v>
      </c>
      <c r="S423" s="406">
        <v>518</v>
      </c>
      <c r="T423" s="406" t="s">
        <v>287</v>
      </c>
      <c r="U423" s="406">
        <v>8.4</v>
      </c>
      <c r="V423" s="406">
        <v>9</v>
      </c>
      <c r="W423" s="406">
        <v>202122</v>
      </c>
      <c r="X423" s="566">
        <v>585</v>
      </c>
    </row>
    <row r="424" spans="18:24" x14ac:dyDescent="0.2">
      <c r="R424" s="406" t="str">
        <f t="shared" si="6"/>
        <v>520_COR_8.4_9_202122</v>
      </c>
      <c r="S424" s="406">
        <v>520</v>
      </c>
      <c r="T424" s="406" t="s">
        <v>287</v>
      </c>
      <c r="U424" s="406">
        <v>8.4</v>
      </c>
      <c r="V424" s="406">
        <v>9</v>
      </c>
      <c r="W424" s="406">
        <v>202122</v>
      </c>
      <c r="X424" s="566">
        <v>133</v>
      </c>
    </row>
    <row r="425" spans="18:24" x14ac:dyDescent="0.2">
      <c r="R425" s="406" t="str">
        <f t="shared" si="6"/>
        <v>522_COR_8.4_9_202122</v>
      </c>
      <c r="S425" s="406">
        <v>522</v>
      </c>
      <c r="T425" s="406" t="s">
        <v>287</v>
      </c>
      <c r="U425" s="406">
        <v>8.4</v>
      </c>
      <c r="V425" s="406">
        <v>9</v>
      </c>
      <c r="W425" s="406">
        <v>202122</v>
      </c>
      <c r="X425" s="566">
        <v>0</v>
      </c>
    </row>
    <row r="426" spans="18:24" x14ac:dyDescent="0.2">
      <c r="R426" s="406" t="str">
        <f t="shared" si="6"/>
        <v>524_COR_8.4_9_202122</v>
      </c>
      <c r="S426" s="406">
        <v>524</v>
      </c>
      <c r="T426" s="406" t="s">
        <v>287</v>
      </c>
      <c r="U426" s="406">
        <v>8.4</v>
      </c>
      <c r="V426" s="406">
        <v>9</v>
      </c>
      <c r="W426" s="406">
        <v>202122</v>
      </c>
      <c r="X426" s="566">
        <v>905.73699999999997</v>
      </c>
    </row>
    <row r="427" spans="18:24" x14ac:dyDescent="0.2">
      <c r="R427" s="406" t="str">
        <f t="shared" si="6"/>
        <v>526_COR_8.4_9_202122</v>
      </c>
      <c r="S427" s="406">
        <v>526</v>
      </c>
      <c r="T427" s="406" t="s">
        <v>287</v>
      </c>
      <c r="U427" s="406">
        <v>8.4</v>
      </c>
      <c r="V427" s="406">
        <v>9</v>
      </c>
      <c r="W427" s="406">
        <v>202122</v>
      </c>
      <c r="X427" s="566">
        <v>79</v>
      </c>
    </row>
    <row r="428" spans="18:24" x14ac:dyDescent="0.2">
      <c r="R428" s="406" t="str">
        <f t="shared" si="6"/>
        <v>528_COR_8.4_9_202122</v>
      </c>
      <c r="S428" s="406">
        <v>528</v>
      </c>
      <c r="T428" s="406" t="s">
        <v>287</v>
      </c>
      <c r="U428" s="406">
        <v>8.4</v>
      </c>
      <c r="V428" s="406">
        <v>9</v>
      </c>
      <c r="W428" s="406">
        <v>202122</v>
      </c>
      <c r="X428" s="566">
        <v>0</v>
      </c>
    </row>
    <row r="429" spans="18:24" x14ac:dyDescent="0.2">
      <c r="R429" s="406" t="str">
        <f t="shared" si="6"/>
        <v>530_COR_8.4_9_202122</v>
      </c>
      <c r="S429" s="406">
        <v>530</v>
      </c>
      <c r="T429" s="406" t="s">
        <v>287</v>
      </c>
      <c r="U429" s="406">
        <v>8.4</v>
      </c>
      <c r="V429" s="406">
        <v>9</v>
      </c>
      <c r="W429" s="406">
        <v>202122</v>
      </c>
      <c r="X429" s="566">
        <v>323.5</v>
      </c>
    </row>
    <row r="430" spans="18:24" x14ac:dyDescent="0.2">
      <c r="R430" s="406" t="str">
        <f t="shared" si="6"/>
        <v>532_COR_8.4_9_202122</v>
      </c>
      <c r="S430" s="406">
        <v>532</v>
      </c>
      <c r="T430" s="406" t="s">
        <v>287</v>
      </c>
      <c r="U430" s="406">
        <v>8.4</v>
      </c>
      <c r="V430" s="406">
        <v>9</v>
      </c>
      <c r="W430" s="406">
        <v>202122</v>
      </c>
      <c r="X430" s="566">
        <v>355</v>
      </c>
    </row>
    <row r="431" spans="18:24" x14ac:dyDescent="0.2">
      <c r="R431" s="406" t="str">
        <f t="shared" si="6"/>
        <v>534_COR_8.4_9_202122</v>
      </c>
      <c r="S431" s="406">
        <v>534</v>
      </c>
      <c r="T431" s="406" t="s">
        <v>287</v>
      </c>
      <c r="U431" s="406">
        <v>8.4</v>
      </c>
      <c r="V431" s="406">
        <v>9</v>
      </c>
      <c r="W431" s="406">
        <v>202122</v>
      </c>
      <c r="X431" s="566">
        <v>351.97611999999998</v>
      </c>
    </row>
    <row r="432" spans="18:24" x14ac:dyDescent="0.2">
      <c r="R432" s="406" t="str">
        <f t="shared" si="6"/>
        <v>536_COR_8.4_9_202122</v>
      </c>
      <c r="S432" s="406">
        <v>536</v>
      </c>
      <c r="T432" s="406" t="s">
        <v>287</v>
      </c>
      <c r="U432" s="406">
        <v>8.4</v>
      </c>
      <c r="V432" s="406">
        <v>9</v>
      </c>
      <c r="W432" s="406">
        <v>202122</v>
      </c>
      <c r="X432" s="566">
        <v>113.1</v>
      </c>
    </row>
    <row r="433" spans="18:24" x14ac:dyDescent="0.2">
      <c r="R433" s="406" t="str">
        <f t="shared" si="6"/>
        <v>538_COR_8.4_9_202122</v>
      </c>
      <c r="S433" s="406">
        <v>538</v>
      </c>
      <c r="T433" s="406" t="s">
        <v>287</v>
      </c>
      <c r="U433" s="406">
        <v>8.4</v>
      </c>
      <c r="V433" s="406">
        <v>9</v>
      </c>
      <c r="W433" s="406">
        <v>202122</v>
      </c>
      <c r="X433" s="566">
        <v>127</v>
      </c>
    </row>
    <row r="434" spans="18:24" x14ac:dyDescent="0.2">
      <c r="R434" s="406" t="str">
        <f t="shared" si="6"/>
        <v>540_COR_8.4_9_202122</v>
      </c>
      <c r="S434" s="406">
        <v>540</v>
      </c>
      <c r="T434" s="406" t="s">
        <v>287</v>
      </c>
      <c r="U434" s="406">
        <v>8.4</v>
      </c>
      <c r="V434" s="406">
        <v>9</v>
      </c>
      <c r="W434" s="406">
        <v>202122</v>
      </c>
      <c r="X434" s="566">
        <v>8769.7909999999993</v>
      </c>
    </row>
    <row r="435" spans="18:24" x14ac:dyDescent="0.2">
      <c r="R435" s="406" t="str">
        <f t="shared" si="6"/>
        <v>542_COR_8.4_9_202122</v>
      </c>
      <c r="S435" s="406">
        <v>542</v>
      </c>
      <c r="T435" s="406" t="s">
        <v>287</v>
      </c>
      <c r="U435" s="406">
        <v>8.4</v>
      </c>
      <c r="V435" s="406">
        <v>9</v>
      </c>
      <c r="W435" s="406">
        <v>202122</v>
      </c>
      <c r="X435" s="566">
        <v>11</v>
      </c>
    </row>
    <row r="436" spans="18:24" x14ac:dyDescent="0.2">
      <c r="R436" s="406" t="str">
        <f t="shared" si="6"/>
        <v>544_COR_8.4_9_202122</v>
      </c>
      <c r="S436" s="406">
        <v>544</v>
      </c>
      <c r="T436" s="406" t="s">
        <v>287</v>
      </c>
      <c r="U436" s="406">
        <v>8.4</v>
      </c>
      <c r="V436" s="406">
        <v>9</v>
      </c>
      <c r="W436" s="406">
        <v>202122</v>
      </c>
      <c r="X436" s="566">
        <v>252.00659999999999</v>
      </c>
    </row>
    <row r="437" spans="18:24" x14ac:dyDescent="0.2">
      <c r="R437" s="406" t="str">
        <f t="shared" si="6"/>
        <v>545_COR_8.4_9_202122</v>
      </c>
      <c r="S437" s="406">
        <v>545</v>
      </c>
      <c r="T437" s="406" t="s">
        <v>287</v>
      </c>
      <c r="U437" s="406">
        <v>8.4</v>
      </c>
      <c r="V437" s="406">
        <v>9</v>
      </c>
      <c r="W437" s="406">
        <v>202122</v>
      </c>
      <c r="X437" s="566">
        <v>239</v>
      </c>
    </row>
    <row r="438" spans="18:24" x14ac:dyDescent="0.2">
      <c r="R438" s="406" t="str">
        <f t="shared" si="6"/>
        <v>546_COR_8.4_9_202122</v>
      </c>
      <c r="S438" s="406">
        <v>546</v>
      </c>
      <c r="T438" s="406" t="s">
        <v>287</v>
      </c>
      <c r="U438" s="406">
        <v>8.4</v>
      </c>
      <c r="V438" s="406">
        <v>9</v>
      </c>
      <c r="W438" s="406">
        <v>202122</v>
      </c>
      <c r="X438" s="566">
        <v>0</v>
      </c>
    </row>
    <row r="439" spans="18:24" x14ac:dyDescent="0.2">
      <c r="R439" s="406" t="str">
        <f t="shared" si="6"/>
        <v>548_COR_8.4_9_202122</v>
      </c>
      <c r="S439" s="406">
        <v>548</v>
      </c>
      <c r="T439" s="406" t="s">
        <v>287</v>
      </c>
      <c r="U439" s="406">
        <v>8.4</v>
      </c>
      <c r="V439" s="406">
        <v>9</v>
      </c>
      <c r="W439" s="406">
        <v>202122</v>
      </c>
      <c r="X439" s="566">
        <v>880.70799999999997</v>
      </c>
    </row>
    <row r="440" spans="18:24" x14ac:dyDescent="0.2">
      <c r="R440" s="406" t="str">
        <f t="shared" si="6"/>
        <v>550_COR_8.4_9_202122</v>
      </c>
      <c r="S440" s="406">
        <v>550</v>
      </c>
      <c r="T440" s="406" t="s">
        <v>287</v>
      </c>
      <c r="U440" s="406">
        <v>8.4</v>
      </c>
      <c r="V440" s="406">
        <v>9</v>
      </c>
      <c r="W440" s="406">
        <v>202122</v>
      </c>
      <c r="X440" s="566">
        <v>9192.057249999998</v>
      </c>
    </row>
    <row r="441" spans="18:24" x14ac:dyDescent="0.2">
      <c r="R441" s="406" t="str">
        <f t="shared" si="6"/>
        <v>552_COR_8.4_9_202122</v>
      </c>
      <c r="S441" s="406">
        <v>552</v>
      </c>
      <c r="T441" s="406" t="s">
        <v>287</v>
      </c>
      <c r="U441" s="406">
        <v>8.4</v>
      </c>
      <c r="V441" s="406">
        <v>9</v>
      </c>
      <c r="W441" s="406">
        <v>202122</v>
      </c>
      <c r="X441" s="566">
        <v>2861.3902899999998</v>
      </c>
    </row>
    <row r="442" spans="18:24" x14ac:dyDescent="0.2">
      <c r="R442" s="406" t="str">
        <f t="shared" si="6"/>
        <v>562_COR_8.4_9_202122</v>
      </c>
      <c r="S442" s="406">
        <v>562</v>
      </c>
      <c r="T442" s="406" t="s">
        <v>287</v>
      </c>
      <c r="U442" s="406">
        <v>8.4</v>
      </c>
      <c r="V442" s="406">
        <v>9</v>
      </c>
      <c r="W442" s="406">
        <v>202122</v>
      </c>
      <c r="X442" s="566">
        <v>0</v>
      </c>
    </row>
    <row r="443" spans="18:24" x14ac:dyDescent="0.2">
      <c r="R443" s="406" t="str">
        <f t="shared" si="6"/>
        <v>564_COR_8.4_9_202122</v>
      </c>
      <c r="S443" s="406">
        <v>564</v>
      </c>
      <c r="T443" s="406" t="s">
        <v>287</v>
      </c>
      <c r="U443" s="406">
        <v>8.4</v>
      </c>
      <c r="V443" s="406">
        <v>9</v>
      </c>
      <c r="W443" s="406">
        <v>202122</v>
      </c>
      <c r="X443" s="566">
        <v>0</v>
      </c>
    </row>
    <row r="444" spans="18:24" x14ac:dyDescent="0.2">
      <c r="R444" s="406" t="str">
        <f t="shared" si="6"/>
        <v>566_COR_8.4_9_202122</v>
      </c>
      <c r="S444" s="406">
        <v>566</v>
      </c>
      <c r="T444" s="406" t="s">
        <v>287</v>
      </c>
      <c r="U444" s="406">
        <v>8.4</v>
      </c>
      <c r="V444" s="406">
        <v>9</v>
      </c>
      <c r="W444" s="406">
        <v>202122</v>
      </c>
      <c r="X444" s="566">
        <v>0</v>
      </c>
    </row>
    <row r="445" spans="18:24" x14ac:dyDescent="0.2">
      <c r="R445" s="406" t="str">
        <f t="shared" si="6"/>
        <v>568_COR_8.4_9_202122</v>
      </c>
      <c r="S445" s="406">
        <v>568</v>
      </c>
      <c r="T445" s="406" t="s">
        <v>287</v>
      </c>
      <c r="U445" s="406">
        <v>8.4</v>
      </c>
      <c r="V445" s="406">
        <v>9</v>
      </c>
      <c r="W445" s="406">
        <v>202122</v>
      </c>
      <c r="X445" s="566">
        <v>0</v>
      </c>
    </row>
    <row r="446" spans="18:24" x14ac:dyDescent="0.2">
      <c r="R446" s="406" t="str">
        <f t="shared" si="6"/>
        <v>572_COR_8.4_9_202122</v>
      </c>
      <c r="S446" s="406">
        <v>572</v>
      </c>
      <c r="T446" s="406" t="s">
        <v>287</v>
      </c>
      <c r="U446" s="406">
        <v>8.4</v>
      </c>
      <c r="V446" s="406">
        <v>9</v>
      </c>
      <c r="W446" s="406">
        <v>202122</v>
      </c>
      <c r="X446" s="566">
        <v>0</v>
      </c>
    </row>
    <row r="447" spans="18:24" x14ac:dyDescent="0.2">
      <c r="R447" s="406" t="str">
        <f t="shared" si="6"/>
        <v>574_COR_8.4_9_202122</v>
      </c>
      <c r="S447" s="406">
        <v>574</v>
      </c>
      <c r="T447" s="406" t="s">
        <v>287</v>
      </c>
      <c r="U447" s="406">
        <v>8.4</v>
      </c>
      <c r="V447" s="406">
        <v>9</v>
      </c>
      <c r="W447" s="406">
        <v>202122</v>
      </c>
      <c r="X447" s="566">
        <v>0</v>
      </c>
    </row>
    <row r="448" spans="18:24" x14ac:dyDescent="0.2">
      <c r="R448" s="406" t="str">
        <f t="shared" si="6"/>
        <v>576_COR_8.4_9_202122</v>
      </c>
      <c r="S448" s="406">
        <v>576</v>
      </c>
      <c r="T448" s="406" t="s">
        <v>287</v>
      </c>
      <c r="U448" s="406">
        <v>8.4</v>
      </c>
      <c r="V448" s="406">
        <v>9</v>
      </c>
      <c r="W448" s="406">
        <v>202122</v>
      </c>
      <c r="X448" s="566">
        <v>0</v>
      </c>
    </row>
    <row r="449" spans="18:24" x14ac:dyDescent="0.2">
      <c r="R449" s="406" t="str">
        <f t="shared" si="6"/>
        <v>582_COR_8.4_9_202122</v>
      </c>
      <c r="S449" s="406">
        <v>582</v>
      </c>
      <c r="T449" s="406" t="s">
        <v>287</v>
      </c>
      <c r="U449" s="406">
        <v>8.4</v>
      </c>
      <c r="V449" s="406">
        <v>9</v>
      </c>
      <c r="W449" s="406">
        <v>202122</v>
      </c>
      <c r="X449" s="566">
        <v>0</v>
      </c>
    </row>
    <row r="450" spans="18:24" x14ac:dyDescent="0.2">
      <c r="R450" s="406" t="str">
        <f t="shared" si="6"/>
        <v>584_COR_8.4_9_202122</v>
      </c>
      <c r="S450" s="406">
        <v>584</v>
      </c>
      <c r="T450" s="406" t="s">
        <v>287</v>
      </c>
      <c r="U450" s="406">
        <v>8.4</v>
      </c>
      <c r="V450" s="406">
        <v>9</v>
      </c>
      <c r="W450" s="406">
        <v>202122</v>
      </c>
      <c r="X450" s="566">
        <v>0</v>
      </c>
    </row>
    <row r="451" spans="18:24" x14ac:dyDescent="0.2">
      <c r="R451" s="406" t="str">
        <f t="shared" si="6"/>
        <v>586_COR_8.4_9_202122</v>
      </c>
      <c r="S451" s="406">
        <v>586</v>
      </c>
      <c r="T451" s="406" t="s">
        <v>287</v>
      </c>
      <c r="U451" s="406">
        <v>8.4</v>
      </c>
      <c r="V451" s="406">
        <v>9</v>
      </c>
      <c r="W451" s="406">
        <v>202122</v>
      </c>
      <c r="X451" s="566">
        <v>0</v>
      </c>
    </row>
    <row r="452" spans="18:24" x14ac:dyDescent="0.2">
      <c r="R452" s="406" t="str">
        <f t="shared" ref="R452:R515" si="7">S452&amp;"_"&amp;T452&amp;"_"&amp;U452&amp;"_"&amp;V452&amp;"_"&amp;W452</f>
        <v>512_COR_8.5_9_202122</v>
      </c>
      <c r="S452" s="406">
        <v>512</v>
      </c>
      <c r="T452" s="406" t="s">
        <v>287</v>
      </c>
      <c r="U452" s="406">
        <v>8.5</v>
      </c>
      <c r="V452" s="406">
        <v>9</v>
      </c>
      <c r="W452" s="406">
        <v>202122</v>
      </c>
      <c r="X452" s="566">
        <v>318</v>
      </c>
    </row>
    <row r="453" spans="18:24" x14ac:dyDescent="0.2">
      <c r="R453" s="406" t="str">
        <f t="shared" si="7"/>
        <v>514_COR_8.5_9_202122</v>
      </c>
      <c r="S453" s="406">
        <v>514</v>
      </c>
      <c r="T453" s="406" t="s">
        <v>287</v>
      </c>
      <c r="U453" s="406">
        <v>8.5</v>
      </c>
      <c r="V453" s="406">
        <v>9</v>
      </c>
      <c r="W453" s="406">
        <v>202122</v>
      </c>
      <c r="X453" s="566">
        <v>56</v>
      </c>
    </row>
    <row r="454" spans="18:24" x14ac:dyDescent="0.2">
      <c r="R454" s="406" t="str">
        <f t="shared" si="7"/>
        <v>516_COR_8.5_9_202122</v>
      </c>
      <c r="S454" s="406">
        <v>516</v>
      </c>
      <c r="T454" s="406" t="s">
        <v>287</v>
      </c>
      <c r="U454" s="406">
        <v>8.5</v>
      </c>
      <c r="V454" s="406">
        <v>9</v>
      </c>
      <c r="W454" s="406">
        <v>202122</v>
      </c>
      <c r="X454" s="566">
        <v>0</v>
      </c>
    </row>
    <row r="455" spans="18:24" x14ac:dyDescent="0.2">
      <c r="R455" s="406" t="str">
        <f t="shared" si="7"/>
        <v>518_COR_8.5_9_202122</v>
      </c>
      <c r="S455" s="406">
        <v>518</v>
      </c>
      <c r="T455" s="406" t="s">
        <v>287</v>
      </c>
      <c r="U455" s="406">
        <v>8.5</v>
      </c>
      <c r="V455" s="406">
        <v>9</v>
      </c>
      <c r="W455" s="406">
        <v>202122</v>
      </c>
      <c r="X455" s="566">
        <v>2935</v>
      </c>
    </row>
    <row r="456" spans="18:24" x14ac:dyDescent="0.2">
      <c r="R456" s="406" t="str">
        <f t="shared" si="7"/>
        <v>520_COR_8.5_9_202122</v>
      </c>
      <c r="S456" s="406">
        <v>520</v>
      </c>
      <c r="T456" s="406" t="s">
        <v>287</v>
      </c>
      <c r="U456" s="406">
        <v>8.5</v>
      </c>
      <c r="V456" s="406">
        <v>9</v>
      </c>
      <c r="W456" s="406">
        <v>202122</v>
      </c>
      <c r="X456" s="566">
        <v>907</v>
      </c>
    </row>
    <row r="457" spans="18:24" x14ac:dyDescent="0.2">
      <c r="R457" s="406" t="str">
        <f t="shared" si="7"/>
        <v>522_COR_8.5_9_202122</v>
      </c>
      <c r="S457" s="406">
        <v>522</v>
      </c>
      <c r="T457" s="406" t="s">
        <v>287</v>
      </c>
      <c r="U457" s="406">
        <v>8.5</v>
      </c>
      <c r="V457" s="406">
        <v>9</v>
      </c>
      <c r="W457" s="406">
        <v>202122</v>
      </c>
      <c r="X457" s="566">
        <v>170.095</v>
      </c>
    </row>
    <row r="458" spans="18:24" x14ac:dyDescent="0.2">
      <c r="R458" s="406" t="str">
        <f t="shared" si="7"/>
        <v>524_COR_8.5_9_202122</v>
      </c>
      <c r="S458" s="406">
        <v>524</v>
      </c>
      <c r="T458" s="406" t="s">
        <v>287</v>
      </c>
      <c r="U458" s="406">
        <v>8.5</v>
      </c>
      <c r="V458" s="406">
        <v>9</v>
      </c>
      <c r="W458" s="406">
        <v>202122</v>
      </c>
      <c r="X458" s="566">
        <v>148.42599999999999</v>
      </c>
    </row>
    <row r="459" spans="18:24" x14ac:dyDescent="0.2">
      <c r="R459" s="406" t="str">
        <f t="shared" si="7"/>
        <v>526_COR_8.5_9_202122</v>
      </c>
      <c r="S459" s="406">
        <v>526</v>
      </c>
      <c r="T459" s="406" t="s">
        <v>287</v>
      </c>
      <c r="U459" s="406">
        <v>8.5</v>
      </c>
      <c r="V459" s="406">
        <v>9</v>
      </c>
      <c r="W459" s="406">
        <v>202122</v>
      </c>
      <c r="X459" s="566">
        <v>32</v>
      </c>
    </row>
    <row r="460" spans="18:24" x14ac:dyDescent="0.2">
      <c r="R460" s="406" t="str">
        <f t="shared" si="7"/>
        <v>528_COR_8.5_9_202122</v>
      </c>
      <c r="S460" s="406">
        <v>528</v>
      </c>
      <c r="T460" s="406" t="s">
        <v>287</v>
      </c>
      <c r="U460" s="406">
        <v>8.5</v>
      </c>
      <c r="V460" s="406">
        <v>9</v>
      </c>
      <c r="W460" s="406">
        <v>202122</v>
      </c>
      <c r="X460" s="566">
        <v>2619.87345</v>
      </c>
    </row>
    <row r="461" spans="18:24" x14ac:dyDescent="0.2">
      <c r="R461" s="406" t="str">
        <f t="shared" si="7"/>
        <v>530_COR_8.5_9_202122</v>
      </c>
      <c r="S461" s="406">
        <v>530</v>
      </c>
      <c r="T461" s="406" t="s">
        <v>287</v>
      </c>
      <c r="U461" s="406">
        <v>8.5</v>
      </c>
      <c r="V461" s="406">
        <v>9</v>
      </c>
      <c r="W461" s="406">
        <v>202122</v>
      </c>
      <c r="X461" s="566">
        <v>476.49</v>
      </c>
    </row>
    <row r="462" spans="18:24" x14ac:dyDescent="0.2">
      <c r="R462" s="406" t="str">
        <f t="shared" si="7"/>
        <v>532_COR_8.5_9_202122</v>
      </c>
      <c r="S462" s="406">
        <v>532</v>
      </c>
      <c r="T462" s="406" t="s">
        <v>287</v>
      </c>
      <c r="U462" s="406">
        <v>8.5</v>
      </c>
      <c r="V462" s="406">
        <v>9</v>
      </c>
      <c r="W462" s="406">
        <v>202122</v>
      </c>
      <c r="X462" s="566">
        <v>656</v>
      </c>
    </row>
    <row r="463" spans="18:24" x14ac:dyDescent="0.2">
      <c r="R463" s="406" t="str">
        <f t="shared" si="7"/>
        <v>534_COR_8.5_9_202122</v>
      </c>
      <c r="S463" s="406">
        <v>534</v>
      </c>
      <c r="T463" s="406" t="s">
        <v>287</v>
      </c>
      <c r="U463" s="406">
        <v>8.5</v>
      </c>
      <c r="V463" s="406">
        <v>9</v>
      </c>
      <c r="W463" s="406">
        <v>202122</v>
      </c>
      <c r="X463" s="566">
        <v>1107.5894099999998</v>
      </c>
    </row>
    <row r="464" spans="18:24" x14ac:dyDescent="0.2">
      <c r="R464" s="406" t="str">
        <f t="shared" si="7"/>
        <v>536_COR_8.5_9_202122</v>
      </c>
      <c r="S464" s="406">
        <v>536</v>
      </c>
      <c r="T464" s="406" t="s">
        <v>287</v>
      </c>
      <c r="U464" s="406">
        <v>8.5</v>
      </c>
      <c r="V464" s="406">
        <v>9</v>
      </c>
      <c r="W464" s="406">
        <v>202122</v>
      </c>
      <c r="X464" s="566">
        <v>2749.1</v>
      </c>
    </row>
    <row r="465" spans="18:24" x14ac:dyDescent="0.2">
      <c r="R465" s="406" t="str">
        <f t="shared" si="7"/>
        <v>538_COR_8.5_9_202122</v>
      </c>
      <c r="S465" s="406">
        <v>538</v>
      </c>
      <c r="T465" s="406" t="s">
        <v>287</v>
      </c>
      <c r="U465" s="406">
        <v>8.5</v>
      </c>
      <c r="V465" s="406">
        <v>9</v>
      </c>
      <c r="W465" s="406">
        <v>202122</v>
      </c>
      <c r="X465" s="566">
        <v>250</v>
      </c>
    </row>
    <row r="466" spans="18:24" x14ac:dyDescent="0.2">
      <c r="R466" s="406" t="str">
        <f t="shared" si="7"/>
        <v>540_COR_8.5_9_202122</v>
      </c>
      <c r="S466" s="406">
        <v>540</v>
      </c>
      <c r="T466" s="406" t="s">
        <v>287</v>
      </c>
      <c r="U466" s="406">
        <v>8.5</v>
      </c>
      <c r="V466" s="406">
        <v>9</v>
      </c>
      <c r="W466" s="406">
        <v>202122</v>
      </c>
      <c r="X466" s="566">
        <v>1306.1309999999999</v>
      </c>
    </row>
    <row r="467" spans="18:24" x14ac:dyDescent="0.2">
      <c r="R467" s="406" t="str">
        <f t="shared" si="7"/>
        <v>542_COR_8.5_9_202122</v>
      </c>
      <c r="S467" s="406">
        <v>542</v>
      </c>
      <c r="T467" s="406" t="s">
        <v>287</v>
      </c>
      <c r="U467" s="406">
        <v>8.5</v>
      </c>
      <c r="V467" s="406">
        <v>9</v>
      </c>
      <c r="W467" s="406">
        <v>202122</v>
      </c>
      <c r="X467" s="566">
        <v>41</v>
      </c>
    </row>
    <row r="468" spans="18:24" x14ac:dyDescent="0.2">
      <c r="R468" s="406" t="str">
        <f t="shared" si="7"/>
        <v>544_COR_8.5_9_202122</v>
      </c>
      <c r="S468" s="406">
        <v>544</v>
      </c>
      <c r="T468" s="406" t="s">
        <v>287</v>
      </c>
      <c r="U468" s="406">
        <v>8.5</v>
      </c>
      <c r="V468" s="406">
        <v>9</v>
      </c>
      <c r="W468" s="406">
        <v>202122</v>
      </c>
      <c r="X468" s="566">
        <v>175.69387</v>
      </c>
    </row>
    <row r="469" spans="18:24" x14ac:dyDescent="0.2">
      <c r="R469" s="406" t="str">
        <f t="shared" si="7"/>
        <v>545_COR_8.5_9_202122</v>
      </c>
      <c r="S469" s="406">
        <v>545</v>
      </c>
      <c r="T469" s="406" t="s">
        <v>287</v>
      </c>
      <c r="U469" s="406">
        <v>8.5</v>
      </c>
      <c r="V469" s="406">
        <v>9</v>
      </c>
      <c r="W469" s="406">
        <v>202122</v>
      </c>
      <c r="X469" s="566">
        <v>0</v>
      </c>
    </row>
    <row r="470" spans="18:24" x14ac:dyDescent="0.2">
      <c r="R470" s="406" t="str">
        <f t="shared" si="7"/>
        <v>546_COR_8.5_9_202122</v>
      </c>
      <c r="S470" s="406">
        <v>546</v>
      </c>
      <c r="T470" s="406" t="s">
        <v>287</v>
      </c>
      <c r="U470" s="406">
        <v>8.5</v>
      </c>
      <c r="V470" s="406">
        <v>9</v>
      </c>
      <c r="W470" s="406">
        <v>202122</v>
      </c>
      <c r="X470" s="566">
        <v>781</v>
      </c>
    </row>
    <row r="471" spans="18:24" x14ac:dyDescent="0.2">
      <c r="R471" s="406" t="str">
        <f t="shared" si="7"/>
        <v>548_COR_8.5_9_202122</v>
      </c>
      <c r="S471" s="406">
        <v>548</v>
      </c>
      <c r="T471" s="406" t="s">
        <v>287</v>
      </c>
      <c r="U471" s="406">
        <v>8.5</v>
      </c>
      <c r="V471" s="406">
        <v>9</v>
      </c>
      <c r="W471" s="406">
        <v>202122</v>
      </c>
      <c r="X471" s="566">
        <v>354.56599999999997</v>
      </c>
    </row>
    <row r="472" spans="18:24" x14ac:dyDescent="0.2">
      <c r="R472" s="406" t="str">
        <f t="shared" si="7"/>
        <v>550_COR_8.5_9_202122</v>
      </c>
      <c r="S472" s="406">
        <v>550</v>
      </c>
      <c r="T472" s="406" t="s">
        <v>287</v>
      </c>
      <c r="U472" s="406">
        <v>8.5</v>
      </c>
      <c r="V472" s="406">
        <v>9</v>
      </c>
      <c r="W472" s="406">
        <v>202122</v>
      </c>
      <c r="X472" s="566">
        <v>136.26584999999997</v>
      </c>
    </row>
    <row r="473" spans="18:24" x14ac:dyDescent="0.2">
      <c r="R473" s="406" t="str">
        <f t="shared" si="7"/>
        <v>552_COR_8.5_9_202122</v>
      </c>
      <c r="S473" s="406">
        <v>552</v>
      </c>
      <c r="T473" s="406" t="s">
        <v>287</v>
      </c>
      <c r="U473" s="406">
        <v>8.5</v>
      </c>
      <c r="V473" s="406">
        <v>9</v>
      </c>
      <c r="W473" s="406">
        <v>202122</v>
      </c>
      <c r="X473" s="566">
        <v>2385.7606500000006</v>
      </c>
    </row>
    <row r="474" spans="18:24" x14ac:dyDescent="0.2">
      <c r="R474" s="406" t="str">
        <f t="shared" si="7"/>
        <v>562_COR_8.5_9_202122</v>
      </c>
      <c r="S474" s="406">
        <v>562</v>
      </c>
      <c r="T474" s="406" t="s">
        <v>287</v>
      </c>
      <c r="U474" s="406">
        <v>8.5</v>
      </c>
      <c r="V474" s="406">
        <v>9</v>
      </c>
      <c r="W474" s="406">
        <v>202122</v>
      </c>
      <c r="X474" s="566">
        <v>0</v>
      </c>
    </row>
    <row r="475" spans="18:24" x14ac:dyDescent="0.2">
      <c r="R475" s="406" t="str">
        <f t="shared" si="7"/>
        <v>564_COR_8.5_9_202122</v>
      </c>
      <c r="S475" s="406">
        <v>564</v>
      </c>
      <c r="T475" s="406" t="s">
        <v>287</v>
      </c>
      <c r="U475" s="406">
        <v>8.5</v>
      </c>
      <c r="V475" s="406">
        <v>9</v>
      </c>
      <c r="W475" s="406">
        <v>202122</v>
      </c>
      <c r="X475" s="566">
        <v>0</v>
      </c>
    </row>
    <row r="476" spans="18:24" x14ac:dyDescent="0.2">
      <c r="R476" s="406" t="str">
        <f t="shared" si="7"/>
        <v>566_COR_8.5_9_202122</v>
      </c>
      <c r="S476" s="406">
        <v>566</v>
      </c>
      <c r="T476" s="406" t="s">
        <v>287</v>
      </c>
      <c r="U476" s="406">
        <v>8.5</v>
      </c>
      <c r="V476" s="406">
        <v>9</v>
      </c>
      <c r="W476" s="406">
        <v>202122</v>
      </c>
      <c r="X476" s="566">
        <v>0</v>
      </c>
    </row>
    <row r="477" spans="18:24" x14ac:dyDescent="0.2">
      <c r="R477" s="406" t="str">
        <f t="shared" si="7"/>
        <v>568_COR_8.5_9_202122</v>
      </c>
      <c r="S477" s="406">
        <v>568</v>
      </c>
      <c r="T477" s="406" t="s">
        <v>287</v>
      </c>
      <c r="U477" s="406">
        <v>8.5</v>
      </c>
      <c r="V477" s="406">
        <v>9</v>
      </c>
      <c r="W477" s="406">
        <v>202122</v>
      </c>
      <c r="X477" s="566">
        <v>0</v>
      </c>
    </row>
    <row r="478" spans="18:24" x14ac:dyDescent="0.2">
      <c r="R478" s="406" t="str">
        <f t="shared" si="7"/>
        <v>572_COR_8.5_9_202122</v>
      </c>
      <c r="S478" s="406">
        <v>572</v>
      </c>
      <c r="T478" s="406" t="s">
        <v>287</v>
      </c>
      <c r="U478" s="406">
        <v>8.5</v>
      </c>
      <c r="V478" s="406">
        <v>9</v>
      </c>
      <c r="W478" s="406">
        <v>202122</v>
      </c>
      <c r="X478" s="566">
        <v>0</v>
      </c>
    </row>
    <row r="479" spans="18:24" x14ac:dyDescent="0.2">
      <c r="R479" s="406" t="str">
        <f t="shared" si="7"/>
        <v>574_COR_8.5_9_202122</v>
      </c>
      <c r="S479" s="406">
        <v>574</v>
      </c>
      <c r="T479" s="406" t="s">
        <v>287</v>
      </c>
      <c r="U479" s="406">
        <v>8.5</v>
      </c>
      <c r="V479" s="406">
        <v>9</v>
      </c>
      <c r="W479" s="406">
        <v>202122</v>
      </c>
      <c r="X479" s="566">
        <v>0</v>
      </c>
    </row>
    <row r="480" spans="18:24" x14ac:dyDescent="0.2">
      <c r="R480" s="406" t="str">
        <f t="shared" si="7"/>
        <v>576_COR_8.5_9_202122</v>
      </c>
      <c r="S480" s="406">
        <v>576</v>
      </c>
      <c r="T480" s="406" t="s">
        <v>287</v>
      </c>
      <c r="U480" s="406">
        <v>8.5</v>
      </c>
      <c r="V480" s="406">
        <v>9</v>
      </c>
      <c r="W480" s="406">
        <v>202122</v>
      </c>
      <c r="X480" s="566">
        <v>0</v>
      </c>
    </row>
    <row r="481" spans="18:24" x14ac:dyDescent="0.2">
      <c r="R481" s="406" t="str">
        <f t="shared" si="7"/>
        <v>582_COR_8.5_9_202122</v>
      </c>
      <c r="S481" s="406">
        <v>582</v>
      </c>
      <c r="T481" s="406" t="s">
        <v>287</v>
      </c>
      <c r="U481" s="406">
        <v>8.5</v>
      </c>
      <c r="V481" s="406">
        <v>9</v>
      </c>
      <c r="W481" s="406">
        <v>202122</v>
      </c>
      <c r="X481" s="566">
        <v>0</v>
      </c>
    </row>
    <row r="482" spans="18:24" x14ac:dyDescent="0.2">
      <c r="R482" s="406" t="str">
        <f t="shared" si="7"/>
        <v>584_COR_8.5_9_202122</v>
      </c>
      <c r="S482" s="406">
        <v>584</v>
      </c>
      <c r="T482" s="406" t="s">
        <v>287</v>
      </c>
      <c r="U482" s="406">
        <v>8.5</v>
      </c>
      <c r="V482" s="406">
        <v>9</v>
      </c>
      <c r="W482" s="406">
        <v>202122</v>
      </c>
      <c r="X482" s="566">
        <v>0</v>
      </c>
    </row>
    <row r="483" spans="18:24" x14ac:dyDescent="0.2">
      <c r="R483" s="406" t="str">
        <f t="shared" si="7"/>
        <v>586_COR_8.5_9_202122</v>
      </c>
      <c r="S483" s="406">
        <v>586</v>
      </c>
      <c r="T483" s="406" t="s">
        <v>287</v>
      </c>
      <c r="U483" s="406">
        <v>8.5</v>
      </c>
      <c r="V483" s="406">
        <v>9</v>
      </c>
      <c r="W483" s="406">
        <v>202122</v>
      </c>
      <c r="X483" s="566">
        <v>0</v>
      </c>
    </row>
    <row r="484" spans="18:24" x14ac:dyDescent="0.2">
      <c r="R484" s="406" t="str">
        <f t="shared" si="7"/>
        <v>512_COR_8.6_9_202122</v>
      </c>
      <c r="S484" s="406">
        <v>512</v>
      </c>
      <c r="T484" s="406" t="s">
        <v>287</v>
      </c>
      <c r="U484" s="406">
        <v>8.6</v>
      </c>
      <c r="V484" s="406">
        <v>9</v>
      </c>
      <c r="W484" s="406">
        <v>202122</v>
      </c>
      <c r="X484" s="566">
        <v>0</v>
      </c>
    </row>
    <row r="485" spans="18:24" x14ac:dyDescent="0.2">
      <c r="R485" s="406" t="str">
        <f t="shared" si="7"/>
        <v>514_COR_8.6_9_202122</v>
      </c>
      <c r="S485" s="406">
        <v>514</v>
      </c>
      <c r="T485" s="406" t="s">
        <v>287</v>
      </c>
      <c r="U485" s="406">
        <v>8.6</v>
      </c>
      <c r="V485" s="406">
        <v>9</v>
      </c>
      <c r="W485" s="406">
        <v>202122</v>
      </c>
      <c r="X485" s="566">
        <v>463</v>
      </c>
    </row>
    <row r="486" spans="18:24" x14ac:dyDescent="0.2">
      <c r="R486" s="406" t="str">
        <f t="shared" si="7"/>
        <v>516_COR_8.6_9_202122</v>
      </c>
      <c r="S486" s="406">
        <v>516</v>
      </c>
      <c r="T486" s="406" t="s">
        <v>287</v>
      </c>
      <c r="U486" s="406">
        <v>8.6</v>
      </c>
      <c r="V486" s="406">
        <v>9</v>
      </c>
      <c r="W486" s="406">
        <v>202122</v>
      </c>
      <c r="X486" s="566">
        <v>1855</v>
      </c>
    </row>
    <row r="487" spans="18:24" x14ac:dyDescent="0.2">
      <c r="R487" s="406" t="str">
        <f t="shared" si="7"/>
        <v>518_COR_8.6_9_202122</v>
      </c>
      <c r="S487" s="406">
        <v>518</v>
      </c>
      <c r="T487" s="406" t="s">
        <v>287</v>
      </c>
      <c r="U487" s="406">
        <v>8.6</v>
      </c>
      <c r="V487" s="406">
        <v>9</v>
      </c>
      <c r="W487" s="406">
        <v>202122</v>
      </c>
      <c r="X487" s="566">
        <v>143</v>
      </c>
    </row>
    <row r="488" spans="18:24" x14ac:dyDescent="0.2">
      <c r="R488" s="406" t="str">
        <f t="shared" si="7"/>
        <v>520_COR_8.6_9_202122</v>
      </c>
      <c r="S488" s="406">
        <v>520</v>
      </c>
      <c r="T488" s="406" t="s">
        <v>287</v>
      </c>
      <c r="U488" s="406">
        <v>8.6</v>
      </c>
      <c r="V488" s="406">
        <v>9</v>
      </c>
      <c r="W488" s="406">
        <v>202122</v>
      </c>
      <c r="X488" s="566">
        <v>0</v>
      </c>
    </row>
    <row r="489" spans="18:24" x14ac:dyDescent="0.2">
      <c r="R489" s="406" t="str">
        <f t="shared" si="7"/>
        <v>522_COR_8.6_9_202122</v>
      </c>
      <c r="S489" s="406">
        <v>522</v>
      </c>
      <c r="T489" s="406" t="s">
        <v>287</v>
      </c>
      <c r="U489" s="406">
        <v>8.6</v>
      </c>
      <c r="V489" s="406">
        <v>9</v>
      </c>
      <c r="W489" s="406">
        <v>202122</v>
      </c>
      <c r="X489" s="566">
        <v>253.50200000000001</v>
      </c>
    </row>
    <row r="490" spans="18:24" x14ac:dyDescent="0.2">
      <c r="R490" s="406" t="str">
        <f t="shared" si="7"/>
        <v>524_COR_8.6_9_202122</v>
      </c>
      <c r="S490" s="406">
        <v>524</v>
      </c>
      <c r="T490" s="406" t="s">
        <v>287</v>
      </c>
      <c r="U490" s="406">
        <v>8.6</v>
      </c>
      <c r="V490" s="406">
        <v>9</v>
      </c>
      <c r="W490" s="406">
        <v>202122</v>
      </c>
      <c r="X490" s="566">
        <v>1675.934</v>
      </c>
    </row>
    <row r="491" spans="18:24" x14ac:dyDescent="0.2">
      <c r="R491" s="406" t="str">
        <f t="shared" si="7"/>
        <v>526_COR_8.6_9_202122</v>
      </c>
      <c r="S491" s="406">
        <v>526</v>
      </c>
      <c r="T491" s="406" t="s">
        <v>287</v>
      </c>
      <c r="U491" s="406">
        <v>8.6</v>
      </c>
      <c r="V491" s="406">
        <v>9</v>
      </c>
      <c r="W491" s="406">
        <v>202122</v>
      </c>
      <c r="X491" s="566">
        <v>323</v>
      </c>
    </row>
    <row r="492" spans="18:24" x14ac:dyDescent="0.2">
      <c r="R492" s="406" t="str">
        <f t="shared" si="7"/>
        <v>528_COR_8.6_9_202122</v>
      </c>
      <c r="S492" s="406">
        <v>528</v>
      </c>
      <c r="T492" s="406" t="s">
        <v>287</v>
      </c>
      <c r="U492" s="406">
        <v>8.6</v>
      </c>
      <c r="V492" s="406">
        <v>9</v>
      </c>
      <c r="W492" s="406">
        <v>202122</v>
      </c>
      <c r="X492" s="566">
        <v>872.43907999999999</v>
      </c>
    </row>
    <row r="493" spans="18:24" x14ac:dyDescent="0.2">
      <c r="R493" s="406" t="str">
        <f t="shared" si="7"/>
        <v>530_COR_8.6_9_202122</v>
      </c>
      <c r="S493" s="406">
        <v>530</v>
      </c>
      <c r="T493" s="406" t="s">
        <v>287</v>
      </c>
      <c r="U493" s="406">
        <v>8.6</v>
      </c>
      <c r="V493" s="406">
        <v>9</v>
      </c>
      <c r="W493" s="406">
        <v>202122</v>
      </c>
      <c r="X493" s="566">
        <v>0</v>
      </c>
    </row>
    <row r="494" spans="18:24" x14ac:dyDescent="0.2">
      <c r="R494" s="406" t="str">
        <f t="shared" si="7"/>
        <v>532_COR_8.6_9_202122</v>
      </c>
      <c r="S494" s="406">
        <v>532</v>
      </c>
      <c r="T494" s="406" t="s">
        <v>287</v>
      </c>
      <c r="U494" s="406">
        <v>8.6</v>
      </c>
      <c r="V494" s="406">
        <v>9</v>
      </c>
      <c r="W494" s="406">
        <v>202122</v>
      </c>
      <c r="X494" s="566">
        <v>259</v>
      </c>
    </row>
    <row r="495" spans="18:24" x14ac:dyDescent="0.2">
      <c r="R495" s="406" t="str">
        <f t="shared" si="7"/>
        <v>534_COR_8.6_9_202122</v>
      </c>
      <c r="S495" s="406">
        <v>534</v>
      </c>
      <c r="T495" s="406" t="s">
        <v>287</v>
      </c>
      <c r="U495" s="406">
        <v>8.6</v>
      </c>
      <c r="V495" s="406">
        <v>9</v>
      </c>
      <c r="W495" s="406">
        <v>202122</v>
      </c>
      <c r="X495" s="566">
        <v>1003.1059799999999</v>
      </c>
    </row>
    <row r="496" spans="18:24" x14ac:dyDescent="0.2">
      <c r="R496" s="406" t="str">
        <f t="shared" si="7"/>
        <v>536_COR_8.6_9_202122</v>
      </c>
      <c r="S496" s="406">
        <v>536</v>
      </c>
      <c r="T496" s="406" t="s">
        <v>287</v>
      </c>
      <c r="U496" s="406">
        <v>8.6</v>
      </c>
      <c r="V496" s="406">
        <v>9</v>
      </c>
      <c r="W496" s="406">
        <v>202122</v>
      </c>
      <c r="X496" s="566">
        <v>742.4</v>
      </c>
    </row>
    <row r="497" spans="18:24" x14ac:dyDescent="0.2">
      <c r="R497" s="406" t="str">
        <f t="shared" si="7"/>
        <v>538_COR_8.6_9_202122</v>
      </c>
      <c r="S497" s="406">
        <v>538</v>
      </c>
      <c r="T497" s="406" t="s">
        <v>287</v>
      </c>
      <c r="U497" s="406">
        <v>8.6</v>
      </c>
      <c r="V497" s="406">
        <v>9</v>
      </c>
      <c r="W497" s="406">
        <v>202122</v>
      </c>
      <c r="X497" s="566">
        <v>0</v>
      </c>
    </row>
    <row r="498" spans="18:24" x14ac:dyDescent="0.2">
      <c r="R498" s="406" t="str">
        <f t="shared" si="7"/>
        <v>540_COR_8.6_9_202122</v>
      </c>
      <c r="S498" s="406">
        <v>540</v>
      </c>
      <c r="T498" s="406" t="s">
        <v>287</v>
      </c>
      <c r="U498" s="406">
        <v>8.6</v>
      </c>
      <c r="V498" s="406">
        <v>9</v>
      </c>
      <c r="W498" s="406">
        <v>202122</v>
      </c>
      <c r="X498" s="566">
        <v>285.39299999999997</v>
      </c>
    </row>
    <row r="499" spans="18:24" x14ac:dyDescent="0.2">
      <c r="R499" s="406" t="str">
        <f t="shared" si="7"/>
        <v>542_COR_8.6_9_202122</v>
      </c>
      <c r="S499" s="406">
        <v>542</v>
      </c>
      <c r="T499" s="406" t="s">
        <v>287</v>
      </c>
      <c r="U499" s="406">
        <v>8.6</v>
      </c>
      <c r="V499" s="406">
        <v>9</v>
      </c>
      <c r="W499" s="406">
        <v>202122</v>
      </c>
      <c r="X499" s="566">
        <v>77</v>
      </c>
    </row>
    <row r="500" spans="18:24" x14ac:dyDescent="0.2">
      <c r="R500" s="406" t="str">
        <f t="shared" si="7"/>
        <v>544_COR_8.6_9_202122</v>
      </c>
      <c r="S500" s="406">
        <v>544</v>
      </c>
      <c r="T500" s="406" t="s">
        <v>287</v>
      </c>
      <c r="U500" s="406">
        <v>8.6</v>
      </c>
      <c r="V500" s="406">
        <v>9</v>
      </c>
      <c r="W500" s="406">
        <v>202122</v>
      </c>
      <c r="X500" s="566">
        <v>29.343060000000001</v>
      </c>
    </row>
    <row r="501" spans="18:24" x14ac:dyDescent="0.2">
      <c r="R501" s="406" t="str">
        <f t="shared" si="7"/>
        <v>545_COR_8.6_9_202122</v>
      </c>
      <c r="S501" s="406">
        <v>545</v>
      </c>
      <c r="T501" s="406" t="s">
        <v>287</v>
      </c>
      <c r="U501" s="406">
        <v>8.6</v>
      </c>
      <c r="V501" s="406">
        <v>9</v>
      </c>
      <c r="W501" s="406">
        <v>202122</v>
      </c>
      <c r="X501" s="566">
        <v>0</v>
      </c>
    </row>
    <row r="502" spans="18:24" x14ac:dyDescent="0.2">
      <c r="R502" s="406" t="str">
        <f t="shared" si="7"/>
        <v>546_COR_8.6_9_202122</v>
      </c>
      <c r="S502" s="406">
        <v>546</v>
      </c>
      <c r="T502" s="406" t="s">
        <v>287</v>
      </c>
      <c r="U502" s="406">
        <v>8.6</v>
      </c>
      <c r="V502" s="406">
        <v>9</v>
      </c>
      <c r="W502" s="406">
        <v>202122</v>
      </c>
      <c r="X502" s="566">
        <v>0</v>
      </c>
    </row>
    <row r="503" spans="18:24" x14ac:dyDescent="0.2">
      <c r="R503" s="406" t="str">
        <f t="shared" si="7"/>
        <v>548_COR_8.6_9_202122</v>
      </c>
      <c r="S503" s="406">
        <v>548</v>
      </c>
      <c r="T503" s="406" t="s">
        <v>287</v>
      </c>
      <c r="U503" s="406">
        <v>8.6</v>
      </c>
      <c r="V503" s="406">
        <v>9</v>
      </c>
      <c r="W503" s="406">
        <v>202122</v>
      </c>
      <c r="X503" s="566">
        <v>186.989</v>
      </c>
    </row>
    <row r="504" spans="18:24" x14ac:dyDescent="0.2">
      <c r="R504" s="406" t="str">
        <f t="shared" si="7"/>
        <v>550_COR_8.6_9_202122</v>
      </c>
      <c r="S504" s="406">
        <v>550</v>
      </c>
      <c r="T504" s="406" t="s">
        <v>287</v>
      </c>
      <c r="U504" s="406">
        <v>8.6</v>
      </c>
      <c r="V504" s="406">
        <v>9</v>
      </c>
      <c r="W504" s="406">
        <v>202122</v>
      </c>
      <c r="X504" s="566">
        <v>-15.07483</v>
      </c>
    </row>
    <row r="505" spans="18:24" x14ac:dyDescent="0.2">
      <c r="R505" s="406" t="str">
        <f t="shared" si="7"/>
        <v>552_COR_8.6_9_202122</v>
      </c>
      <c r="S505" s="406">
        <v>552</v>
      </c>
      <c r="T505" s="406" t="s">
        <v>287</v>
      </c>
      <c r="U505" s="406">
        <v>8.6</v>
      </c>
      <c r="V505" s="406">
        <v>9</v>
      </c>
      <c r="W505" s="406">
        <v>202122</v>
      </c>
      <c r="X505" s="566">
        <v>2437.9184499999997</v>
      </c>
    </row>
    <row r="506" spans="18:24" x14ac:dyDescent="0.2">
      <c r="R506" s="406" t="str">
        <f t="shared" si="7"/>
        <v>562_COR_8.6_9_202122</v>
      </c>
      <c r="S506" s="406">
        <v>562</v>
      </c>
      <c r="T506" s="406" t="s">
        <v>287</v>
      </c>
      <c r="U506" s="406">
        <v>8.6</v>
      </c>
      <c r="V506" s="406">
        <v>9</v>
      </c>
      <c r="W506" s="406">
        <v>202122</v>
      </c>
      <c r="X506" s="566">
        <v>0</v>
      </c>
    </row>
    <row r="507" spans="18:24" x14ac:dyDescent="0.2">
      <c r="R507" s="406" t="str">
        <f t="shared" si="7"/>
        <v>564_COR_8.6_9_202122</v>
      </c>
      <c r="S507" s="406">
        <v>564</v>
      </c>
      <c r="T507" s="406" t="s">
        <v>287</v>
      </c>
      <c r="U507" s="406">
        <v>8.6</v>
      </c>
      <c r="V507" s="406">
        <v>9</v>
      </c>
      <c r="W507" s="406">
        <v>202122</v>
      </c>
      <c r="X507" s="566">
        <v>0</v>
      </c>
    </row>
    <row r="508" spans="18:24" x14ac:dyDescent="0.2">
      <c r="R508" s="406" t="str">
        <f t="shared" si="7"/>
        <v>566_COR_8.6_9_202122</v>
      </c>
      <c r="S508" s="406">
        <v>566</v>
      </c>
      <c r="T508" s="406" t="s">
        <v>287</v>
      </c>
      <c r="U508" s="406">
        <v>8.6</v>
      </c>
      <c r="V508" s="406">
        <v>9</v>
      </c>
      <c r="W508" s="406">
        <v>202122</v>
      </c>
      <c r="X508" s="566">
        <v>0</v>
      </c>
    </row>
    <row r="509" spans="18:24" x14ac:dyDescent="0.2">
      <c r="R509" s="406" t="str">
        <f t="shared" si="7"/>
        <v>568_COR_8.6_9_202122</v>
      </c>
      <c r="S509" s="406">
        <v>568</v>
      </c>
      <c r="T509" s="406" t="s">
        <v>287</v>
      </c>
      <c r="U509" s="406">
        <v>8.6</v>
      </c>
      <c r="V509" s="406">
        <v>9</v>
      </c>
      <c r="W509" s="406">
        <v>202122</v>
      </c>
      <c r="X509" s="566">
        <v>0</v>
      </c>
    </row>
    <row r="510" spans="18:24" x14ac:dyDescent="0.2">
      <c r="R510" s="406" t="str">
        <f t="shared" si="7"/>
        <v>572_COR_8.6_9_202122</v>
      </c>
      <c r="S510" s="406">
        <v>572</v>
      </c>
      <c r="T510" s="406" t="s">
        <v>287</v>
      </c>
      <c r="U510" s="406">
        <v>8.6</v>
      </c>
      <c r="V510" s="406">
        <v>9</v>
      </c>
      <c r="W510" s="406">
        <v>202122</v>
      </c>
      <c r="X510" s="566">
        <v>0</v>
      </c>
    </row>
    <row r="511" spans="18:24" x14ac:dyDescent="0.2">
      <c r="R511" s="406" t="str">
        <f t="shared" si="7"/>
        <v>574_COR_8.6_9_202122</v>
      </c>
      <c r="S511" s="406">
        <v>574</v>
      </c>
      <c r="T511" s="406" t="s">
        <v>287</v>
      </c>
      <c r="U511" s="406">
        <v>8.6</v>
      </c>
      <c r="V511" s="406">
        <v>9</v>
      </c>
      <c r="W511" s="406">
        <v>202122</v>
      </c>
      <c r="X511" s="566">
        <v>0</v>
      </c>
    </row>
    <row r="512" spans="18:24" x14ac:dyDescent="0.2">
      <c r="R512" s="406" t="str">
        <f t="shared" si="7"/>
        <v>576_COR_8.6_9_202122</v>
      </c>
      <c r="S512" s="406">
        <v>576</v>
      </c>
      <c r="T512" s="406" t="s">
        <v>287</v>
      </c>
      <c r="U512" s="406">
        <v>8.6</v>
      </c>
      <c r="V512" s="406">
        <v>9</v>
      </c>
      <c r="W512" s="406">
        <v>202122</v>
      </c>
      <c r="X512" s="566">
        <v>0</v>
      </c>
    </row>
    <row r="513" spans="18:24" x14ac:dyDescent="0.2">
      <c r="R513" s="406" t="str">
        <f t="shared" si="7"/>
        <v>582_COR_8.6_9_202122</v>
      </c>
      <c r="S513" s="406">
        <v>582</v>
      </c>
      <c r="T513" s="406" t="s">
        <v>287</v>
      </c>
      <c r="U513" s="406">
        <v>8.6</v>
      </c>
      <c r="V513" s="406">
        <v>9</v>
      </c>
      <c r="W513" s="406">
        <v>202122</v>
      </c>
      <c r="X513" s="566">
        <v>0</v>
      </c>
    </row>
    <row r="514" spans="18:24" x14ac:dyDescent="0.2">
      <c r="R514" s="406" t="str">
        <f t="shared" si="7"/>
        <v>584_COR_8.6_9_202122</v>
      </c>
      <c r="S514" s="406">
        <v>584</v>
      </c>
      <c r="T514" s="406" t="s">
        <v>287</v>
      </c>
      <c r="U514" s="406">
        <v>8.6</v>
      </c>
      <c r="V514" s="406">
        <v>9</v>
      </c>
      <c r="W514" s="406">
        <v>202122</v>
      </c>
      <c r="X514" s="566">
        <v>0</v>
      </c>
    </row>
    <row r="515" spans="18:24" x14ac:dyDescent="0.2">
      <c r="R515" s="406" t="str">
        <f t="shared" si="7"/>
        <v>586_COR_8.6_9_202122</v>
      </c>
      <c r="S515" s="406">
        <v>586</v>
      </c>
      <c r="T515" s="406" t="s">
        <v>287</v>
      </c>
      <c r="U515" s="406">
        <v>8.6</v>
      </c>
      <c r="V515" s="406">
        <v>9</v>
      </c>
      <c r="W515" s="406">
        <v>202122</v>
      </c>
      <c r="X515" s="566">
        <v>0</v>
      </c>
    </row>
    <row r="516" spans="18:24" x14ac:dyDescent="0.2">
      <c r="R516" s="406" t="str">
        <f t="shared" ref="R516:R579" si="8">S516&amp;"_"&amp;T516&amp;"_"&amp;U516&amp;"_"&amp;V516&amp;"_"&amp;W516</f>
        <v>512_COR_8.7_9_202122</v>
      </c>
      <c r="S516" s="406">
        <v>512</v>
      </c>
      <c r="T516" s="406" t="s">
        <v>287</v>
      </c>
      <c r="U516" s="406">
        <v>8.6999999999999993</v>
      </c>
      <c r="V516" s="406">
        <v>9</v>
      </c>
      <c r="W516" s="406">
        <v>202122</v>
      </c>
      <c r="X516" s="566">
        <v>0</v>
      </c>
    </row>
    <row r="517" spans="18:24" x14ac:dyDescent="0.2">
      <c r="R517" s="406" t="str">
        <f t="shared" si="8"/>
        <v>514_COR_8.7_9_202122</v>
      </c>
      <c r="S517" s="406">
        <v>514</v>
      </c>
      <c r="T517" s="406" t="s">
        <v>287</v>
      </c>
      <c r="U517" s="406">
        <v>8.6999999999999993</v>
      </c>
      <c r="V517" s="406">
        <v>9</v>
      </c>
      <c r="W517" s="406">
        <v>202122</v>
      </c>
      <c r="X517" s="566">
        <v>2324</v>
      </c>
    </row>
    <row r="518" spans="18:24" x14ac:dyDescent="0.2">
      <c r="R518" s="406" t="str">
        <f t="shared" si="8"/>
        <v>516_COR_8.7_9_202122</v>
      </c>
      <c r="S518" s="406">
        <v>516</v>
      </c>
      <c r="T518" s="406" t="s">
        <v>287</v>
      </c>
      <c r="U518" s="406">
        <v>8.6999999999999993</v>
      </c>
      <c r="V518" s="406">
        <v>9</v>
      </c>
      <c r="W518" s="406">
        <v>202122</v>
      </c>
      <c r="X518" s="566">
        <v>1153</v>
      </c>
    </row>
    <row r="519" spans="18:24" x14ac:dyDescent="0.2">
      <c r="R519" s="406" t="str">
        <f t="shared" si="8"/>
        <v>518_COR_8.7_9_202122</v>
      </c>
      <c r="S519" s="406">
        <v>518</v>
      </c>
      <c r="T519" s="406" t="s">
        <v>287</v>
      </c>
      <c r="U519" s="406">
        <v>8.6999999999999993</v>
      </c>
      <c r="V519" s="406">
        <v>9</v>
      </c>
      <c r="W519" s="406">
        <v>202122</v>
      </c>
      <c r="X519" s="566">
        <v>498</v>
      </c>
    </row>
    <row r="520" spans="18:24" x14ac:dyDescent="0.2">
      <c r="R520" s="406" t="str">
        <f t="shared" si="8"/>
        <v>520_COR_8.7_9_202122</v>
      </c>
      <c r="S520" s="406">
        <v>520</v>
      </c>
      <c r="T520" s="406" t="s">
        <v>287</v>
      </c>
      <c r="U520" s="406">
        <v>8.6999999999999993</v>
      </c>
      <c r="V520" s="406">
        <v>9</v>
      </c>
      <c r="W520" s="406">
        <v>202122</v>
      </c>
      <c r="X520" s="566">
        <v>0</v>
      </c>
    </row>
    <row r="521" spans="18:24" x14ac:dyDescent="0.2">
      <c r="R521" s="406" t="str">
        <f t="shared" si="8"/>
        <v>522_COR_8.7_9_202122</v>
      </c>
      <c r="S521" s="406">
        <v>522</v>
      </c>
      <c r="T521" s="406" t="s">
        <v>287</v>
      </c>
      <c r="U521" s="406">
        <v>8.6999999999999993</v>
      </c>
      <c r="V521" s="406">
        <v>9</v>
      </c>
      <c r="W521" s="406">
        <v>202122</v>
      </c>
      <c r="X521" s="566">
        <v>325.17099999999999</v>
      </c>
    </row>
    <row r="522" spans="18:24" x14ac:dyDescent="0.2">
      <c r="R522" s="406" t="str">
        <f t="shared" si="8"/>
        <v>524_COR_8.7_9_202122</v>
      </c>
      <c r="S522" s="406">
        <v>524</v>
      </c>
      <c r="T522" s="406" t="s">
        <v>287</v>
      </c>
      <c r="U522" s="406">
        <v>8.6999999999999993</v>
      </c>
      <c r="V522" s="406">
        <v>9</v>
      </c>
      <c r="W522" s="406">
        <v>202122</v>
      </c>
      <c r="X522" s="566">
        <v>1643.4639999999999</v>
      </c>
    </row>
    <row r="523" spans="18:24" x14ac:dyDescent="0.2">
      <c r="R523" s="406" t="str">
        <f t="shared" si="8"/>
        <v>526_COR_8.7_9_202122</v>
      </c>
      <c r="S523" s="406">
        <v>526</v>
      </c>
      <c r="T523" s="406" t="s">
        <v>287</v>
      </c>
      <c r="U523" s="406">
        <v>8.6999999999999993</v>
      </c>
      <c r="V523" s="406">
        <v>9</v>
      </c>
      <c r="W523" s="406">
        <v>202122</v>
      </c>
      <c r="X523" s="566">
        <v>648</v>
      </c>
    </row>
    <row r="524" spans="18:24" x14ac:dyDescent="0.2">
      <c r="R524" s="406" t="str">
        <f t="shared" si="8"/>
        <v>528_COR_8.7_9_202122</v>
      </c>
      <c r="S524" s="406">
        <v>528</v>
      </c>
      <c r="T524" s="406" t="s">
        <v>287</v>
      </c>
      <c r="U524" s="406">
        <v>8.6999999999999993</v>
      </c>
      <c r="V524" s="406">
        <v>9</v>
      </c>
      <c r="W524" s="406">
        <v>202122</v>
      </c>
      <c r="X524" s="566">
        <v>8.28261</v>
      </c>
    </row>
    <row r="525" spans="18:24" x14ac:dyDescent="0.2">
      <c r="R525" s="406" t="str">
        <f t="shared" si="8"/>
        <v>530_COR_8.7_9_202122</v>
      </c>
      <c r="S525" s="406">
        <v>530</v>
      </c>
      <c r="T525" s="406" t="s">
        <v>287</v>
      </c>
      <c r="U525" s="406">
        <v>8.6999999999999993</v>
      </c>
      <c r="V525" s="406">
        <v>9</v>
      </c>
      <c r="W525" s="406">
        <v>202122</v>
      </c>
      <c r="X525" s="566">
        <v>2714</v>
      </c>
    </row>
    <row r="526" spans="18:24" x14ac:dyDescent="0.2">
      <c r="R526" s="406" t="str">
        <f t="shared" si="8"/>
        <v>532_COR_8.7_9_202122</v>
      </c>
      <c r="S526" s="406">
        <v>532</v>
      </c>
      <c r="T526" s="406" t="s">
        <v>287</v>
      </c>
      <c r="U526" s="406">
        <v>8.6999999999999993</v>
      </c>
      <c r="V526" s="406">
        <v>9</v>
      </c>
      <c r="W526" s="406">
        <v>202122</v>
      </c>
      <c r="X526" s="566">
        <v>0</v>
      </c>
    </row>
    <row r="527" spans="18:24" x14ac:dyDescent="0.2">
      <c r="R527" s="406" t="str">
        <f t="shared" si="8"/>
        <v>534_COR_8.7_9_202122</v>
      </c>
      <c r="S527" s="406">
        <v>534</v>
      </c>
      <c r="T527" s="406" t="s">
        <v>287</v>
      </c>
      <c r="U527" s="406">
        <v>8.6999999999999993</v>
      </c>
      <c r="V527" s="406">
        <v>9</v>
      </c>
      <c r="W527" s="406">
        <v>202122</v>
      </c>
      <c r="X527" s="566">
        <v>16.89</v>
      </c>
    </row>
    <row r="528" spans="18:24" x14ac:dyDescent="0.2">
      <c r="R528" s="406" t="str">
        <f t="shared" si="8"/>
        <v>536_COR_8.7_9_202122</v>
      </c>
      <c r="S528" s="406">
        <v>536</v>
      </c>
      <c r="T528" s="406" t="s">
        <v>287</v>
      </c>
      <c r="U528" s="406">
        <v>8.6999999999999993</v>
      </c>
      <c r="V528" s="406">
        <v>9</v>
      </c>
      <c r="W528" s="406">
        <v>202122</v>
      </c>
      <c r="X528" s="566">
        <v>0</v>
      </c>
    </row>
    <row r="529" spans="18:24" x14ac:dyDescent="0.2">
      <c r="R529" s="406" t="str">
        <f t="shared" si="8"/>
        <v>538_COR_8.7_9_202122</v>
      </c>
      <c r="S529" s="406">
        <v>538</v>
      </c>
      <c r="T529" s="406" t="s">
        <v>287</v>
      </c>
      <c r="U529" s="406">
        <v>8.6999999999999993</v>
      </c>
      <c r="V529" s="406">
        <v>9</v>
      </c>
      <c r="W529" s="406">
        <v>202122</v>
      </c>
      <c r="X529" s="566">
        <v>2764</v>
      </c>
    </row>
    <row r="530" spans="18:24" x14ac:dyDescent="0.2">
      <c r="R530" s="406" t="str">
        <f t="shared" si="8"/>
        <v>540_COR_8.7_9_202122</v>
      </c>
      <c r="S530" s="406">
        <v>540</v>
      </c>
      <c r="T530" s="406" t="s">
        <v>287</v>
      </c>
      <c r="U530" s="406">
        <v>8.6999999999999993</v>
      </c>
      <c r="V530" s="406">
        <v>9</v>
      </c>
      <c r="W530" s="406">
        <v>202122</v>
      </c>
      <c r="X530" s="566">
        <v>1.3</v>
      </c>
    </row>
    <row r="531" spans="18:24" x14ac:dyDescent="0.2">
      <c r="R531" s="406" t="str">
        <f t="shared" si="8"/>
        <v>542_COR_8.7_9_202122</v>
      </c>
      <c r="S531" s="406">
        <v>542</v>
      </c>
      <c r="T531" s="406" t="s">
        <v>287</v>
      </c>
      <c r="U531" s="406">
        <v>8.6999999999999993</v>
      </c>
      <c r="V531" s="406">
        <v>9</v>
      </c>
      <c r="W531" s="406">
        <v>202122</v>
      </c>
      <c r="X531" s="566">
        <v>708</v>
      </c>
    </row>
    <row r="532" spans="18:24" x14ac:dyDescent="0.2">
      <c r="R532" s="406" t="str">
        <f t="shared" si="8"/>
        <v>544_COR_8.7_9_202122</v>
      </c>
      <c r="S532" s="406">
        <v>544</v>
      </c>
      <c r="T532" s="406" t="s">
        <v>287</v>
      </c>
      <c r="U532" s="406">
        <v>8.6999999999999993</v>
      </c>
      <c r="V532" s="406">
        <v>9</v>
      </c>
      <c r="W532" s="406">
        <v>202122</v>
      </c>
      <c r="X532" s="566">
        <v>1271.3572300000001</v>
      </c>
    </row>
    <row r="533" spans="18:24" x14ac:dyDescent="0.2">
      <c r="R533" s="406" t="str">
        <f t="shared" si="8"/>
        <v>545_COR_8.7_9_202122</v>
      </c>
      <c r="S533" s="406">
        <v>545</v>
      </c>
      <c r="T533" s="406" t="s">
        <v>287</v>
      </c>
      <c r="U533" s="406">
        <v>8.6999999999999993</v>
      </c>
      <c r="V533" s="406">
        <v>9</v>
      </c>
      <c r="W533" s="406">
        <v>202122</v>
      </c>
      <c r="X533" s="566">
        <v>827</v>
      </c>
    </row>
    <row r="534" spans="18:24" x14ac:dyDescent="0.2">
      <c r="R534" s="406" t="str">
        <f t="shared" si="8"/>
        <v>546_COR_8.7_9_202122</v>
      </c>
      <c r="S534" s="406">
        <v>546</v>
      </c>
      <c r="T534" s="406" t="s">
        <v>287</v>
      </c>
      <c r="U534" s="406">
        <v>8.6999999999999993</v>
      </c>
      <c r="V534" s="406">
        <v>9</v>
      </c>
      <c r="W534" s="406">
        <v>202122</v>
      </c>
      <c r="X534" s="566">
        <v>51</v>
      </c>
    </row>
    <row r="535" spans="18:24" x14ac:dyDescent="0.2">
      <c r="R535" s="406" t="str">
        <f t="shared" si="8"/>
        <v>548_COR_8.7_9_202122</v>
      </c>
      <c r="S535" s="406">
        <v>548</v>
      </c>
      <c r="T535" s="406" t="s">
        <v>287</v>
      </c>
      <c r="U535" s="406">
        <v>8.6999999999999993</v>
      </c>
      <c r="V535" s="406">
        <v>9</v>
      </c>
      <c r="W535" s="406">
        <v>202122</v>
      </c>
      <c r="X535" s="566">
        <v>0</v>
      </c>
    </row>
    <row r="536" spans="18:24" x14ac:dyDescent="0.2">
      <c r="R536" s="406" t="str">
        <f t="shared" si="8"/>
        <v>550_COR_8.7_9_202122</v>
      </c>
      <c r="S536" s="406">
        <v>550</v>
      </c>
      <c r="T536" s="406" t="s">
        <v>287</v>
      </c>
      <c r="U536" s="406">
        <v>8.6999999999999993</v>
      </c>
      <c r="V536" s="406">
        <v>9</v>
      </c>
      <c r="W536" s="406">
        <v>202122</v>
      </c>
      <c r="X536" s="566">
        <v>4638.4388300000001</v>
      </c>
    </row>
    <row r="537" spans="18:24" x14ac:dyDescent="0.2">
      <c r="R537" s="406" t="str">
        <f t="shared" si="8"/>
        <v>552_COR_8.7_9_202122</v>
      </c>
      <c r="S537" s="406">
        <v>552</v>
      </c>
      <c r="T537" s="406" t="s">
        <v>287</v>
      </c>
      <c r="U537" s="406">
        <v>8.6999999999999993</v>
      </c>
      <c r="V537" s="406">
        <v>9</v>
      </c>
      <c r="W537" s="406">
        <v>202122</v>
      </c>
      <c r="X537" s="566">
        <v>116.392</v>
      </c>
    </row>
    <row r="538" spans="18:24" x14ac:dyDescent="0.2">
      <c r="R538" s="406" t="str">
        <f t="shared" si="8"/>
        <v>562_COR_8.7_9_202122</v>
      </c>
      <c r="S538" s="406">
        <v>562</v>
      </c>
      <c r="T538" s="406" t="s">
        <v>287</v>
      </c>
      <c r="U538" s="406">
        <v>8.6999999999999993</v>
      </c>
      <c r="V538" s="406">
        <v>9</v>
      </c>
      <c r="W538" s="406">
        <v>202122</v>
      </c>
      <c r="X538" s="566">
        <v>0</v>
      </c>
    </row>
    <row r="539" spans="18:24" x14ac:dyDescent="0.2">
      <c r="R539" s="406" t="str">
        <f t="shared" si="8"/>
        <v>564_COR_8.7_9_202122</v>
      </c>
      <c r="S539" s="406">
        <v>564</v>
      </c>
      <c r="T539" s="406" t="s">
        <v>287</v>
      </c>
      <c r="U539" s="406">
        <v>8.6999999999999993</v>
      </c>
      <c r="V539" s="406">
        <v>9</v>
      </c>
      <c r="W539" s="406">
        <v>202122</v>
      </c>
      <c r="X539" s="566">
        <v>0</v>
      </c>
    </row>
    <row r="540" spans="18:24" x14ac:dyDescent="0.2">
      <c r="R540" s="406" t="str">
        <f t="shared" si="8"/>
        <v>566_COR_8.7_9_202122</v>
      </c>
      <c r="S540" s="406">
        <v>566</v>
      </c>
      <c r="T540" s="406" t="s">
        <v>287</v>
      </c>
      <c r="U540" s="406">
        <v>8.6999999999999993</v>
      </c>
      <c r="V540" s="406">
        <v>9</v>
      </c>
      <c r="W540" s="406">
        <v>202122</v>
      </c>
      <c r="X540" s="566">
        <v>0</v>
      </c>
    </row>
    <row r="541" spans="18:24" x14ac:dyDescent="0.2">
      <c r="R541" s="406" t="str">
        <f t="shared" si="8"/>
        <v>568_COR_8.7_9_202122</v>
      </c>
      <c r="S541" s="406">
        <v>568</v>
      </c>
      <c r="T541" s="406" t="s">
        <v>287</v>
      </c>
      <c r="U541" s="406">
        <v>8.6999999999999993</v>
      </c>
      <c r="V541" s="406">
        <v>9</v>
      </c>
      <c r="W541" s="406">
        <v>202122</v>
      </c>
      <c r="X541" s="566">
        <v>0</v>
      </c>
    </row>
    <row r="542" spans="18:24" x14ac:dyDescent="0.2">
      <c r="R542" s="406" t="str">
        <f t="shared" si="8"/>
        <v>572_COR_8.7_9_202122</v>
      </c>
      <c r="S542" s="406">
        <v>572</v>
      </c>
      <c r="T542" s="406" t="s">
        <v>287</v>
      </c>
      <c r="U542" s="406">
        <v>8.6999999999999993</v>
      </c>
      <c r="V542" s="406">
        <v>9</v>
      </c>
      <c r="W542" s="406">
        <v>202122</v>
      </c>
      <c r="X542" s="566">
        <v>0</v>
      </c>
    </row>
    <row r="543" spans="18:24" x14ac:dyDescent="0.2">
      <c r="R543" s="406" t="str">
        <f t="shared" si="8"/>
        <v>574_COR_8.7_9_202122</v>
      </c>
      <c r="S543" s="406">
        <v>574</v>
      </c>
      <c r="T543" s="406" t="s">
        <v>287</v>
      </c>
      <c r="U543" s="406">
        <v>8.6999999999999993</v>
      </c>
      <c r="V543" s="406">
        <v>9</v>
      </c>
      <c r="W543" s="406">
        <v>202122</v>
      </c>
      <c r="X543" s="566">
        <v>0</v>
      </c>
    </row>
    <row r="544" spans="18:24" x14ac:dyDescent="0.2">
      <c r="R544" s="406" t="str">
        <f t="shared" si="8"/>
        <v>576_COR_8.7_9_202122</v>
      </c>
      <c r="S544" s="406">
        <v>576</v>
      </c>
      <c r="T544" s="406" t="s">
        <v>287</v>
      </c>
      <c r="U544" s="406">
        <v>8.6999999999999993</v>
      </c>
      <c r="V544" s="406">
        <v>9</v>
      </c>
      <c r="W544" s="406">
        <v>202122</v>
      </c>
      <c r="X544" s="566">
        <v>0</v>
      </c>
    </row>
    <row r="545" spans="18:24" x14ac:dyDescent="0.2">
      <c r="R545" s="406" t="str">
        <f t="shared" si="8"/>
        <v>582_COR_8.7_9_202122</v>
      </c>
      <c r="S545" s="406">
        <v>582</v>
      </c>
      <c r="T545" s="406" t="s">
        <v>287</v>
      </c>
      <c r="U545" s="406">
        <v>8.6999999999999993</v>
      </c>
      <c r="V545" s="406">
        <v>9</v>
      </c>
      <c r="W545" s="406">
        <v>202122</v>
      </c>
      <c r="X545" s="566">
        <v>0</v>
      </c>
    </row>
    <row r="546" spans="18:24" x14ac:dyDescent="0.2">
      <c r="R546" s="406" t="str">
        <f t="shared" si="8"/>
        <v>584_COR_8.7_9_202122</v>
      </c>
      <c r="S546" s="406">
        <v>584</v>
      </c>
      <c r="T546" s="406" t="s">
        <v>287</v>
      </c>
      <c r="U546" s="406">
        <v>8.6999999999999993</v>
      </c>
      <c r="V546" s="406">
        <v>9</v>
      </c>
      <c r="W546" s="406">
        <v>202122</v>
      </c>
      <c r="X546" s="566">
        <v>0</v>
      </c>
    </row>
    <row r="547" spans="18:24" x14ac:dyDescent="0.2">
      <c r="R547" s="406" t="str">
        <f t="shared" si="8"/>
        <v>586_COR_8.7_9_202122</v>
      </c>
      <c r="S547" s="406">
        <v>586</v>
      </c>
      <c r="T547" s="406" t="s">
        <v>287</v>
      </c>
      <c r="U547" s="406">
        <v>8.6999999999999993</v>
      </c>
      <c r="V547" s="406">
        <v>9</v>
      </c>
      <c r="W547" s="406">
        <v>202122</v>
      </c>
      <c r="X547" s="566">
        <v>0</v>
      </c>
    </row>
    <row r="548" spans="18:24" x14ac:dyDescent="0.2">
      <c r="R548" s="406" t="str">
        <f t="shared" si="8"/>
        <v>512_COR_9_9_202122</v>
      </c>
      <c r="S548" s="406">
        <v>512</v>
      </c>
      <c r="T548" s="406" t="s">
        <v>287</v>
      </c>
      <c r="U548" s="406">
        <v>9</v>
      </c>
      <c r="V548" s="406">
        <v>9</v>
      </c>
      <c r="W548" s="406">
        <v>202122</v>
      </c>
      <c r="X548" s="566">
        <v>16</v>
      </c>
    </row>
    <row r="549" spans="18:24" x14ac:dyDescent="0.2">
      <c r="R549" s="406" t="str">
        <f t="shared" si="8"/>
        <v>514_COR_9_9_202122</v>
      </c>
      <c r="S549" s="406">
        <v>514</v>
      </c>
      <c r="T549" s="406" t="s">
        <v>287</v>
      </c>
      <c r="U549" s="406">
        <v>9</v>
      </c>
      <c r="V549" s="406">
        <v>9</v>
      </c>
      <c r="W549" s="406">
        <v>202122</v>
      </c>
      <c r="X549" s="566">
        <v>429</v>
      </c>
    </row>
    <row r="550" spans="18:24" x14ac:dyDescent="0.2">
      <c r="R550" s="406" t="str">
        <f t="shared" si="8"/>
        <v>516_COR_9_9_202122</v>
      </c>
      <c r="S550" s="406">
        <v>516</v>
      </c>
      <c r="T550" s="406" t="s">
        <v>287</v>
      </c>
      <c r="U550" s="406">
        <v>9</v>
      </c>
      <c r="V550" s="406">
        <v>9</v>
      </c>
      <c r="W550" s="406">
        <v>202122</v>
      </c>
      <c r="X550" s="566">
        <v>0</v>
      </c>
    </row>
    <row r="551" spans="18:24" x14ac:dyDescent="0.2">
      <c r="R551" s="406" t="str">
        <f t="shared" si="8"/>
        <v>518_COR_9_9_202122</v>
      </c>
      <c r="S551" s="406">
        <v>518</v>
      </c>
      <c r="T551" s="406" t="s">
        <v>287</v>
      </c>
      <c r="U551" s="406">
        <v>9</v>
      </c>
      <c r="V551" s="406">
        <v>9</v>
      </c>
      <c r="W551" s="406">
        <v>202122</v>
      </c>
      <c r="X551" s="566">
        <v>15</v>
      </c>
    </row>
    <row r="552" spans="18:24" x14ac:dyDescent="0.2">
      <c r="R552" s="406" t="str">
        <f t="shared" si="8"/>
        <v>520_COR_9_9_202122</v>
      </c>
      <c r="S552" s="406">
        <v>520</v>
      </c>
      <c r="T552" s="406" t="s">
        <v>287</v>
      </c>
      <c r="U552" s="406">
        <v>9</v>
      </c>
      <c r="V552" s="406">
        <v>9</v>
      </c>
      <c r="W552" s="406">
        <v>202122</v>
      </c>
      <c r="X552" s="566">
        <v>118</v>
      </c>
    </row>
    <row r="553" spans="18:24" x14ac:dyDescent="0.2">
      <c r="R553" s="406" t="str">
        <f t="shared" si="8"/>
        <v>522_COR_9_9_202122</v>
      </c>
      <c r="S553" s="406">
        <v>522</v>
      </c>
      <c r="T553" s="406" t="s">
        <v>287</v>
      </c>
      <c r="U553" s="406">
        <v>9</v>
      </c>
      <c r="V553" s="406">
        <v>9</v>
      </c>
      <c r="W553" s="406">
        <v>202122</v>
      </c>
      <c r="X553" s="566">
        <v>40.269999999999996</v>
      </c>
    </row>
    <row r="554" spans="18:24" x14ac:dyDescent="0.2">
      <c r="R554" s="406" t="str">
        <f t="shared" si="8"/>
        <v>524_COR_9_9_202122</v>
      </c>
      <c r="S554" s="406">
        <v>524</v>
      </c>
      <c r="T554" s="406" t="s">
        <v>287</v>
      </c>
      <c r="U554" s="406">
        <v>9</v>
      </c>
      <c r="V554" s="406">
        <v>9</v>
      </c>
      <c r="W554" s="406">
        <v>202122</v>
      </c>
      <c r="X554" s="566">
        <v>288.88800000000003</v>
      </c>
    </row>
    <row r="555" spans="18:24" x14ac:dyDescent="0.2">
      <c r="R555" s="406" t="str">
        <f t="shared" si="8"/>
        <v>526_COR_9_9_202122</v>
      </c>
      <c r="S555" s="406">
        <v>526</v>
      </c>
      <c r="T555" s="406" t="s">
        <v>287</v>
      </c>
      <c r="U555" s="406">
        <v>9</v>
      </c>
      <c r="V555" s="406">
        <v>9</v>
      </c>
      <c r="W555" s="406">
        <v>202122</v>
      </c>
      <c r="X555" s="566">
        <v>704</v>
      </c>
    </row>
    <row r="556" spans="18:24" x14ac:dyDescent="0.2">
      <c r="R556" s="406" t="str">
        <f t="shared" si="8"/>
        <v>528_COR_9_9_202122</v>
      </c>
      <c r="S556" s="406">
        <v>528</v>
      </c>
      <c r="T556" s="406" t="s">
        <v>287</v>
      </c>
      <c r="U556" s="406">
        <v>9</v>
      </c>
      <c r="V556" s="406">
        <v>9</v>
      </c>
      <c r="W556" s="406">
        <v>202122</v>
      </c>
      <c r="X556" s="566">
        <v>98.120749999999987</v>
      </c>
    </row>
    <row r="557" spans="18:24" x14ac:dyDescent="0.2">
      <c r="R557" s="406" t="str">
        <f t="shared" si="8"/>
        <v>530_COR_9_9_202122</v>
      </c>
      <c r="S557" s="406">
        <v>530</v>
      </c>
      <c r="T557" s="406" t="s">
        <v>287</v>
      </c>
      <c r="U557" s="406">
        <v>9</v>
      </c>
      <c r="V557" s="406">
        <v>9</v>
      </c>
      <c r="W557" s="406">
        <v>202122</v>
      </c>
      <c r="X557" s="566">
        <v>368</v>
      </c>
    </row>
    <row r="558" spans="18:24" x14ac:dyDescent="0.2">
      <c r="R558" s="406" t="str">
        <f t="shared" si="8"/>
        <v>532_COR_9_9_202122</v>
      </c>
      <c r="S558" s="406">
        <v>532</v>
      </c>
      <c r="T558" s="406" t="s">
        <v>287</v>
      </c>
      <c r="U558" s="406">
        <v>9</v>
      </c>
      <c r="V558" s="406">
        <v>9</v>
      </c>
      <c r="W558" s="406">
        <v>202122</v>
      </c>
      <c r="X558" s="566">
        <v>2576</v>
      </c>
    </row>
    <row r="559" spans="18:24" x14ac:dyDescent="0.2">
      <c r="R559" s="406" t="str">
        <f t="shared" si="8"/>
        <v>534_COR_9_9_202122</v>
      </c>
      <c r="S559" s="406">
        <v>534</v>
      </c>
      <c r="T559" s="406" t="s">
        <v>287</v>
      </c>
      <c r="U559" s="406">
        <v>9</v>
      </c>
      <c r="V559" s="406">
        <v>9</v>
      </c>
      <c r="W559" s="406">
        <v>202122</v>
      </c>
      <c r="X559" s="566">
        <v>143.08302</v>
      </c>
    </row>
    <row r="560" spans="18:24" x14ac:dyDescent="0.2">
      <c r="R560" s="406" t="str">
        <f t="shared" si="8"/>
        <v>536_COR_9_9_202122</v>
      </c>
      <c r="S560" s="406">
        <v>536</v>
      </c>
      <c r="T560" s="406" t="s">
        <v>287</v>
      </c>
      <c r="U560" s="406">
        <v>9</v>
      </c>
      <c r="V560" s="406">
        <v>9</v>
      </c>
      <c r="W560" s="406">
        <v>202122</v>
      </c>
      <c r="X560" s="566">
        <v>112</v>
      </c>
    </row>
    <row r="561" spans="18:24" x14ac:dyDescent="0.2">
      <c r="R561" s="406" t="str">
        <f t="shared" si="8"/>
        <v>538_COR_9_9_202122</v>
      </c>
      <c r="S561" s="406">
        <v>538</v>
      </c>
      <c r="T561" s="406" t="s">
        <v>287</v>
      </c>
      <c r="U561" s="406">
        <v>9</v>
      </c>
      <c r="V561" s="406">
        <v>9</v>
      </c>
      <c r="W561" s="406">
        <v>202122</v>
      </c>
      <c r="X561" s="566">
        <v>197</v>
      </c>
    </row>
    <row r="562" spans="18:24" x14ac:dyDescent="0.2">
      <c r="R562" s="406" t="str">
        <f t="shared" si="8"/>
        <v>540_COR_9_9_202122</v>
      </c>
      <c r="S562" s="406">
        <v>540</v>
      </c>
      <c r="T562" s="406" t="s">
        <v>287</v>
      </c>
      <c r="U562" s="406">
        <v>9</v>
      </c>
      <c r="V562" s="406">
        <v>9</v>
      </c>
      <c r="W562" s="406">
        <v>202122</v>
      </c>
      <c r="X562" s="566">
        <v>157.25700000000001</v>
      </c>
    </row>
    <row r="563" spans="18:24" x14ac:dyDescent="0.2">
      <c r="R563" s="406" t="str">
        <f t="shared" si="8"/>
        <v>542_COR_9_9_202122</v>
      </c>
      <c r="S563" s="406">
        <v>542</v>
      </c>
      <c r="T563" s="406" t="s">
        <v>287</v>
      </c>
      <c r="U563" s="406">
        <v>9</v>
      </c>
      <c r="V563" s="406">
        <v>9</v>
      </c>
      <c r="W563" s="406">
        <v>202122</v>
      </c>
      <c r="X563" s="566">
        <v>0</v>
      </c>
    </row>
    <row r="564" spans="18:24" x14ac:dyDescent="0.2">
      <c r="R564" s="406" t="str">
        <f t="shared" si="8"/>
        <v>544_COR_9_9_202122</v>
      </c>
      <c r="S564" s="406">
        <v>544</v>
      </c>
      <c r="T564" s="406" t="s">
        <v>287</v>
      </c>
      <c r="U564" s="406">
        <v>9</v>
      </c>
      <c r="V564" s="406">
        <v>9</v>
      </c>
      <c r="W564" s="406">
        <v>202122</v>
      </c>
      <c r="X564" s="566">
        <v>121.05500000000001</v>
      </c>
    </row>
    <row r="565" spans="18:24" x14ac:dyDescent="0.2">
      <c r="R565" s="406" t="str">
        <f t="shared" si="8"/>
        <v>545_COR_9_9_202122</v>
      </c>
      <c r="S565" s="406">
        <v>545</v>
      </c>
      <c r="T565" s="406" t="s">
        <v>287</v>
      </c>
      <c r="U565" s="406">
        <v>9</v>
      </c>
      <c r="V565" s="406">
        <v>9</v>
      </c>
      <c r="W565" s="406">
        <v>202122</v>
      </c>
      <c r="X565" s="566">
        <v>375</v>
      </c>
    </row>
    <row r="566" spans="18:24" x14ac:dyDescent="0.2">
      <c r="R566" s="406" t="str">
        <f t="shared" si="8"/>
        <v>546_COR_9_9_202122</v>
      </c>
      <c r="S566" s="406">
        <v>546</v>
      </c>
      <c r="T566" s="406" t="s">
        <v>287</v>
      </c>
      <c r="U566" s="406">
        <v>9</v>
      </c>
      <c r="V566" s="406">
        <v>9</v>
      </c>
      <c r="W566" s="406">
        <v>202122</v>
      </c>
      <c r="X566" s="566">
        <v>0</v>
      </c>
    </row>
    <row r="567" spans="18:24" x14ac:dyDescent="0.2">
      <c r="R567" s="406" t="str">
        <f t="shared" si="8"/>
        <v>548_COR_9_9_202122</v>
      </c>
      <c r="S567" s="406">
        <v>548</v>
      </c>
      <c r="T567" s="406" t="s">
        <v>287</v>
      </c>
      <c r="U567" s="406">
        <v>9</v>
      </c>
      <c r="V567" s="406">
        <v>9</v>
      </c>
      <c r="W567" s="406">
        <v>202122</v>
      </c>
      <c r="X567" s="566">
        <v>136.483</v>
      </c>
    </row>
    <row r="568" spans="18:24" x14ac:dyDescent="0.2">
      <c r="R568" s="406" t="str">
        <f t="shared" si="8"/>
        <v>550_COR_9_9_202122</v>
      </c>
      <c r="S568" s="406">
        <v>550</v>
      </c>
      <c r="T568" s="406" t="s">
        <v>287</v>
      </c>
      <c r="U568" s="406">
        <v>9</v>
      </c>
      <c r="V568" s="406">
        <v>9</v>
      </c>
      <c r="W568" s="406">
        <v>202122</v>
      </c>
      <c r="X568" s="566">
        <v>0</v>
      </c>
    </row>
    <row r="569" spans="18:24" x14ac:dyDescent="0.2">
      <c r="R569" s="406" t="str">
        <f t="shared" si="8"/>
        <v>552_COR_9_9_202122</v>
      </c>
      <c r="S569" s="406">
        <v>552</v>
      </c>
      <c r="T569" s="406" t="s">
        <v>287</v>
      </c>
      <c r="U569" s="406">
        <v>9</v>
      </c>
      <c r="V569" s="406">
        <v>9</v>
      </c>
      <c r="W569" s="406">
        <v>202122</v>
      </c>
      <c r="X569" s="566">
        <v>33.359729999999999</v>
      </c>
    </row>
    <row r="570" spans="18:24" x14ac:dyDescent="0.2">
      <c r="R570" s="406" t="str">
        <f t="shared" si="8"/>
        <v>562_COR_9_9_202122</v>
      </c>
      <c r="S570" s="406">
        <v>562</v>
      </c>
      <c r="T570" s="406" t="s">
        <v>287</v>
      </c>
      <c r="U570" s="406">
        <v>9</v>
      </c>
      <c r="V570" s="406">
        <v>9</v>
      </c>
      <c r="W570" s="406">
        <v>202122</v>
      </c>
      <c r="X570" s="566">
        <v>0</v>
      </c>
    </row>
    <row r="571" spans="18:24" x14ac:dyDescent="0.2">
      <c r="R571" s="406" t="str">
        <f t="shared" si="8"/>
        <v>564_COR_9_9_202122</v>
      </c>
      <c r="S571" s="406">
        <v>564</v>
      </c>
      <c r="T571" s="406" t="s">
        <v>287</v>
      </c>
      <c r="U571" s="406">
        <v>9</v>
      </c>
      <c r="V571" s="406">
        <v>9</v>
      </c>
      <c r="W571" s="406">
        <v>202122</v>
      </c>
      <c r="X571" s="566">
        <v>0</v>
      </c>
    </row>
    <row r="572" spans="18:24" x14ac:dyDescent="0.2">
      <c r="R572" s="406" t="str">
        <f t="shared" si="8"/>
        <v>566_COR_9_9_202122</v>
      </c>
      <c r="S572" s="406">
        <v>566</v>
      </c>
      <c r="T572" s="406" t="s">
        <v>287</v>
      </c>
      <c r="U572" s="406">
        <v>9</v>
      </c>
      <c r="V572" s="406">
        <v>9</v>
      </c>
      <c r="W572" s="406">
        <v>202122</v>
      </c>
      <c r="X572" s="566">
        <v>0</v>
      </c>
    </row>
    <row r="573" spans="18:24" x14ac:dyDescent="0.2">
      <c r="R573" s="406" t="str">
        <f t="shared" si="8"/>
        <v>568_COR_9_9_202122</v>
      </c>
      <c r="S573" s="406">
        <v>568</v>
      </c>
      <c r="T573" s="406" t="s">
        <v>287</v>
      </c>
      <c r="U573" s="406">
        <v>9</v>
      </c>
      <c r="V573" s="406">
        <v>9</v>
      </c>
      <c r="W573" s="406">
        <v>202122</v>
      </c>
      <c r="X573" s="566">
        <v>0</v>
      </c>
    </row>
    <row r="574" spans="18:24" x14ac:dyDescent="0.2">
      <c r="R574" s="406" t="str">
        <f t="shared" si="8"/>
        <v>572_COR_9_9_202122</v>
      </c>
      <c r="S574" s="406">
        <v>572</v>
      </c>
      <c r="T574" s="406" t="s">
        <v>287</v>
      </c>
      <c r="U574" s="406">
        <v>9</v>
      </c>
      <c r="V574" s="406">
        <v>9</v>
      </c>
      <c r="W574" s="406">
        <v>202122</v>
      </c>
      <c r="X574" s="566">
        <v>0</v>
      </c>
    </row>
    <row r="575" spans="18:24" x14ac:dyDescent="0.2">
      <c r="R575" s="406" t="str">
        <f t="shared" si="8"/>
        <v>574_COR_9_9_202122</v>
      </c>
      <c r="S575" s="406">
        <v>574</v>
      </c>
      <c r="T575" s="406" t="s">
        <v>287</v>
      </c>
      <c r="U575" s="406">
        <v>9</v>
      </c>
      <c r="V575" s="406">
        <v>9</v>
      </c>
      <c r="W575" s="406">
        <v>202122</v>
      </c>
      <c r="X575" s="566">
        <v>0</v>
      </c>
    </row>
    <row r="576" spans="18:24" x14ac:dyDescent="0.2">
      <c r="R576" s="406" t="str">
        <f t="shared" si="8"/>
        <v>576_COR_9_9_202122</v>
      </c>
      <c r="S576" s="406">
        <v>576</v>
      </c>
      <c r="T576" s="406" t="s">
        <v>287</v>
      </c>
      <c r="U576" s="406">
        <v>9</v>
      </c>
      <c r="V576" s="406">
        <v>9</v>
      </c>
      <c r="W576" s="406">
        <v>202122</v>
      </c>
      <c r="X576" s="566">
        <v>0</v>
      </c>
    </row>
    <row r="577" spans="18:24" x14ac:dyDescent="0.2">
      <c r="R577" s="406" t="str">
        <f t="shared" si="8"/>
        <v>582_COR_9_9_202122</v>
      </c>
      <c r="S577" s="406">
        <v>582</v>
      </c>
      <c r="T577" s="406" t="s">
        <v>287</v>
      </c>
      <c r="U577" s="406">
        <v>9</v>
      </c>
      <c r="V577" s="406">
        <v>9</v>
      </c>
      <c r="W577" s="406">
        <v>202122</v>
      </c>
      <c r="X577" s="566">
        <v>0</v>
      </c>
    </row>
    <row r="578" spans="18:24" x14ac:dyDescent="0.2">
      <c r="R578" s="406" t="str">
        <f t="shared" si="8"/>
        <v>584_COR_9_9_202122</v>
      </c>
      <c r="S578" s="406">
        <v>584</v>
      </c>
      <c r="T578" s="406" t="s">
        <v>287</v>
      </c>
      <c r="U578" s="406">
        <v>9</v>
      </c>
      <c r="V578" s="406">
        <v>9</v>
      </c>
      <c r="W578" s="406">
        <v>202122</v>
      </c>
      <c r="X578" s="566">
        <v>0</v>
      </c>
    </row>
    <row r="579" spans="18:24" x14ac:dyDescent="0.2">
      <c r="R579" s="406" t="str">
        <f t="shared" si="8"/>
        <v>586_COR_9_9_202122</v>
      </c>
      <c r="S579" s="406">
        <v>586</v>
      </c>
      <c r="T579" s="406" t="s">
        <v>287</v>
      </c>
      <c r="U579" s="406">
        <v>9</v>
      </c>
      <c r="V579" s="406">
        <v>9</v>
      </c>
      <c r="W579" s="406">
        <v>202122</v>
      </c>
      <c r="X579" s="566">
        <v>0</v>
      </c>
    </row>
    <row r="580" spans="18:24" x14ac:dyDescent="0.2">
      <c r="R580" s="406" t="str">
        <f t="shared" ref="R580:R643" si="9">S580&amp;"_"&amp;T580&amp;"_"&amp;U580&amp;"_"&amp;V580&amp;"_"&amp;W580</f>
        <v>512_COR_10_9_202122</v>
      </c>
      <c r="S580" s="406">
        <v>512</v>
      </c>
      <c r="T580" s="406" t="s">
        <v>287</v>
      </c>
      <c r="U580" s="406">
        <v>10</v>
      </c>
      <c r="V580" s="406">
        <v>9</v>
      </c>
      <c r="W580" s="406">
        <v>202122</v>
      </c>
      <c r="X580" s="566">
        <v>77</v>
      </c>
    </row>
    <row r="581" spans="18:24" x14ac:dyDescent="0.2">
      <c r="R581" s="406" t="str">
        <f t="shared" si="9"/>
        <v>514_COR_10_9_202122</v>
      </c>
      <c r="S581" s="406">
        <v>514</v>
      </c>
      <c r="T581" s="406" t="s">
        <v>287</v>
      </c>
      <c r="U581" s="406">
        <v>10</v>
      </c>
      <c r="V581" s="406">
        <v>9</v>
      </c>
      <c r="W581" s="406">
        <v>202122</v>
      </c>
      <c r="X581" s="566">
        <v>4678</v>
      </c>
    </row>
    <row r="582" spans="18:24" x14ac:dyDescent="0.2">
      <c r="R582" s="406" t="str">
        <f t="shared" si="9"/>
        <v>516_COR_10_9_202122</v>
      </c>
      <c r="S582" s="406">
        <v>516</v>
      </c>
      <c r="T582" s="406" t="s">
        <v>287</v>
      </c>
      <c r="U582" s="406">
        <v>10</v>
      </c>
      <c r="V582" s="406">
        <v>9</v>
      </c>
      <c r="W582" s="406">
        <v>202122</v>
      </c>
      <c r="X582" s="566">
        <v>193</v>
      </c>
    </row>
    <row r="583" spans="18:24" x14ac:dyDescent="0.2">
      <c r="R583" s="406" t="str">
        <f t="shared" si="9"/>
        <v>518_COR_10_9_202122</v>
      </c>
      <c r="S583" s="406">
        <v>518</v>
      </c>
      <c r="T583" s="406" t="s">
        <v>287</v>
      </c>
      <c r="U583" s="406">
        <v>10</v>
      </c>
      <c r="V583" s="406">
        <v>9</v>
      </c>
      <c r="W583" s="406">
        <v>202122</v>
      </c>
      <c r="X583" s="566">
        <v>0</v>
      </c>
    </row>
    <row r="584" spans="18:24" x14ac:dyDescent="0.2">
      <c r="R584" s="406" t="str">
        <f t="shared" si="9"/>
        <v>520_COR_10_9_202122</v>
      </c>
      <c r="S584" s="406">
        <v>520</v>
      </c>
      <c r="T584" s="406" t="s">
        <v>287</v>
      </c>
      <c r="U584" s="406">
        <v>10</v>
      </c>
      <c r="V584" s="406">
        <v>9</v>
      </c>
      <c r="W584" s="406">
        <v>202122</v>
      </c>
      <c r="X584" s="566">
        <v>730</v>
      </c>
    </row>
    <row r="585" spans="18:24" x14ac:dyDescent="0.2">
      <c r="R585" s="406" t="str">
        <f t="shared" si="9"/>
        <v>522_COR_10_9_202122</v>
      </c>
      <c r="S585" s="406">
        <v>522</v>
      </c>
      <c r="T585" s="406" t="s">
        <v>287</v>
      </c>
      <c r="U585" s="406">
        <v>10</v>
      </c>
      <c r="V585" s="406">
        <v>9</v>
      </c>
      <c r="W585" s="406">
        <v>202122</v>
      </c>
      <c r="X585" s="566">
        <v>4.8440000000000003</v>
      </c>
    </row>
    <row r="586" spans="18:24" x14ac:dyDescent="0.2">
      <c r="R586" s="406" t="str">
        <f t="shared" si="9"/>
        <v>524_COR_10_9_202122</v>
      </c>
      <c r="S586" s="406">
        <v>524</v>
      </c>
      <c r="T586" s="406" t="s">
        <v>287</v>
      </c>
      <c r="U586" s="406">
        <v>10</v>
      </c>
      <c r="V586" s="406">
        <v>9</v>
      </c>
      <c r="W586" s="406">
        <v>202122</v>
      </c>
      <c r="X586" s="566">
        <v>92.882000000000005</v>
      </c>
    </row>
    <row r="587" spans="18:24" x14ac:dyDescent="0.2">
      <c r="R587" s="406" t="str">
        <f t="shared" si="9"/>
        <v>526_COR_10_9_202122</v>
      </c>
      <c r="S587" s="406">
        <v>526</v>
      </c>
      <c r="T587" s="406" t="s">
        <v>287</v>
      </c>
      <c r="U587" s="406">
        <v>10</v>
      </c>
      <c r="V587" s="406">
        <v>9</v>
      </c>
      <c r="W587" s="406">
        <v>202122</v>
      </c>
      <c r="X587" s="566">
        <v>842</v>
      </c>
    </row>
    <row r="588" spans="18:24" x14ac:dyDescent="0.2">
      <c r="R588" s="406" t="str">
        <f t="shared" si="9"/>
        <v>528_COR_10_9_202122</v>
      </c>
      <c r="S588" s="406">
        <v>528</v>
      </c>
      <c r="T588" s="406" t="s">
        <v>287</v>
      </c>
      <c r="U588" s="406">
        <v>10</v>
      </c>
      <c r="V588" s="406">
        <v>9</v>
      </c>
      <c r="W588" s="406">
        <v>202122</v>
      </c>
      <c r="X588" s="566">
        <v>3700.1075299999993</v>
      </c>
    </row>
    <row r="589" spans="18:24" x14ac:dyDescent="0.2">
      <c r="R589" s="406" t="str">
        <f t="shared" si="9"/>
        <v>530_COR_10_9_202122</v>
      </c>
      <c r="S589" s="406">
        <v>530</v>
      </c>
      <c r="T589" s="406" t="s">
        <v>287</v>
      </c>
      <c r="U589" s="406">
        <v>10</v>
      </c>
      <c r="V589" s="406">
        <v>9</v>
      </c>
      <c r="W589" s="406">
        <v>202122</v>
      </c>
      <c r="X589" s="566">
        <v>1304</v>
      </c>
    </row>
    <row r="590" spans="18:24" x14ac:dyDescent="0.2">
      <c r="R590" s="406" t="str">
        <f t="shared" si="9"/>
        <v>532_COR_10_9_202122</v>
      </c>
      <c r="S590" s="406">
        <v>532</v>
      </c>
      <c r="T590" s="406" t="s">
        <v>287</v>
      </c>
      <c r="U590" s="406">
        <v>10</v>
      </c>
      <c r="V590" s="406">
        <v>9</v>
      </c>
      <c r="W590" s="406">
        <v>202122</v>
      </c>
      <c r="X590" s="566">
        <v>545</v>
      </c>
    </row>
    <row r="591" spans="18:24" x14ac:dyDescent="0.2">
      <c r="R591" s="406" t="str">
        <f t="shared" si="9"/>
        <v>534_COR_10_9_202122</v>
      </c>
      <c r="S591" s="406">
        <v>534</v>
      </c>
      <c r="T591" s="406" t="s">
        <v>287</v>
      </c>
      <c r="U591" s="406">
        <v>10</v>
      </c>
      <c r="V591" s="406">
        <v>9</v>
      </c>
      <c r="W591" s="406">
        <v>202122</v>
      </c>
      <c r="X591" s="566">
        <v>176.38477</v>
      </c>
    </row>
    <row r="592" spans="18:24" x14ac:dyDescent="0.2">
      <c r="R592" s="406" t="str">
        <f t="shared" si="9"/>
        <v>536_COR_10_9_202122</v>
      </c>
      <c r="S592" s="406">
        <v>536</v>
      </c>
      <c r="T592" s="406" t="s">
        <v>287</v>
      </c>
      <c r="U592" s="406">
        <v>10</v>
      </c>
      <c r="V592" s="406">
        <v>9</v>
      </c>
      <c r="W592" s="406">
        <v>202122</v>
      </c>
      <c r="X592" s="566">
        <v>0</v>
      </c>
    </row>
    <row r="593" spans="18:24" x14ac:dyDescent="0.2">
      <c r="R593" s="406" t="str">
        <f t="shared" si="9"/>
        <v>538_COR_10_9_202122</v>
      </c>
      <c r="S593" s="406">
        <v>538</v>
      </c>
      <c r="T593" s="406" t="s">
        <v>287</v>
      </c>
      <c r="U593" s="406">
        <v>10</v>
      </c>
      <c r="V593" s="406">
        <v>9</v>
      </c>
      <c r="W593" s="406">
        <v>202122</v>
      </c>
      <c r="X593" s="566">
        <v>503</v>
      </c>
    </row>
    <row r="594" spans="18:24" x14ac:dyDescent="0.2">
      <c r="R594" s="406" t="str">
        <f t="shared" si="9"/>
        <v>540_COR_10_9_202122</v>
      </c>
      <c r="S594" s="406">
        <v>540</v>
      </c>
      <c r="T594" s="406" t="s">
        <v>287</v>
      </c>
      <c r="U594" s="406">
        <v>10</v>
      </c>
      <c r="V594" s="406">
        <v>9</v>
      </c>
      <c r="W594" s="406">
        <v>202122</v>
      </c>
      <c r="X594" s="566">
        <v>3.3929999999999998</v>
      </c>
    </row>
    <row r="595" spans="18:24" x14ac:dyDescent="0.2">
      <c r="R595" s="406" t="str">
        <f t="shared" si="9"/>
        <v>542_COR_10_9_202122</v>
      </c>
      <c r="S595" s="406">
        <v>542</v>
      </c>
      <c r="T595" s="406" t="s">
        <v>287</v>
      </c>
      <c r="U595" s="406">
        <v>10</v>
      </c>
      <c r="V595" s="406">
        <v>9</v>
      </c>
      <c r="W595" s="406">
        <v>202122</v>
      </c>
      <c r="X595" s="566">
        <v>1132</v>
      </c>
    </row>
    <row r="596" spans="18:24" x14ac:dyDescent="0.2">
      <c r="R596" s="406" t="str">
        <f t="shared" si="9"/>
        <v>544_COR_10_9_202122</v>
      </c>
      <c r="S596" s="406">
        <v>544</v>
      </c>
      <c r="T596" s="406" t="s">
        <v>287</v>
      </c>
      <c r="U596" s="406">
        <v>10</v>
      </c>
      <c r="V596" s="406">
        <v>9</v>
      </c>
      <c r="W596" s="406">
        <v>202122</v>
      </c>
      <c r="X596" s="566">
        <v>370.72914000000003</v>
      </c>
    </row>
    <row r="597" spans="18:24" x14ac:dyDescent="0.2">
      <c r="R597" s="406" t="str">
        <f t="shared" si="9"/>
        <v>545_COR_10_9_202122</v>
      </c>
      <c r="S597" s="406">
        <v>545</v>
      </c>
      <c r="T597" s="406" t="s">
        <v>287</v>
      </c>
      <c r="U597" s="406">
        <v>10</v>
      </c>
      <c r="V597" s="406">
        <v>9</v>
      </c>
      <c r="W597" s="406">
        <v>202122</v>
      </c>
      <c r="X597" s="566">
        <v>17</v>
      </c>
    </row>
    <row r="598" spans="18:24" x14ac:dyDescent="0.2">
      <c r="R598" s="406" t="str">
        <f t="shared" si="9"/>
        <v>546_COR_10_9_202122</v>
      </c>
      <c r="S598" s="406">
        <v>546</v>
      </c>
      <c r="T598" s="406" t="s">
        <v>287</v>
      </c>
      <c r="U598" s="406">
        <v>10</v>
      </c>
      <c r="V598" s="406">
        <v>9</v>
      </c>
      <c r="W598" s="406">
        <v>202122</v>
      </c>
      <c r="X598" s="566">
        <v>102</v>
      </c>
    </row>
    <row r="599" spans="18:24" x14ac:dyDescent="0.2">
      <c r="R599" s="406" t="str">
        <f t="shared" si="9"/>
        <v>548_COR_10_9_202122</v>
      </c>
      <c r="S599" s="406">
        <v>548</v>
      </c>
      <c r="T599" s="406" t="s">
        <v>287</v>
      </c>
      <c r="U599" s="406">
        <v>10</v>
      </c>
      <c r="V599" s="406">
        <v>9</v>
      </c>
      <c r="W599" s="406">
        <v>202122</v>
      </c>
      <c r="X599" s="566">
        <v>461.161</v>
      </c>
    </row>
    <row r="600" spans="18:24" x14ac:dyDescent="0.2">
      <c r="R600" s="406" t="str">
        <f t="shared" si="9"/>
        <v>550_COR_10_9_202122</v>
      </c>
      <c r="S600" s="406">
        <v>550</v>
      </c>
      <c r="T600" s="406" t="s">
        <v>287</v>
      </c>
      <c r="U600" s="406">
        <v>10</v>
      </c>
      <c r="V600" s="406">
        <v>9</v>
      </c>
      <c r="W600" s="406">
        <v>202122</v>
      </c>
      <c r="X600" s="566">
        <v>0</v>
      </c>
    </row>
    <row r="601" spans="18:24" x14ac:dyDescent="0.2">
      <c r="R601" s="406" t="str">
        <f t="shared" si="9"/>
        <v>552_COR_10_9_202122</v>
      </c>
      <c r="S601" s="406">
        <v>552</v>
      </c>
      <c r="T601" s="406" t="s">
        <v>287</v>
      </c>
      <c r="U601" s="406">
        <v>10</v>
      </c>
      <c r="V601" s="406">
        <v>9</v>
      </c>
      <c r="W601" s="406">
        <v>202122</v>
      </c>
      <c r="X601" s="566">
        <v>10039.105469999999</v>
      </c>
    </row>
    <row r="602" spans="18:24" x14ac:dyDescent="0.2">
      <c r="R602" s="406" t="str">
        <f t="shared" si="9"/>
        <v>562_COR_10_9_202122</v>
      </c>
      <c r="S602" s="406">
        <v>562</v>
      </c>
      <c r="T602" s="406" t="s">
        <v>287</v>
      </c>
      <c r="U602" s="406">
        <v>10</v>
      </c>
      <c r="V602" s="406">
        <v>9</v>
      </c>
      <c r="W602" s="406">
        <v>202122</v>
      </c>
      <c r="X602" s="566">
        <v>0</v>
      </c>
    </row>
    <row r="603" spans="18:24" x14ac:dyDescent="0.2">
      <c r="R603" s="406" t="str">
        <f t="shared" si="9"/>
        <v>564_COR_10_9_202122</v>
      </c>
      <c r="S603" s="406">
        <v>564</v>
      </c>
      <c r="T603" s="406" t="s">
        <v>287</v>
      </c>
      <c r="U603" s="406">
        <v>10</v>
      </c>
      <c r="V603" s="406">
        <v>9</v>
      </c>
      <c r="W603" s="406">
        <v>202122</v>
      </c>
      <c r="X603" s="566">
        <v>0</v>
      </c>
    </row>
    <row r="604" spans="18:24" x14ac:dyDescent="0.2">
      <c r="R604" s="406" t="str">
        <f t="shared" si="9"/>
        <v>566_COR_10_9_202122</v>
      </c>
      <c r="S604" s="406">
        <v>566</v>
      </c>
      <c r="T604" s="406" t="s">
        <v>287</v>
      </c>
      <c r="U604" s="406">
        <v>10</v>
      </c>
      <c r="V604" s="406">
        <v>9</v>
      </c>
      <c r="W604" s="406">
        <v>202122</v>
      </c>
      <c r="X604" s="566">
        <v>0</v>
      </c>
    </row>
    <row r="605" spans="18:24" x14ac:dyDescent="0.2">
      <c r="R605" s="406" t="str">
        <f t="shared" si="9"/>
        <v>568_COR_10_9_202122</v>
      </c>
      <c r="S605" s="406">
        <v>568</v>
      </c>
      <c r="T605" s="406" t="s">
        <v>287</v>
      </c>
      <c r="U605" s="406">
        <v>10</v>
      </c>
      <c r="V605" s="406">
        <v>9</v>
      </c>
      <c r="W605" s="406">
        <v>202122</v>
      </c>
      <c r="X605" s="566">
        <v>0</v>
      </c>
    </row>
    <row r="606" spans="18:24" x14ac:dyDescent="0.2">
      <c r="R606" s="406" t="str">
        <f t="shared" si="9"/>
        <v>572_COR_10_9_202122</v>
      </c>
      <c r="S606" s="406">
        <v>572</v>
      </c>
      <c r="T606" s="406" t="s">
        <v>287</v>
      </c>
      <c r="U606" s="406">
        <v>10</v>
      </c>
      <c r="V606" s="406">
        <v>9</v>
      </c>
      <c r="W606" s="406">
        <v>202122</v>
      </c>
      <c r="X606" s="566">
        <v>0</v>
      </c>
    </row>
    <row r="607" spans="18:24" x14ac:dyDescent="0.2">
      <c r="R607" s="406" t="str">
        <f t="shared" si="9"/>
        <v>574_COR_10_9_202122</v>
      </c>
      <c r="S607" s="406">
        <v>574</v>
      </c>
      <c r="T607" s="406" t="s">
        <v>287</v>
      </c>
      <c r="U607" s="406">
        <v>10</v>
      </c>
      <c r="V607" s="406">
        <v>9</v>
      </c>
      <c r="W607" s="406">
        <v>202122</v>
      </c>
      <c r="X607" s="566">
        <v>0</v>
      </c>
    </row>
    <row r="608" spans="18:24" x14ac:dyDescent="0.2">
      <c r="R608" s="406" t="str">
        <f t="shared" si="9"/>
        <v>576_COR_10_9_202122</v>
      </c>
      <c r="S608" s="406">
        <v>576</v>
      </c>
      <c r="T608" s="406" t="s">
        <v>287</v>
      </c>
      <c r="U608" s="406">
        <v>10</v>
      </c>
      <c r="V608" s="406">
        <v>9</v>
      </c>
      <c r="W608" s="406">
        <v>202122</v>
      </c>
      <c r="X608" s="566">
        <v>0</v>
      </c>
    </row>
    <row r="609" spans="18:24" x14ac:dyDescent="0.2">
      <c r="R609" s="406" t="str">
        <f t="shared" si="9"/>
        <v>582_COR_10_9_202122</v>
      </c>
      <c r="S609" s="406">
        <v>582</v>
      </c>
      <c r="T609" s="406" t="s">
        <v>287</v>
      </c>
      <c r="U609" s="406">
        <v>10</v>
      </c>
      <c r="V609" s="406">
        <v>9</v>
      </c>
      <c r="W609" s="406">
        <v>202122</v>
      </c>
      <c r="X609" s="566">
        <v>0</v>
      </c>
    </row>
    <row r="610" spans="18:24" x14ac:dyDescent="0.2">
      <c r="R610" s="406" t="str">
        <f t="shared" si="9"/>
        <v>584_COR_10_9_202122</v>
      </c>
      <c r="S610" s="406">
        <v>584</v>
      </c>
      <c r="T610" s="406" t="s">
        <v>287</v>
      </c>
      <c r="U610" s="406">
        <v>10</v>
      </c>
      <c r="V610" s="406">
        <v>9</v>
      </c>
      <c r="W610" s="406">
        <v>202122</v>
      </c>
      <c r="X610" s="566">
        <v>0</v>
      </c>
    </row>
    <row r="611" spans="18:24" x14ac:dyDescent="0.2">
      <c r="R611" s="406" t="str">
        <f t="shared" si="9"/>
        <v>586_COR_10_9_202122</v>
      </c>
      <c r="S611" s="406">
        <v>586</v>
      </c>
      <c r="T611" s="406" t="s">
        <v>287</v>
      </c>
      <c r="U611" s="406">
        <v>10</v>
      </c>
      <c r="V611" s="406">
        <v>9</v>
      </c>
      <c r="W611" s="406">
        <v>202122</v>
      </c>
      <c r="X611" s="566">
        <v>0</v>
      </c>
    </row>
    <row r="612" spans="18:24" x14ac:dyDescent="0.2">
      <c r="R612" s="406" t="str">
        <f t="shared" si="9"/>
        <v>512_COR_11_9_202122</v>
      </c>
      <c r="S612" s="406">
        <v>512</v>
      </c>
      <c r="T612" s="406" t="s">
        <v>287</v>
      </c>
      <c r="U612" s="406">
        <v>11</v>
      </c>
      <c r="V612" s="406">
        <v>9</v>
      </c>
      <c r="W612" s="406">
        <v>202122</v>
      </c>
      <c r="X612" s="566">
        <v>0</v>
      </c>
    </row>
    <row r="613" spans="18:24" x14ac:dyDescent="0.2">
      <c r="R613" s="406" t="str">
        <f t="shared" si="9"/>
        <v>514_COR_11_9_202122</v>
      </c>
      <c r="S613" s="406">
        <v>514</v>
      </c>
      <c r="T613" s="406" t="s">
        <v>287</v>
      </c>
      <c r="U613" s="406">
        <v>11</v>
      </c>
      <c r="V613" s="406">
        <v>9</v>
      </c>
      <c r="W613" s="406">
        <v>202122</v>
      </c>
      <c r="X613" s="566">
        <v>0</v>
      </c>
    </row>
    <row r="614" spans="18:24" x14ac:dyDescent="0.2">
      <c r="R614" s="406" t="str">
        <f t="shared" si="9"/>
        <v>516_COR_11_9_202122</v>
      </c>
      <c r="S614" s="406">
        <v>516</v>
      </c>
      <c r="T614" s="406" t="s">
        <v>287</v>
      </c>
      <c r="U614" s="406">
        <v>11</v>
      </c>
      <c r="V614" s="406">
        <v>9</v>
      </c>
      <c r="W614" s="406">
        <v>202122</v>
      </c>
      <c r="X614" s="566">
        <v>13</v>
      </c>
    </row>
    <row r="615" spans="18:24" x14ac:dyDescent="0.2">
      <c r="R615" s="406" t="str">
        <f t="shared" si="9"/>
        <v>518_COR_11_9_202122</v>
      </c>
      <c r="S615" s="406">
        <v>518</v>
      </c>
      <c r="T615" s="406" t="s">
        <v>287</v>
      </c>
      <c r="U615" s="406">
        <v>11</v>
      </c>
      <c r="V615" s="406">
        <v>9</v>
      </c>
      <c r="W615" s="406">
        <v>202122</v>
      </c>
      <c r="X615" s="566">
        <v>0</v>
      </c>
    </row>
    <row r="616" spans="18:24" x14ac:dyDescent="0.2">
      <c r="R616" s="406" t="str">
        <f t="shared" si="9"/>
        <v>520_COR_11_9_202122</v>
      </c>
      <c r="S616" s="406">
        <v>520</v>
      </c>
      <c r="T616" s="406" t="s">
        <v>287</v>
      </c>
      <c r="U616" s="406">
        <v>11</v>
      </c>
      <c r="V616" s="406">
        <v>9</v>
      </c>
      <c r="W616" s="406">
        <v>202122</v>
      </c>
      <c r="X616" s="566">
        <v>0</v>
      </c>
    </row>
    <row r="617" spans="18:24" x14ac:dyDescent="0.2">
      <c r="R617" s="406" t="str">
        <f t="shared" si="9"/>
        <v>522_COR_11_9_202122</v>
      </c>
      <c r="S617" s="406">
        <v>522</v>
      </c>
      <c r="T617" s="406" t="s">
        <v>287</v>
      </c>
      <c r="U617" s="406">
        <v>11</v>
      </c>
      <c r="V617" s="406">
        <v>9</v>
      </c>
      <c r="W617" s="406">
        <v>202122</v>
      </c>
      <c r="X617" s="566">
        <v>0</v>
      </c>
    </row>
    <row r="618" spans="18:24" x14ac:dyDescent="0.2">
      <c r="R618" s="406" t="str">
        <f t="shared" si="9"/>
        <v>524_COR_11_9_202122</v>
      </c>
      <c r="S618" s="406">
        <v>524</v>
      </c>
      <c r="T618" s="406" t="s">
        <v>287</v>
      </c>
      <c r="U618" s="406">
        <v>11</v>
      </c>
      <c r="V618" s="406">
        <v>9</v>
      </c>
      <c r="W618" s="406">
        <v>202122</v>
      </c>
      <c r="X618" s="566">
        <v>0</v>
      </c>
    </row>
    <row r="619" spans="18:24" x14ac:dyDescent="0.2">
      <c r="R619" s="406" t="str">
        <f t="shared" si="9"/>
        <v>526_COR_11_9_202122</v>
      </c>
      <c r="S619" s="406">
        <v>526</v>
      </c>
      <c r="T619" s="406" t="s">
        <v>287</v>
      </c>
      <c r="U619" s="406">
        <v>11</v>
      </c>
      <c r="V619" s="406">
        <v>9</v>
      </c>
      <c r="W619" s="406">
        <v>202122</v>
      </c>
      <c r="X619" s="566">
        <v>0</v>
      </c>
    </row>
    <row r="620" spans="18:24" x14ac:dyDescent="0.2">
      <c r="R620" s="406" t="str">
        <f t="shared" si="9"/>
        <v>528_COR_11_9_202122</v>
      </c>
      <c r="S620" s="406">
        <v>528</v>
      </c>
      <c r="T620" s="406" t="s">
        <v>287</v>
      </c>
      <c r="U620" s="406">
        <v>11</v>
      </c>
      <c r="V620" s="406">
        <v>9</v>
      </c>
      <c r="W620" s="406">
        <v>202122</v>
      </c>
      <c r="X620" s="566">
        <v>0</v>
      </c>
    </row>
    <row r="621" spans="18:24" x14ac:dyDescent="0.2">
      <c r="R621" s="406" t="str">
        <f t="shared" si="9"/>
        <v>530_COR_11_9_202122</v>
      </c>
      <c r="S621" s="406">
        <v>530</v>
      </c>
      <c r="T621" s="406" t="s">
        <v>287</v>
      </c>
      <c r="U621" s="406">
        <v>11</v>
      </c>
      <c r="V621" s="406">
        <v>9</v>
      </c>
      <c r="W621" s="406">
        <v>202122</v>
      </c>
      <c r="X621" s="566">
        <v>0</v>
      </c>
    </row>
    <row r="622" spans="18:24" x14ac:dyDescent="0.2">
      <c r="R622" s="406" t="str">
        <f t="shared" si="9"/>
        <v>532_COR_11_9_202122</v>
      </c>
      <c r="S622" s="406">
        <v>532</v>
      </c>
      <c r="T622" s="406" t="s">
        <v>287</v>
      </c>
      <c r="U622" s="406">
        <v>11</v>
      </c>
      <c r="V622" s="406">
        <v>9</v>
      </c>
      <c r="W622" s="406">
        <v>202122</v>
      </c>
      <c r="X622" s="566">
        <v>0</v>
      </c>
    </row>
    <row r="623" spans="18:24" x14ac:dyDescent="0.2">
      <c r="R623" s="406" t="str">
        <f t="shared" si="9"/>
        <v>534_COR_11_9_202122</v>
      </c>
      <c r="S623" s="406">
        <v>534</v>
      </c>
      <c r="T623" s="406" t="s">
        <v>287</v>
      </c>
      <c r="U623" s="406">
        <v>11</v>
      </c>
      <c r="V623" s="406">
        <v>9</v>
      </c>
      <c r="W623" s="406">
        <v>202122</v>
      </c>
      <c r="X623" s="566">
        <v>0</v>
      </c>
    </row>
    <row r="624" spans="18:24" x14ac:dyDescent="0.2">
      <c r="R624" s="406" t="str">
        <f t="shared" si="9"/>
        <v>536_COR_11_9_202122</v>
      </c>
      <c r="S624" s="406">
        <v>536</v>
      </c>
      <c r="T624" s="406" t="s">
        <v>287</v>
      </c>
      <c r="U624" s="406">
        <v>11</v>
      </c>
      <c r="V624" s="406">
        <v>9</v>
      </c>
      <c r="W624" s="406">
        <v>202122</v>
      </c>
      <c r="X624" s="566">
        <v>0</v>
      </c>
    </row>
    <row r="625" spans="18:24" x14ac:dyDescent="0.2">
      <c r="R625" s="406" t="str">
        <f t="shared" si="9"/>
        <v>538_COR_11_9_202122</v>
      </c>
      <c r="S625" s="406">
        <v>538</v>
      </c>
      <c r="T625" s="406" t="s">
        <v>287</v>
      </c>
      <c r="U625" s="406">
        <v>11</v>
      </c>
      <c r="V625" s="406">
        <v>9</v>
      </c>
      <c r="W625" s="406">
        <v>202122</v>
      </c>
      <c r="X625" s="566">
        <v>248</v>
      </c>
    </row>
    <row r="626" spans="18:24" x14ac:dyDescent="0.2">
      <c r="R626" s="406" t="str">
        <f t="shared" si="9"/>
        <v>540_COR_11_9_202122</v>
      </c>
      <c r="S626" s="406">
        <v>540</v>
      </c>
      <c r="T626" s="406" t="s">
        <v>287</v>
      </c>
      <c r="U626" s="406">
        <v>11</v>
      </c>
      <c r="V626" s="406">
        <v>9</v>
      </c>
      <c r="W626" s="406">
        <v>202122</v>
      </c>
      <c r="X626" s="566">
        <v>2204.2329999999997</v>
      </c>
    </row>
    <row r="627" spans="18:24" x14ac:dyDescent="0.2">
      <c r="R627" s="406" t="str">
        <f t="shared" si="9"/>
        <v>542_COR_11_9_202122</v>
      </c>
      <c r="S627" s="406">
        <v>542</v>
      </c>
      <c r="T627" s="406" t="s">
        <v>287</v>
      </c>
      <c r="U627" s="406">
        <v>11</v>
      </c>
      <c r="V627" s="406">
        <v>9</v>
      </c>
      <c r="W627" s="406">
        <v>202122</v>
      </c>
      <c r="X627" s="566">
        <v>698</v>
      </c>
    </row>
    <row r="628" spans="18:24" x14ac:dyDescent="0.2">
      <c r="R628" s="406" t="str">
        <f t="shared" si="9"/>
        <v>544_COR_11_9_202122</v>
      </c>
      <c r="S628" s="406">
        <v>544</v>
      </c>
      <c r="T628" s="406" t="s">
        <v>287</v>
      </c>
      <c r="U628" s="406">
        <v>11</v>
      </c>
      <c r="V628" s="406">
        <v>9</v>
      </c>
      <c r="W628" s="406">
        <v>202122</v>
      </c>
      <c r="X628" s="566">
        <v>0</v>
      </c>
    </row>
    <row r="629" spans="18:24" x14ac:dyDescent="0.2">
      <c r="R629" s="406" t="str">
        <f t="shared" si="9"/>
        <v>545_COR_11_9_202122</v>
      </c>
      <c r="S629" s="406">
        <v>545</v>
      </c>
      <c r="T629" s="406" t="s">
        <v>287</v>
      </c>
      <c r="U629" s="406">
        <v>11</v>
      </c>
      <c r="V629" s="406">
        <v>9</v>
      </c>
      <c r="W629" s="406">
        <v>202122</v>
      </c>
      <c r="X629" s="566">
        <v>3714</v>
      </c>
    </row>
    <row r="630" spans="18:24" x14ac:dyDescent="0.2">
      <c r="R630" s="406" t="str">
        <f t="shared" si="9"/>
        <v>546_COR_11_9_202122</v>
      </c>
      <c r="S630" s="406">
        <v>546</v>
      </c>
      <c r="T630" s="406" t="s">
        <v>287</v>
      </c>
      <c r="U630" s="406">
        <v>11</v>
      </c>
      <c r="V630" s="406">
        <v>9</v>
      </c>
      <c r="W630" s="406">
        <v>202122</v>
      </c>
      <c r="X630" s="566">
        <v>879</v>
      </c>
    </row>
    <row r="631" spans="18:24" x14ac:dyDescent="0.2">
      <c r="R631" s="406" t="str">
        <f t="shared" si="9"/>
        <v>548_COR_11_9_202122</v>
      </c>
      <c r="S631" s="406">
        <v>548</v>
      </c>
      <c r="T631" s="406" t="s">
        <v>287</v>
      </c>
      <c r="U631" s="406">
        <v>11</v>
      </c>
      <c r="V631" s="406">
        <v>9</v>
      </c>
      <c r="W631" s="406">
        <v>202122</v>
      </c>
      <c r="X631" s="566">
        <v>474.642</v>
      </c>
    </row>
    <row r="632" spans="18:24" x14ac:dyDescent="0.2">
      <c r="R632" s="406" t="str">
        <f t="shared" si="9"/>
        <v>550_COR_11_9_202122</v>
      </c>
      <c r="S632" s="406">
        <v>550</v>
      </c>
      <c r="T632" s="406" t="s">
        <v>287</v>
      </c>
      <c r="U632" s="406">
        <v>11</v>
      </c>
      <c r="V632" s="406">
        <v>9</v>
      </c>
      <c r="W632" s="406">
        <v>202122</v>
      </c>
      <c r="X632" s="566">
        <v>0</v>
      </c>
    </row>
    <row r="633" spans="18:24" x14ac:dyDescent="0.2">
      <c r="R633" s="406" t="str">
        <f t="shared" si="9"/>
        <v>552_COR_11_9_202122</v>
      </c>
      <c r="S633" s="406">
        <v>552</v>
      </c>
      <c r="T633" s="406" t="s">
        <v>287</v>
      </c>
      <c r="U633" s="406">
        <v>11</v>
      </c>
      <c r="V633" s="406">
        <v>9</v>
      </c>
      <c r="W633" s="406">
        <v>202122</v>
      </c>
      <c r="X633" s="566">
        <v>0</v>
      </c>
    </row>
    <row r="634" spans="18:24" x14ac:dyDescent="0.2">
      <c r="R634" s="406" t="str">
        <f t="shared" si="9"/>
        <v>562_COR_11_9_202122</v>
      </c>
      <c r="S634" s="406">
        <v>562</v>
      </c>
      <c r="T634" s="406" t="s">
        <v>287</v>
      </c>
      <c r="U634" s="406">
        <v>11</v>
      </c>
      <c r="V634" s="406">
        <v>9</v>
      </c>
      <c r="W634" s="406">
        <v>202122</v>
      </c>
      <c r="X634" s="566">
        <v>0</v>
      </c>
    </row>
    <row r="635" spans="18:24" x14ac:dyDescent="0.2">
      <c r="R635" s="406" t="str">
        <f t="shared" si="9"/>
        <v>564_COR_11_9_202122</v>
      </c>
      <c r="S635" s="406">
        <v>564</v>
      </c>
      <c r="T635" s="406" t="s">
        <v>287</v>
      </c>
      <c r="U635" s="406">
        <v>11</v>
      </c>
      <c r="V635" s="406">
        <v>9</v>
      </c>
      <c r="W635" s="406">
        <v>202122</v>
      </c>
      <c r="X635" s="566">
        <v>0</v>
      </c>
    </row>
    <row r="636" spans="18:24" x14ac:dyDescent="0.2">
      <c r="R636" s="406" t="str">
        <f t="shared" si="9"/>
        <v>566_COR_11_9_202122</v>
      </c>
      <c r="S636" s="406">
        <v>566</v>
      </c>
      <c r="T636" s="406" t="s">
        <v>287</v>
      </c>
      <c r="U636" s="406">
        <v>11</v>
      </c>
      <c r="V636" s="406">
        <v>9</v>
      </c>
      <c r="W636" s="406">
        <v>202122</v>
      </c>
      <c r="X636" s="566">
        <v>0</v>
      </c>
    </row>
    <row r="637" spans="18:24" x14ac:dyDescent="0.2">
      <c r="R637" s="406" t="str">
        <f t="shared" si="9"/>
        <v>568_COR_11_9_202122</v>
      </c>
      <c r="S637" s="406">
        <v>568</v>
      </c>
      <c r="T637" s="406" t="s">
        <v>287</v>
      </c>
      <c r="U637" s="406">
        <v>11</v>
      </c>
      <c r="V637" s="406">
        <v>9</v>
      </c>
      <c r="W637" s="406">
        <v>202122</v>
      </c>
      <c r="X637" s="566">
        <v>0</v>
      </c>
    </row>
    <row r="638" spans="18:24" x14ac:dyDescent="0.2">
      <c r="R638" s="406" t="str">
        <f t="shared" si="9"/>
        <v>572_COR_11_9_202122</v>
      </c>
      <c r="S638" s="406">
        <v>572</v>
      </c>
      <c r="T638" s="406" t="s">
        <v>287</v>
      </c>
      <c r="U638" s="406">
        <v>11</v>
      </c>
      <c r="V638" s="406">
        <v>9</v>
      </c>
      <c r="W638" s="406">
        <v>202122</v>
      </c>
      <c r="X638" s="566">
        <v>0</v>
      </c>
    </row>
    <row r="639" spans="18:24" x14ac:dyDescent="0.2">
      <c r="R639" s="406" t="str">
        <f t="shared" si="9"/>
        <v>574_COR_11_9_202122</v>
      </c>
      <c r="S639" s="406">
        <v>574</v>
      </c>
      <c r="T639" s="406" t="s">
        <v>287</v>
      </c>
      <c r="U639" s="406">
        <v>11</v>
      </c>
      <c r="V639" s="406">
        <v>9</v>
      </c>
      <c r="W639" s="406">
        <v>202122</v>
      </c>
      <c r="X639" s="566">
        <v>0</v>
      </c>
    </row>
    <row r="640" spans="18:24" x14ac:dyDescent="0.2">
      <c r="R640" s="406" t="str">
        <f t="shared" si="9"/>
        <v>576_COR_11_9_202122</v>
      </c>
      <c r="S640" s="406">
        <v>576</v>
      </c>
      <c r="T640" s="406" t="s">
        <v>287</v>
      </c>
      <c r="U640" s="406">
        <v>11</v>
      </c>
      <c r="V640" s="406">
        <v>9</v>
      </c>
      <c r="W640" s="406">
        <v>202122</v>
      </c>
      <c r="X640" s="566">
        <v>0</v>
      </c>
    </row>
    <row r="641" spans="18:24" x14ac:dyDescent="0.2">
      <c r="R641" s="406" t="str">
        <f t="shared" si="9"/>
        <v>582_COR_11_9_202122</v>
      </c>
      <c r="S641" s="406">
        <v>582</v>
      </c>
      <c r="T641" s="406" t="s">
        <v>287</v>
      </c>
      <c r="U641" s="406">
        <v>11</v>
      </c>
      <c r="V641" s="406">
        <v>9</v>
      </c>
      <c r="W641" s="406">
        <v>202122</v>
      </c>
      <c r="X641" s="566">
        <v>0</v>
      </c>
    </row>
    <row r="642" spans="18:24" x14ac:dyDescent="0.2">
      <c r="R642" s="406" t="str">
        <f t="shared" si="9"/>
        <v>584_COR_11_9_202122</v>
      </c>
      <c r="S642" s="406">
        <v>584</v>
      </c>
      <c r="T642" s="406" t="s">
        <v>287</v>
      </c>
      <c r="U642" s="406">
        <v>11</v>
      </c>
      <c r="V642" s="406">
        <v>9</v>
      </c>
      <c r="W642" s="406">
        <v>202122</v>
      </c>
      <c r="X642" s="566">
        <v>0</v>
      </c>
    </row>
    <row r="643" spans="18:24" x14ac:dyDescent="0.2">
      <c r="R643" s="406" t="str">
        <f t="shared" si="9"/>
        <v>586_COR_11_9_202122</v>
      </c>
      <c r="S643" s="406">
        <v>586</v>
      </c>
      <c r="T643" s="406" t="s">
        <v>287</v>
      </c>
      <c r="U643" s="406">
        <v>11</v>
      </c>
      <c r="V643" s="406">
        <v>9</v>
      </c>
      <c r="W643" s="406">
        <v>202122</v>
      </c>
      <c r="X643" s="566">
        <v>0</v>
      </c>
    </row>
    <row r="644" spans="18:24" x14ac:dyDescent="0.2">
      <c r="R644" s="406" t="str">
        <f t="shared" ref="R644:R707" si="10">S644&amp;"_"&amp;T644&amp;"_"&amp;U644&amp;"_"&amp;V644&amp;"_"&amp;W644</f>
        <v>512_COR_12_9_202122</v>
      </c>
      <c r="S644" s="406">
        <v>512</v>
      </c>
      <c r="T644" s="406" t="s">
        <v>287</v>
      </c>
      <c r="U644" s="406">
        <v>12</v>
      </c>
      <c r="V644" s="406">
        <v>9</v>
      </c>
      <c r="W644" s="406">
        <v>202122</v>
      </c>
      <c r="X644" s="566">
        <v>0</v>
      </c>
    </row>
    <row r="645" spans="18:24" x14ac:dyDescent="0.2">
      <c r="R645" s="406" t="str">
        <f t="shared" si="10"/>
        <v>514_COR_12_9_202122</v>
      </c>
      <c r="S645" s="406">
        <v>514</v>
      </c>
      <c r="T645" s="406" t="s">
        <v>287</v>
      </c>
      <c r="U645" s="406">
        <v>12</v>
      </c>
      <c r="V645" s="406">
        <v>9</v>
      </c>
      <c r="W645" s="406">
        <v>202122</v>
      </c>
      <c r="X645" s="566">
        <v>0</v>
      </c>
    </row>
    <row r="646" spans="18:24" x14ac:dyDescent="0.2">
      <c r="R646" s="406" t="str">
        <f t="shared" si="10"/>
        <v>516_COR_12_9_202122</v>
      </c>
      <c r="S646" s="406">
        <v>516</v>
      </c>
      <c r="T646" s="406" t="s">
        <v>287</v>
      </c>
      <c r="U646" s="406">
        <v>12</v>
      </c>
      <c r="V646" s="406">
        <v>9</v>
      </c>
      <c r="W646" s="406">
        <v>202122</v>
      </c>
      <c r="X646" s="566">
        <v>0</v>
      </c>
    </row>
    <row r="647" spans="18:24" x14ac:dyDescent="0.2">
      <c r="R647" s="406" t="str">
        <f t="shared" si="10"/>
        <v>518_COR_12_9_202122</v>
      </c>
      <c r="S647" s="406">
        <v>518</v>
      </c>
      <c r="T647" s="406" t="s">
        <v>287</v>
      </c>
      <c r="U647" s="406">
        <v>12</v>
      </c>
      <c r="V647" s="406">
        <v>9</v>
      </c>
      <c r="W647" s="406">
        <v>202122</v>
      </c>
      <c r="X647" s="566">
        <v>0</v>
      </c>
    </row>
    <row r="648" spans="18:24" x14ac:dyDescent="0.2">
      <c r="R648" s="406" t="str">
        <f t="shared" si="10"/>
        <v>520_COR_12_9_202122</v>
      </c>
      <c r="S648" s="406">
        <v>520</v>
      </c>
      <c r="T648" s="406" t="s">
        <v>287</v>
      </c>
      <c r="U648" s="406">
        <v>12</v>
      </c>
      <c r="V648" s="406">
        <v>9</v>
      </c>
      <c r="W648" s="406">
        <v>202122</v>
      </c>
      <c r="X648" s="566">
        <v>0</v>
      </c>
    </row>
    <row r="649" spans="18:24" x14ac:dyDescent="0.2">
      <c r="R649" s="406" t="str">
        <f t="shared" si="10"/>
        <v>522_COR_12_9_202122</v>
      </c>
      <c r="S649" s="406">
        <v>522</v>
      </c>
      <c r="T649" s="406" t="s">
        <v>287</v>
      </c>
      <c r="U649" s="406">
        <v>12</v>
      </c>
      <c r="V649" s="406">
        <v>9</v>
      </c>
      <c r="W649" s="406">
        <v>202122</v>
      </c>
      <c r="X649" s="566">
        <v>0</v>
      </c>
    </row>
    <row r="650" spans="18:24" x14ac:dyDescent="0.2">
      <c r="R650" s="406" t="str">
        <f t="shared" si="10"/>
        <v>524_COR_12_9_202122</v>
      </c>
      <c r="S650" s="406">
        <v>524</v>
      </c>
      <c r="T650" s="406" t="s">
        <v>287</v>
      </c>
      <c r="U650" s="406">
        <v>12</v>
      </c>
      <c r="V650" s="406">
        <v>9</v>
      </c>
      <c r="W650" s="406">
        <v>202122</v>
      </c>
      <c r="X650" s="566">
        <v>0</v>
      </c>
    </row>
    <row r="651" spans="18:24" x14ac:dyDescent="0.2">
      <c r="R651" s="406" t="str">
        <f t="shared" si="10"/>
        <v>526_COR_12_9_202122</v>
      </c>
      <c r="S651" s="406">
        <v>526</v>
      </c>
      <c r="T651" s="406" t="s">
        <v>287</v>
      </c>
      <c r="U651" s="406">
        <v>12</v>
      </c>
      <c r="V651" s="406">
        <v>9</v>
      </c>
      <c r="W651" s="406">
        <v>202122</v>
      </c>
      <c r="X651" s="566">
        <v>0</v>
      </c>
    </row>
    <row r="652" spans="18:24" x14ac:dyDescent="0.2">
      <c r="R652" s="406" t="str">
        <f t="shared" si="10"/>
        <v>528_COR_12_9_202122</v>
      </c>
      <c r="S652" s="406">
        <v>528</v>
      </c>
      <c r="T652" s="406" t="s">
        <v>287</v>
      </c>
      <c r="U652" s="406">
        <v>12</v>
      </c>
      <c r="V652" s="406">
        <v>9</v>
      </c>
      <c r="W652" s="406">
        <v>202122</v>
      </c>
      <c r="X652" s="566">
        <v>38.652430000000003</v>
      </c>
    </row>
    <row r="653" spans="18:24" x14ac:dyDescent="0.2">
      <c r="R653" s="406" t="str">
        <f t="shared" si="10"/>
        <v>530_COR_12_9_202122</v>
      </c>
      <c r="S653" s="406">
        <v>530</v>
      </c>
      <c r="T653" s="406" t="s">
        <v>287</v>
      </c>
      <c r="U653" s="406">
        <v>12</v>
      </c>
      <c r="V653" s="406">
        <v>9</v>
      </c>
      <c r="W653" s="406">
        <v>202122</v>
      </c>
      <c r="X653" s="566">
        <v>0</v>
      </c>
    </row>
    <row r="654" spans="18:24" x14ac:dyDescent="0.2">
      <c r="R654" s="406" t="str">
        <f t="shared" si="10"/>
        <v>532_COR_12_9_202122</v>
      </c>
      <c r="S654" s="406">
        <v>532</v>
      </c>
      <c r="T654" s="406" t="s">
        <v>287</v>
      </c>
      <c r="U654" s="406">
        <v>12</v>
      </c>
      <c r="V654" s="406">
        <v>9</v>
      </c>
      <c r="W654" s="406">
        <v>202122</v>
      </c>
      <c r="X654" s="566">
        <v>0</v>
      </c>
    </row>
    <row r="655" spans="18:24" x14ac:dyDescent="0.2">
      <c r="R655" s="406" t="str">
        <f t="shared" si="10"/>
        <v>534_COR_12_9_202122</v>
      </c>
      <c r="S655" s="406">
        <v>534</v>
      </c>
      <c r="T655" s="406" t="s">
        <v>287</v>
      </c>
      <c r="U655" s="406">
        <v>12</v>
      </c>
      <c r="V655" s="406">
        <v>9</v>
      </c>
      <c r="W655" s="406">
        <v>202122</v>
      </c>
      <c r="X655" s="566">
        <v>0</v>
      </c>
    </row>
    <row r="656" spans="18:24" x14ac:dyDescent="0.2">
      <c r="R656" s="406" t="str">
        <f t="shared" si="10"/>
        <v>536_COR_12_9_202122</v>
      </c>
      <c r="S656" s="406">
        <v>536</v>
      </c>
      <c r="T656" s="406" t="s">
        <v>287</v>
      </c>
      <c r="U656" s="406">
        <v>12</v>
      </c>
      <c r="V656" s="406">
        <v>9</v>
      </c>
      <c r="W656" s="406">
        <v>202122</v>
      </c>
      <c r="X656" s="566">
        <v>0</v>
      </c>
    </row>
    <row r="657" spans="18:24" x14ac:dyDescent="0.2">
      <c r="R657" s="406" t="str">
        <f t="shared" si="10"/>
        <v>538_COR_12_9_202122</v>
      </c>
      <c r="S657" s="406">
        <v>538</v>
      </c>
      <c r="T657" s="406" t="s">
        <v>287</v>
      </c>
      <c r="U657" s="406">
        <v>12</v>
      </c>
      <c r="V657" s="406">
        <v>9</v>
      </c>
      <c r="W657" s="406">
        <v>202122</v>
      </c>
      <c r="X657" s="566">
        <v>0</v>
      </c>
    </row>
    <row r="658" spans="18:24" x14ac:dyDescent="0.2">
      <c r="R658" s="406" t="str">
        <f t="shared" si="10"/>
        <v>540_COR_12_9_202122</v>
      </c>
      <c r="S658" s="406">
        <v>540</v>
      </c>
      <c r="T658" s="406" t="s">
        <v>287</v>
      </c>
      <c r="U658" s="406">
        <v>12</v>
      </c>
      <c r="V658" s="406">
        <v>9</v>
      </c>
      <c r="W658" s="406">
        <v>202122</v>
      </c>
      <c r="X658" s="566">
        <v>0</v>
      </c>
    </row>
    <row r="659" spans="18:24" x14ac:dyDescent="0.2">
      <c r="R659" s="406" t="str">
        <f t="shared" si="10"/>
        <v>542_COR_12_9_202122</v>
      </c>
      <c r="S659" s="406">
        <v>542</v>
      </c>
      <c r="T659" s="406" t="s">
        <v>287</v>
      </c>
      <c r="U659" s="406">
        <v>12</v>
      </c>
      <c r="V659" s="406">
        <v>9</v>
      </c>
      <c r="W659" s="406">
        <v>202122</v>
      </c>
      <c r="X659" s="566">
        <v>0</v>
      </c>
    </row>
    <row r="660" spans="18:24" x14ac:dyDescent="0.2">
      <c r="R660" s="406" t="str">
        <f t="shared" si="10"/>
        <v>544_COR_12_9_202122</v>
      </c>
      <c r="S660" s="406">
        <v>544</v>
      </c>
      <c r="T660" s="406" t="s">
        <v>287</v>
      </c>
      <c r="U660" s="406">
        <v>12</v>
      </c>
      <c r="V660" s="406">
        <v>9</v>
      </c>
      <c r="W660" s="406">
        <v>202122</v>
      </c>
      <c r="X660" s="566">
        <v>0</v>
      </c>
    </row>
    <row r="661" spans="18:24" x14ac:dyDescent="0.2">
      <c r="R661" s="406" t="str">
        <f t="shared" si="10"/>
        <v>545_COR_12_9_202122</v>
      </c>
      <c r="S661" s="406">
        <v>545</v>
      </c>
      <c r="T661" s="406" t="s">
        <v>287</v>
      </c>
      <c r="U661" s="406">
        <v>12</v>
      </c>
      <c r="V661" s="406">
        <v>9</v>
      </c>
      <c r="W661" s="406">
        <v>202122</v>
      </c>
      <c r="X661" s="566">
        <v>0</v>
      </c>
    </row>
    <row r="662" spans="18:24" x14ac:dyDescent="0.2">
      <c r="R662" s="406" t="str">
        <f t="shared" si="10"/>
        <v>546_COR_12_9_202122</v>
      </c>
      <c r="S662" s="406">
        <v>546</v>
      </c>
      <c r="T662" s="406" t="s">
        <v>287</v>
      </c>
      <c r="U662" s="406">
        <v>12</v>
      </c>
      <c r="V662" s="406">
        <v>9</v>
      </c>
      <c r="W662" s="406">
        <v>202122</v>
      </c>
      <c r="X662" s="566">
        <v>0</v>
      </c>
    </row>
    <row r="663" spans="18:24" x14ac:dyDescent="0.2">
      <c r="R663" s="406" t="str">
        <f t="shared" si="10"/>
        <v>548_COR_12_9_202122</v>
      </c>
      <c r="S663" s="406">
        <v>548</v>
      </c>
      <c r="T663" s="406" t="s">
        <v>287</v>
      </c>
      <c r="U663" s="406">
        <v>12</v>
      </c>
      <c r="V663" s="406">
        <v>9</v>
      </c>
      <c r="W663" s="406">
        <v>202122</v>
      </c>
      <c r="X663" s="566">
        <v>0</v>
      </c>
    </row>
    <row r="664" spans="18:24" x14ac:dyDescent="0.2">
      <c r="R664" s="406" t="str">
        <f t="shared" si="10"/>
        <v>550_COR_12_9_202122</v>
      </c>
      <c r="S664" s="406">
        <v>550</v>
      </c>
      <c r="T664" s="406" t="s">
        <v>287</v>
      </c>
      <c r="U664" s="406">
        <v>12</v>
      </c>
      <c r="V664" s="406">
        <v>9</v>
      </c>
      <c r="W664" s="406">
        <v>202122</v>
      </c>
      <c r="X664" s="566">
        <v>0</v>
      </c>
    </row>
    <row r="665" spans="18:24" x14ac:dyDescent="0.2">
      <c r="R665" s="406" t="str">
        <f t="shared" si="10"/>
        <v>552_COR_12_9_202122</v>
      </c>
      <c r="S665" s="406">
        <v>552</v>
      </c>
      <c r="T665" s="406" t="s">
        <v>287</v>
      </c>
      <c r="U665" s="406">
        <v>12</v>
      </c>
      <c r="V665" s="406">
        <v>9</v>
      </c>
      <c r="W665" s="406">
        <v>202122</v>
      </c>
      <c r="X665" s="566">
        <v>0</v>
      </c>
    </row>
    <row r="666" spans="18:24" x14ac:dyDescent="0.2">
      <c r="R666" s="406" t="str">
        <f t="shared" si="10"/>
        <v>562_COR_12_9_202122</v>
      </c>
      <c r="S666" s="406">
        <v>562</v>
      </c>
      <c r="T666" s="406" t="s">
        <v>287</v>
      </c>
      <c r="U666" s="406">
        <v>12</v>
      </c>
      <c r="V666" s="406">
        <v>9</v>
      </c>
      <c r="W666" s="406">
        <v>202122</v>
      </c>
      <c r="X666" s="566">
        <v>0</v>
      </c>
    </row>
    <row r="667" spans="18:24" x14ac:dyDescent="0.2">
      <c r="R667" s="406" t="str">
        <f t="shared" si="10"/>
        <v>564_COR_12_9_202122</v>
      </c>
      <c r="S667" s="406">
        <v>564</v>
      </c>
      <c r="T667" s="406" t="s">
        <v>287</v>
      </c>
      <c r="U667" s="406">
        <v>12</v>
      </c>
      <c r="V667" s="406">
        <v>9</v>
      </c>
      <c r="W667" s="406">
        <v>202122</v>
      </c>
      <c r="X667" s="566">
        <v>0</v>
      </c>
    </row>
    <row r="668" spans="18:24" x14ac:dyDescent="0.2">
      <c r="R668" s="406" t="str">
        <f t="shared" si="10"/>
        <v>566_COR_12_9_202122</v>
      </c>
      <c r="S668" s="406">
        <v>566</v>
      </c>
      <c r="T668" s="406" t="s">
        <v>287</v>
      </c>
      <c r="U668" s="406">
        <v>12</v>
      </c>
      <c r="V668" s="406">
        <v>9</v>
      </c>
      <c r="W668" s="406">
        <v>202122</v>
      </c>
      <c r="X668" s="566">
        <v>0</v>
      </c>
    </row>
    <row r="669" spans="18:24" x14ac:dyDescent="0.2">
      <c r="R669" s="406" t="str">
        <f t="shared" si="10"/>
        <v>568_COR_12_9_202122</v>
      </c>
      <c r="S669" s="406">
        <v>568</v>
      </c>
      <c r="T669" s="406" t="s">
        <v>287</v>
      </c>
      <c r="U669" s="406">
        <v>12</v>
      </c>
      <c r="V669" s="406">
        <v>9</v>
      </c>
      <c r="W669" s="406">
        <v>202122</v>
      </c>
      <c r="X669" s="566">
        <v>0</v>
      </c>
    </row>
    <row r="670" spans="18:24" x14ac:dyDescent="0.2">
      <c r="R670" s="406" t="str">
        <f t="shared" si="10"/>
        <v>572_COR_12_9_202122</v>
      </c>
      <c r="S670" s="406">
        <v>572</v>
      </c>
      <c r="T670" s="406" t="s">
        <v>287</v>
      </c>
      <c r="U670" s="406">
        <v>12</v>
      </c>
      <c r="V670" s="406">
        <v>9</v>
      </c>
      <c r="W670" s="406">
        <v>202122</v>
      </c>
      <c r="X670" s="566">
        <v>0</v>
      </c>
    </row>
    <row r="671" spans="18:24" x14ac:dyDescent="0.2">
      <c r="R671" s="406" t="str">
        <f t="shared" si="10"/>
        <v>574_COR_12_9_202122</v>
      </c>
      <c r="S671" s="406">
        <v>574</v>
      </c>
      <c r="T671" s="406" t="s">
        <v>287</v>
      </c>
      <c r="U671" s="406">
        <v>12</v>
      </c>
      <c r="V671" s="406">
        <v>9</v>
      </c>
      <c r="W671" s="406">
        <v>202122</v>
      </c>
      <c r="X671" s="566">
        <v>0</v>
      </c>
    </row>
    <row r="672" spans="18:24" x14ac:dyDescent="0.2">
      <c r="R672" s="406" t="str">
        <f t="shared" si="10"/>
        <v>576_COR_12_9_202122</v>
      </c>
      <c r="S672" s="406">
        <v>576</v>
      </c>
      <c r="T672" s="406" t="s">
        <v>287</v>
      </c>
      <c r="U672" s="406">
        <v>12</v>
      </c>
      <c r="V672" s="406">
        <v>9</v>
      </c>
      <c r="W672" s="406">
        <v>202122</v>
      </c>
      <c r="X672" s="566">
        <v>0</v>
      </c>
    </row>
    <row r="673" spans="18:24" x14ac:dyDescent="0.2">
      <c r="R673" s="406" t="str">
        <f t="shared" si="10"/>
        <v>582_COR_12_9_202122</v>
      </c>
      <c r="S673" s="406">
        <v>582</v>
      </c>
      <c r="T673" s="406" t="s">
        <v>287</v>
      </c>
      <c r="U673" s="406">
        <v>12</v>
      </c>
      <c r="V673" s="406">
        <v>9</v>
      </c>
      <c r="W673" s="406">
        <v>202122</v>
      </c>
      <c r="X673" s="566">
        <v>0</v>
      </c>
    </row>
    <row r="674" spans="18:24" x14ac:dyDescent="0.2">
      <c r="R674" s="406" t="str">
        <f t="shared" si="10"/>
        <v>584_COR_12_9_202122</v>
      </c>
      <c r="S674" s="406">
        <v>584</v>
      </c>
      <c r="T674" s="406" t="s">
        <v>287</v>
      </c>
      <c r="U674" s="406">
        <v>12</v>
      </c>
      <c r="V674" s="406">
        <v>9</v>
      </c>
      <c r="W674" s="406">
        <v>202122</v>
      </c>
      <c r="X674" s="566">
        <v>0</v>
      </c>
    </row>
    <row r="675" spans="18:24" x14ac:dyDescent="0.2">
      <c r="R675" s="406" t="str">
        <f t="shared" si="10"/>
        <v>586_COR_12_9_202122</v>
      </c>
      <c r="S675" s="406">
        <v>586</v>
      </c>
      <c r="T675" s="406" t="s">
        <v>287</v>
      </c>
      <c r="U675" s="406">
        <v>12</v>
      </c>
      <c r="V675" s="406">
        <v>9</v>
      </c>
      <c r="W675" s="406">
        <v>202122</v>
      </c>
      <c r="X675" s="566">
        <v>0</v>
      </c>
    </row>
    <row r="676" spans="18:24" x14ac:dyDescent="0.2">
      <c r="R676" s="406" t="str">
        <f t="shared" si="10"/>
        <v>512_COR_13_9_202122</v>
      </c>
      <c r="S676" s="406">
        <v>512</v>
      </c>
      <c r="T676" s="406" t="s">
        <v>287</v>
      </c>
      <c r="U676" s="406">
        <v>13</v>
      </c>
      <c r="V676" s="406">
        <v>9</v>
      </c>
      <c r="W676" s="406">
        <v>202122</v>
      </c>
      <c r="X676" s="566">
        <v>82</v>
      </c>
    </row>
    <row r="677" spans="18:24" x14ac:dyDescent="0.2">
      <c r="R677" s="406" t="str">
        <f t="shared" si="10"/>
        <v>514_COR_13_9_202122</v>
      </c>
      <c r="S677" s="406">
        <v>514</v>
      </c>
      <c r="T677" s="406" t="s">
        <v>287</v>
      </c>
      <c r="U677" s="406">
        <v>13</v>
      </c>
      <c r="V677" s="406">
        <v>9</v>
      </c>
      <c r="W677" s="406">
        <v>202122</v>
      </c>
      <c r="X677" s="566">
        <v>0</v>
      </c>
    </row>
    <row r="678" spans="18:24" x14ac:dyDescent="0.2">
      <c r="R678" s="406" t="str">
        <f t="shared" si="10"/>
        <v>516_COR_13_9_202122</v>
      </c>
      <c r="S678" s="406">
        <v>516</v>
      </c>
      <c r="T678" s="406" t="s">
        <v>287</v>
      </c>
      <c r="U678" s="406">
        <v>13</v>
      </c>
      <c r="V678" s="406">
        <v>9</v>
      </c>
      <c r="W678" s="406">
        <v>202122</v>
      </c>
      <c r="X678" s="566">
        <v>70</v>
      </c>
    </row>
    <row r="679" spans="18:24" x14ac:dyDescent="0.2">
      <c r="R679" s="406" t="str">
        <f t="shared" si="10"/>
        <v>518_COR_13_9_202122</v>
      </c>
      <c r="S679" s="406">
        <v>518</v>
      </c>
      <c r="T679" s="406" t="s">
        <v>287</v>
      </c>
      <c r="U679" s="406">
        <v>13</v>
      </c>
      <c r="V679" s="406">
        <v>9</v>
      </c>
      <c r="W679" s="406">
        <v>202122</v>
      </c>
      <c r="X679" s="566">
        <v>0</v>
      </c>
    </row>
    <row r="680" spans="18:24" x14ac:dyDescent="0.2">
      <c r="R680" s="406" t="str">
        <f t="shared" si="10"/>
        <v>520_COR_13_9_202122</v>
      </c>
      <c r="S680" s="406">
        <v>520</v>
      </c>
      <c r="T680" s="406" t="s">
        <v>287</v>
      </c>
      <c r="U680" s="406">
        <v>13</v>
      </c>
      <c r="V680" s="406">
        <v>9</v>
      </c>
      <c r="W680" s="406">
        <v>202122</v>
      </c>
      <c r="X680" s="566">
        <v>0</v>
      </c>
    </row>
    <row r="681" spans="18:24" x14ac:dyDescent="0.2">
      <c r="R681" s="406" t="str">
        <f t="shared" si="10"/>
        <v>522_COR_13_9_202122</v>
      </c>
      <c r="S681" s="406">
        <v>522</v>
      </c>
      <c r="T681" s="406" t="s">
        <v>287</v>
      </c>
      <c r="U681" s="406">
        <v>13</v>
      </c>
      <c r="V681" s="406">
        <v>9</v>
      </c>
      <c r="W681" s="406">
        <v>202122</v>
      </c>
      <c r="X681" s="566">
        <v>0</v>
      </c>
    </row>
    <row r="682" spans="18:24" x14ac:dyDescent="0.2">
      <c r="R682" s="406" t="str">
        <f t="shared" si="10"/>
        <v>524_COR_13_9_202122</v>
      </c>
      <c r="S682" s="406">
        <v>524</v>
      </c>
      <c r="T682" s="406" t="s">
        <v>287</v>
      </c>
      <c r="U682" s="406">
        <v>13</v>
      </c>
      <c r="V682" s="406">
        <v>9</v>
      </c>
      <c r="W682" s="406">
        <v>202122</v>
      </c>
      <c r="X682" s="566">
        <v>0</v>
      </c>
    </row>
    <row r="683" spans="18:24" x14ac:dyDescent="0.2">
      <c r="R683" s="406" t="str">
        <f t="shared" si="10"/>
        <v>526_COR_13_9_202122</v>
      </c>
      <c r="S683" s="406">
        <v>526</v>
      </c>
      <c r="T683" s="406" t="s">
        <v>287</v>
      </c>
      <c r="U683" s="406">
        <v>13</v>
      </c>
      <c r="V683" s="406">
        <v>9</v>
      </c>
      <c r="W683" s="406">
        <v>202122</v>
      </c>
      <c r="X683" s="566">
        <v>0</v>
      </c>
    </row>
    <row r="684" spans="18:24" x14ac:dyDescent="0.2">
      <c r="R684" s="406" t="str">
        <f t="shared" si="10"/>
        <v>528_COR_13_9_202122</v>
      </c>
      <c r="S684" s="406">
        <v>528</v>
      </c>
      <c r="T684" s="406" t="s">
        <v>287</v>
      </c>
      <c r="U684" s="406">
        <v>13</v>
      </c>
      <c r="V684" s="406">
        <v>9</v>
      </c>
      <c r="W684" s="406">
        <v>202122</v>
      </c>
      <c r="X684" s="566">
        <v>119.67444</v>
      </c>
    </row>
    <row r="685" spans="18:24" x14ac:dyDescent="0.2">
      <c r="R685" s="406" t="str">
        <f t="shared" si="10"/>
        <v>530_COR_13_9_202122</v>
      </c>
      <c r="S685" s="406">
        <v>530</v>
      </c>
      <c r="T685" s="406" t="s">
        <v>287</v>
      </c>
      <c r="U685" s="406">
        <v>13</v>
      </c>
      <c r="V685" s="406">
        <v>9</v>
      </c>
      <c r="W685" s="406">
        <v>202122</v>
      </c>
      <c r="X685" s="566">
        <v>748</v>
      </c>
    </row>
    <row r="686" spans="18:24" x14ac:dyDescent="0.2">
      <c r="R686" s="406" t="str">
        <f t="shared" si="10"/>
        <v>532_COR_13_9_202122</v>
      </c>
      <c r="S686" s="406">
        <v>532</v>
      </c>
      <c r="T686" s="406" t="s">
        <v>287</v>
      </c>
      <c r="U686" s="406">
        <v>13</v>
      </c>
      <c r="V686" s="406">
        <v>9</v>
      </c>
      <c r="W686" s="406">
        <v>202122</v>
      </c>
      <c r="X686" s="566">
        <v>0</v>
      </c>
    </row>
    <row r="687" spans="18:24" x14ac:dyDescent="0.2">
      <c r="R687" s="406" t="str">
        <f t="shared" si="10"/>
        <v>534_COR_13_9_202122</v>
      </c>
      <c r="S687" s="406">
        <v>534</v>
      </c>
      <c r="T687" s="406" t="s">
        <v>287</v>
      </c>
      <c r="U687" s="406">
        <v>13</v>
      </c>
      <c r="V687" s="406">
        <v>9</v>
      </c>
      <c r="W687" s="406">
        <v>202122</v>
      </c>
      <c r="X687" s="566">
        <v>0</v>
      </c>
    </row>
    <row r="688" spans="18:24" x14ac:dyDescent="0.2">
      <c r="R688" s="406" t="str">
        <f t="shared" si="10"/>
        <v>536_COR_13_9_202122</v>
      </c>
      <c r="S688" s="406">
        <v>536</v>
      </c>
      <c r="T688" s="406" t="s">
        <v>287</v>
      </c>
      <c r="U688" s="406">
        <v>13</v>
      </c>
      <c r="V688" s="406">
        <v>9</v>
      </c>
      <c r="W688" s="406">
        <v>202122</v>
      </c>
      <c r="X688" s="566">
        <v>0</v>
      </c>
    </row>
    <row r="689" spans="18:24" x14ac:dyDescent="0.2">
      <c r="R689" s="406" t="str">
        <f t="shared" si="10"/>
        <v>538_COR_13_9_202122</v>
      </c>
      <c r="S689" s="406">
        <v>538</v>
      </c>
      <c r="T689" s="406" t="s">
        <v>287</v>
      </c>
      <c r="U689" s="406">
        <v>13</v>
      </c>
      <c r="V689" s="406">
        <v>9</v>
      </c>
      <c r="W689" s="406">
        <v>202122</v>
      </c>
      <c r="X689" s="566">
        <v>117</v>
      </c>
    </row>
    <row r="690" spans="18:24" x14ac:dyDescent="0.2">
      <c r="R690" s="406" t="str">
        <f t="shared" si="10"/>
        <v>540_COR_13_9_202122</v>
      </c>
      <c r="S690" s="406">
        <v>540</v>
      </c>
      <c r="T690" s="406" t="s">
        <v>287</v>
      </c>
      <c r="U690" s="406">
        <v>13</v>
      </c>
      <c r="V690" s="406">
        <v>9</v>
      </c>
      <c r="W690" s="406">
        <v>202122</v>
      </c>
      <c r="X690" s="566">
        <v>0</v>
      </c>
    </row>
    <row r="691" spans="18:24" x14ac:dyDescent="0.2">
      <c r="R691" s="406" t="str">
        <f t="shared" si="10"/>
        <v>542_COR_13_9_202122</v>
      </c>
      <c r="S691" s="406">
        <v>542</v>
      </c>
      <c r="T691" s="406" t="s">
        <v>287</v>
      </c>
      <c r="U691" s="406">
        <v>13</v>
      </c>
      <c r="V691" s="406">
        <v>9</v>
      </c>
      <c r="W691" s="406">
        <v>202122</v>
      </c>
      <c r="X691" s="566">
        <v>0</v>
      </c>
    </row>
    <row r="692" spans="18:24" x14ac:dyDescent="0.2">
      <c r="R692" s="406" t="str">
        <f t="shared" si="10"/>
        <v>544_COR_13_9_202122</v>
      </c>
      <c r="S692" s="406">
        <v>544</v>
      </c>
      <c r="T692" s="406" t="s">
        <v>287</v>
      </c>
      <c r="U692" s="406">
        <v>13</v>
      </c>
      <c r="V692" s="406">
        <v>9</v>
      </c>
      <c r="W692" s="406">
        <v>202122</v>
      </c>
      <c r="X692" s="566">
        <v>0</v>
      </c>
    </row>
    <row r="693" spans="18:24" x14ac:dyDescent="0.2">
      <c r="R693" s="406" t="str">
        <f t="shared" si="10"/>
        <v>545_COR_13_9_202122</v>
      </c>
      <c r="S693" s="406">
        <v>545</v>
      </c>
      <c r="T693" s="406" t="s">
        <v>287</v>
      </c>
      <c r="U693" s="406">
        <v>13</v>
      </c>
      <c r="V693" s="406">
        <v>9</v>
      </c>
      <c r="W693" s="406">
        <v>202122</v>
      </c>
      <c r="X693" s="566">
        <v>0</v>
      </c>
    </row>
    <row r="694" spans="18:24" x14ac:dyDescent="0.2">
      <c r="R694" s="406" t="str">
        <f t="shared" si="10"/>
        <v>546_COR_13_9_202122</v>
      </c>
      <c r="S694" s="406">
        <v>546</v>
      </c>
      <c r="T694" s="406" t="s">
        <v>287</v>
      </c>
      <c r="U694" s="406">
        <v>13</v>
      </c>
      <c r="V694" s="406">
        <v>9</v>
      </c>
      <c r="W694" s="406">
        <v>202122</v>
      </c>
      <c r="X694" s="566">
        <v>0</v>
      </c>
    </row>
    <row r="695" spans="18:24" x14ac:dyDescent="0.2">
      <c r="R695" s="406" t="str">
        <f t="shared" si="10"/>
        <v>548_COR_13_9_202122</v>
      </c>
      <c r="S695" s="406">
        <v>548</v>
      </c>
      <c r="T695" s="406" t="s">
        <v>287</v>
      </c>
      <c r="U695" s="406">
        <v>13</v>
      </c>
      <c r="V695" s="406">
        <v>9</v>
      </c>
      <c r="W695" s="406">
        <v>202122</v>
      </c>
      <c r="X695" s="566">
        <v>0</v>
      </c>
    </row>
    <row r="696" spans="18:24" x14ac:dyDescent="0.2">
      <c r="R696" s="406" t="str">
        <f t="shared" si="10"/>
        <v>550_COR_13_9_202122</v>
      </c>
      <c r="S696" s="406">
        <v>550</v>
      </c>
      <c r="T696" s="406" t="s">
        <v>287</v>
      </c>
      <c r="U696" s="406">
        <v>13</v>
      </c>
      <c r="V696" s="406">
        <v>9</v>
      </c>
      <c r="W696" s="406">
        <v>202122</v>
      </c>
      <c r="X696" s="566">
        <v>0</v>
      </c>
    </row>
    <row r="697" spans="18:24" x14ac:dyDescent="0.2">
      <c r="R697" s="406" t="str">
        <f t="shared" si="10"/>
        <v>552_COR_13_9_202122</v>
      </c>
      <c r="S697" s="406">
        <v>552</v>
      </c>
      <c r="T697" s="406" t="s">
        <v>287</v>
      </c>
      <c r="U697" s="406">
        <v>13</v>
      </c>
      <c r="V697" s="406">
        <v>9</v>
      </c>
      <c r="W697" s="406">
        <v>202122</v>
      </c>
      <c r="X697" s="566">
        <v>704.56261999999992</v>
      </c>
    </row>
    <row r="698" spans="18:24" x14ac:dyDescent="0.2">
      <c r="R698" s="406" t="str">
        <f t="shared" si="10"/>
        <v>562_COR_13_9_202122</v>
      </c>
      <c r="S698" s="406">
        <v>562</v>
      </c>
      <c r="T698" s="406" t="s">
        <v>287</v>
      </c>
      <c r="U698" s="406">
        <v>13</v>
      </c>
      <c r="V698" s="406">
        <v>9</v>
      </c>
      <c r="W698" s="406">
        <v>202122</v>
      </c>
      <c r="X698" s="566">
        <v>0</v>
      </c>
    </row>
    <row r="699" spans="18:24" x14ac:dyDescent="0.2">
      <c r="R699" s="406" t="str">
        <f t="shared" si="10"/>
        <v>564_COR_13_9_202122</v>
      </c>
      <c r="S699" s="406">
        <v>564</v>
      </c>
      <c r="T699" s="406" t="s">
        <v>287</v>
      </c>
      <c r="U699" s="406">
        <v>13</v>
      </c>
      <c r="V699" s="406">
        <v>9</v>
      </c>
      <c r="W699" s="406">
        <v>202122</v>
      </c>
      <c r="X699" s="566">
        <v>0</v>
      </c>
    </row>
    <row r="700" spans="18:24" x14ac:dyDescent="0.2">
      <c r="R700" s="406" t="str">
        <f t="shared" si="10"/>
        <v>566_COR_13_9_202122</v>
      </c>
      <c r="S700" s="406">
        <v>566</v>
      </c>
      <c r="T700" s="406" t="s">
        <v>287</v>
      </c>
      <c r="U700" s="406">
        <v>13</v>
      </c>
      <c r="V700" s="406">
        <v>9</v>
      </c>
      <c r="W700" s="406">
        <v>202122</v>
      </c>
      <c r="X700" s="566">
        <v>0</v>
      </c>
    </row>
    <row r="701" spans="18:24" x14ac:dyDescent="0.2">
      <c r="R701" s="406" t="str">
        <f t="shared" si="10"/>
        <v>568_COR_13_9_202122</v>
      </c>
      <c r="S701" s="406">
        <v>568</v>
      </c>
      <c r="T701" s="406" t="s">
        <v>287</v>
      </c>
      <c r="U701" s="406">
        <v>13</v>
      </c>
      <c r="V701" s="406">
        <v>9</v>
      </c>
      <c r="W701" s="406">
        <v>202122</v>
      </c>
      <c r="X701" s="566">
        <v>0</v>
      </c>
    </row>
    <row r="702" spans="18:24" x14ac:dyDescent="0.2">
      <c r="R702" s="406" t="str">
        <f t="shared" si="10"/>
        <v>572_COR_13_9_202122</v>
      </c>
      <c r="S702" s="406">
        <v>572</v>
      </c>
      <c r="T702" s="406" t="s">
        <v>287</v>
      </c>
      <c r="U702" s="406">
        <v>13</v>
      </c>
      <c r="V702" s="406">
        <v>9</v>
      </c>
      <c r="W702" s="406">
        <v>202122</v>
      </c>
      <c r="X702" s="566">
        <v>0</v>
      </c>
    </row>
    <row r="703" spans="18:24" x14ac:dyDescent="0.2">
      <c r="R703" s="406" t="str">
        <f t="shared" si="10"/>
        <v>574_COR_13_9_202122</v>
      </c>
      <c r="S703" s="406">
        <v>574</v>
      </c>
      <c r="T703" s="406" t="s">
        <v>287</v>
      </c>
      <c r="U703" s="406">
        <v>13</v>
      </c>
      <c r="V703" s="406">
        <v>9</v>
      </c>
      <c r="W703" s="406">
        <v>202122</v>
      </c>
      <c r="X703" s="566">
        <v>0</v>
      </c>
    </row>
    <row r="704" spans="18:24" x14ac:dyDescent="0.2">
      <c r="R704" s="406" t="str">
        <f t="shared" si="10"/>
        <v>576_COR_13_9_202122</v>
      </c>
      <c r="S704" s="406">
        <v>576</v>
      </c>
      <c r="T704" s="406" t="s">
        <v>287</v>
      </c>
      <c r="U704" s="406">
        <v>13</v>
      </c>
      <c r="V704" s="406">
        <v>9</v>
      </c>
      <c r="W704" s="406">
        <v>202122</v>
      </c>
      <c r="X704" s="566">
        <v>0</v>
      </c>
    </row>
    <row r="705" spans="18:24" x14ac:dyDescent="0.2">
      <c r="R705" s="406" t="str">
        <f t="shared" si="10"/>
        <v>582_COR_13_9_202122</v>
      </c>
      <c r="S705" s="406">
        <v>582</v>
      </c>
      <c r="T705" s="406" t="s">
        <v>287</v>
      </c>
      <c r="U705" s="406">
        <v>13</v>
      </c>
      <c r="V705" s="406">
        <v>9</v>
      </c>
      <c r="W705" s="406">
        <v>202122</v>
      </c>
      <c r="X705" s="566">
        <v>0</v>
      </c>
    </row>
    <row r="706" spans="18:24" x14ac:dyDescent="0.2">
      <c r="R706" s="406" t="str">
        <f t="shared" si="10"/>
        <v>584_COR_13_9_202122</v>
      </c>
      <c r="S706" s="406">
        <v>584</v>
      </c>
      <c r="T706" s="406" t="s">
        <v>287</v>
      </c>
      <c r="U706" s="406">
        <v>13</v>
      </c>
      <c r="V706" s="406">
        <v>9</v>
      </c>
      <c r="W706" s="406">
        <v>202122</v>
      </c>
      <c r="X706" s="566">
        <v>0</v>
      </c>
    </row>
    <row r="707" spans="18:24" x14ac:dyDescent="0.2">
      <c r="R707" s="406" t="str">
        <f t="shared" si="10"/>
        <v>586_COR_13_9_202122</v>
      </c>
      <c r="S707" s="406">
        <v>586</v>
      </c>
      <c r="T707" s="406" t="s">
        <v>287</v>
      </c>
      <c r="U707" s="406">
        <v>13</v>
      </c>
      <c r="V707" s="406">
        <v>9</v>
      </c>
      <c r="W707" s="406">
        <v>202122</v>
      </c>
      <c r="X707" s="566">
        <v>0</v>
      </c>
    </row>
    <row r="708" spans="18:24" x14ac:dyDescent="0.2">
      <c r="R708" s="406" t="str">
        <f t="shared" ref="R708:R771" si="11">S708&amp;"_"&amp;T708&amp;"_"&amp;U708&amp;"_"&amp;V708&amp;"_"&amp;W708</f>
        <v>512_COR_14_9_202122</v>
      </c>
      <c r="S708" s="406">
        <v>512</v>
      </c>
      <c r="T708" s="406" t="s">
        <v>287</v>
      </c>
      <c r="U708" s="406">
        <v>14</v>
      </c>
      <c r="V708" s="406">
        <v>9</v>
      </c>
      <c r="W708" s="406">
        <v>202122</v>
      </c>
      <c r="X708" s="566">
        <v>0</v>
      </c>
    </row>
    <row r="709" spans="18:24" x14ac:dyDescent="0.2">
      <c r="R709" s="406" t="str">
        <f t="shared" si="11"/>
        <v>514_COR_14_9_202122</v>
      </c>
      <c r="S709" s="406">
        <v>514</v>
      </c>
      <c r="T709" s="406" t="s">
        <v>287</v>
      </c>
      <c r="U709" s="406">
        <v>14</v>
      </c>
      <c r="V709" s="406">
        <v>9</v>
      </c>
      <c r="W709" s="406">
        <v>202122</v>
      </c>
      <c r="X709" s="566">
        <v>0</v>
      </c>
    </row>
    <row r="710" spans="18:24" x14ac:dyDescent="0.2">
      <c r="R710" s="406" t="str">
        <f t="shared" si="11"/>
        <v>516_COR_14_9_202122</v>
      </c>
      <c r="S710" s="406">
        <v>516</v>
      </c>
      <c r="T710" s="406" t="s">
        <v>287</v>
      </c>
      <c r="U710" s="406">
        <v>14</v>
      </c>
      <c r="V710" s="406">
        <v>9</v>
      </c>
      <c r="W710" s="406">
        <v>202122</v>
      </c>
      <c r="X710" s="566">
        <v>0</v>
      </c>
    </row>
    <row r="711" spans="18:24" x14ac:dyDescent="0.2">
      <c r="R711" s="406" t="str">
        <f t="shared" si="11"/>
        <v>518_COR_14_9_202122</v>
      </c>
      <c r="S711" s="406">
        <v>518</v>
      </c>
      <c r="T711" s="406" t="s">
        <v>287</v>
      </c>
      <c r="U711" s="406">
        <v>14</v>
      </c>
      <c r="V711" s="406">
        <v>9</v>
      </c>
      <c r="W711" s="406">
        <v>202122</v>
      </c>
      <c r="X711" s="566">
        <v>0</v>
      </c>
    </row>
    <row r="712" spans="18:24" x14ac:dyDescent="0.2">
      <c r="R712" s="406" t="str">
        <f t="shared" si="11"/>
        <v>520_COR_14_9_202122</v>
      </c>
      <c r="S712" s="406">
        <v>520</v>
      </c>
      <c r="T712" s="406" t="s">
        <v>287</v>
      </c>
      <c r="U712" s="406">
        <v>14</v>
      </c>
      <c r="V712" s="406">
        <v>9</v>
      </c>
      <c r="W712" s="406">
        <v>202122</v>
      </c>
      <c r="X712" s="566">
        <v>0</v>
      </c>
    </row>
    <row r="713" spans="18:24" x14ac:dyDescent="0.2">
      <c r="R713" s="406" t="str">
        <f t="shared" si="11"/>
        <v>522_COR_14_9_202122</v>
      </c>
      <c r="S713" s="406">
        <v>522</v>
      </c>
      <c r="T713" s="406" t="s">
        <v>287</v>
      </c>
      <c r="U713" s="406">
        <v>14</v>
      </c>
      <c r="V713" s="406">
        <v>9</v>
      </c>
      <c r="W713" s="406">
        <v>202122</v>
      </c>
      <c r="X713" s="566">
        <v>0</v>
      </c>
    </row>
    <row r="714" spans="18:24" x14ac:dyDescent="0.2">
      <c r="R714" s="406" t="str">
        <f t="shared" si="11"/>
        <v>524_COR_14_9_202122</v>
      </c>
      <c r="S714" s="406">
        <v>524</v>
      </c>
      <c r="T714" s="406" t="s">
        <v>287</v>
      </c>
      <c r="U714" s="406">
        <v>14</v>
      </c>
      <c r="V714" s="406">
        <v>9</v>
      </c>
      <c r="W714" s="406">
        <v>202122</v>
      </c>
      <c r="X714" s="566">
        <v>0</v>
      </c>
    </row>
    <row r="715" spans="18:24" x14ac:dyDescent="0.2">
      <c r="R715" s="406" t="str">
        <f t="shared" si="11"/>
        <v>526_COR_14_9_202122</v>
      </c>
      <c r="S715" s="406">
        <v>526</v>
      </c>
      <c r="T715" s="406" t="s">
        <v>287</v>
      </c>
      <c r="U715" s="406">
        <v>14</v>
      </c>
      <c r="V715" s="406">
        <v>9</v>
      </c>
      <c r="W715" s="406">
        <v>202122</v>
      </c>
      <c r="X715" s="566">
        <v>0</v>
      </c>
    </row>
    <row r="716" spans="18:24" x14ac:dyDescent="0.2">
      <c r="R716" s="406" t="str">
        <f t="shared" si="11"/>
        <v>528_COR_14_9_202122</v>
      </c>
      <c r="S716" s="406">
        <v>528</v>
      </c>
      <c r="T716" s="406" t="s">
        <v>287</v>
      </c>
      <c r="U716" s="406">
        <v>14</v>
      </c>
      <c r="V716" s="406">
        <v>9</v>
      </c>
      <c r="W716" s="406">
        <v>202122</v>
      </c>
      <c r="X716" s="566">
        <v>0</v>
      </c>
    </row>
    <row r="717" spans="18:24" x14ac:dyDescent="0.2">
      <c r="R717" s="406" t="str">
        <f t="shared" si="11"/>
        <v>530_COR_14_9_202122</v>
      </c>
      <c r="S717" s="406">
        <v>530</v>
      </c>
      <c r="T717" s="406" t="s">
        <v>287</v>
      </c>
      <c r="U717" s="406">
        <v>14</v>
      </c>
      <c r="V717" s="406">
        <v>9</v>
      </c>
      <c r="W717" s="406">
        <v>202122</v>
      </c>
      <c r="X717" s="566">
        <v>0</v>
      </c>
    </row>
    <row r="718" spans="18:24" x14ac:dyDescent="0.2">
      <c r="R718" s="406" t="str">
        <f t="shared" si="11"/>
        <v>532_COR_14_9_202122</v>
      </c>
      <c r="S718" s="406">
        <v>532</v>
      </c>
      <c r="T718" s="406" t="s">
        <v>287</v>
      </c>
      <c r="U718" s="406">
        <v>14</v>
      </c>
      <c r="V718" s="406">
        <v>9</v>
      </c>
      <c r="W718" s="406">
        <v>202122</v>
      </c>
      <c r="X718" s="566">
        <v>0</v>
      </c>
    </row>
    <row r="719" spans="18:24" x14ac:dyDescent="0.2">
      <c r="R719" s="406" t="str">
        <f t="shared" si="11"/>
        <v>534_COR_14_9_202122</v>
      </c>
      <c r="S719" s="406">
        <v>534</v>
      </c>
      <c r="T719" s="406" t="s">
        <v>287</v>
      </c>
      <c r="U719" s="406">
        <v>14</v>
      </c>
      <c r="V719" s="406">
        <v>9</v>
      </c>
      <c r="W719" s="406">
        <v>202122</v>
      </c>
      <c r="X719" s="566">
        <v>0</v>
      </c>
    </row>
    <row r="720" spans="18:24" x14ac:dyDescent="0.2">
      <c r="R720" s="406" t="str">
        <f t="shared" si="11"/>
        <v>536_COR_14_9_202122</v>
      </c>
      <c r="S720" s="406">
        <v>536</v>
      </c>
      <c r="T720" s="406" t="s">
        <v>287</v>
      </c>
      <c r="U720" s="406">
        <v>14</v>
      </c>
      <c r="V720" s="406">
        <v>9</v>
      </c>
      <c r="W720" s="406">
        <v>202122</v>
      </c>
      <c r="X720" s="566">
        <v>0</v>
      </c>
    </row>
    <row r="721" spans="18:24" x14ac:dyDescent="0.2">
      <c r="R721" s="406" t="str">
        <f t="shared" si="11"/>
        <v>538_COR_14_9_202122</v>
      </c>
      <c r="S721" s="406">
        <v>538</v>
      </c>
      <c r="T721" s="406" t="s">
        <v>287</v>
      </c>
      <c r="U721" s="406">
        <v>14</v>
      </c>
      <c r="V721" s="406">
        <v>9</v>
      </c>
      <c r="W721" s="406">
        <v>202122</v>
      </c>
      <c r="X721" s="566">
        <v>0</v>
      </c>
    </row>
    <row r="722" spans="18:24" x14ac:dyDescent="0.2">
      <c r="R722" s="406" t="str">
        <f t="shared" si="11"/>
        <v>540_COR_14_9_202122</v>
      </c>
      <c r="S722" s="406">
        <v>540</v>
      </c>
      <c r="T722" s="406" t="s">
        <v>287</v>
      </c>
      <c r="U722" s="406">
        <v>14</v>
      </c>
      <c r="V722" s="406">
        <v>9</v>
      </c>
      <c r="W722" s="406">
        <v>202122</v>
      </c>
      <c r="X722" s="566">
        <v>0</v>
      </c>
    </row>
    <row r="723" spans="18:24" x14ac:dyDescent="0.2">
      <c r="R723" s="406" t="str">
        <f t="shared" si="11"/>
        <v>542_COR_14_9_202122</v>
      </c>
      <c r="S723" s="406">
        <v>542</v>
      </c>
      <c r="T723" s="406" t="s">
        <v>287</v>
      </c>
      <c r="U723" s="406">
        <v>14</v>
      </c>
      <c r="V723" s="406">
        <v>9</v>
      </c>
      <c r="W723" s="406">
        <v>202122</v>
      </c>
      <c r="X723" s="566">
        <v>0</v>
      </c>
    </row>
    <row r="724" spans="18:24" x14ac:dyDescent="0.2">
      <c r="R724" s="406" t="str">
        <f t="shared" si="11"/>
        <v>544_COR_14_9_202122</v>
      </c>
      <c r="S724" s="406">
        <v>544</v>
      </c>
      <c r="T724" s="406" t="s">
        <v>287</v>
      </c>
      <c r="U724" s="406">
        <v>14</v>
      </c>
      <c r="V724" s="406">
        <v>9</v>
      </c>
      <c r="W724" s="406">
        <v>202122</v>
      </c>
      <c r="X724" s="566">
        <v>0</v>
      </c>
    </row>
    <row r="725" spans="18:24" x14ac:dyDescent="0.2">
      <c r="R725" s="406" t="str">
        <f t="shared" si="11"/>
        <v>545_COR_14_9_202122</v>
      </c>
      <c r="S725" s="406">
        <v>545</v>
      </c>
      <c r="T725" s="406" t="s">
        <v>287</v>
      </c>
      <c r="U725" s="406">
        <v>14</v>
      </c>
      <c r="V725" s="406">
        <v>9</v>
      </c>
      <c r="W725" s="406">
        <v>202122</v>
      </c>
      <c r="X725" s="566">
        <v>0</v>
      </c>
    </row>
    <row r="726" spans="18:24" x14ac:dyDescent="0.2">
      <c r="R726" s="406" t="str">
        <f t="shared" si="11"/>
        <v>546_COR_14_9_202122</v>
      </c>
      <c r="S726" s="406">
        <v>546</v>
      </c>
      <c r="T726" s="406" t="s">
        <v>287</v>
      </c>
      <c r="U726" s="406">
        <v>14</v>
      </c>
      <c r="V726" s="406">
        <v>9</v>
      </c>
      <c r="W726" s="406">
        <v>202122</v>
      </c>
      <c r="X726" s="566">
        <v>0</v>
      </c>
    </row>
    <row r="727" spans="18:24" x14ac:dyDescent="0.2">
      <c r="R727" s="406" t="str">
        <f t="shared" si="11"/>
        <v>548_COR_14_9_202122</v>
      </c>
      <c r="S727" s="406">
        <v>548</v>
      </c>
      <c r="T727" s="406" t="s">
        <v>287</v>
      </c>
      <c r="U727" s="406">
        <v>14</v>
      </c>
      <c r="V727" s="406">
        <v>9</v>
      </c>
      <c r="W727" s="406">
        <v>202122</v>
      </c>
      <c r="X727" s="566">
        <v>0</v>
      </c>
    </row>
    <row r="728" spans="18:24" x14ac:dyDescent="0.2">
      <c r="R728" s="406" t="str">
        <f t="shared" si="11"/>
        <v>550_COR_14_9_202122</v>
      </c>
      <c r="S728" s="406">
        <v>550</v>
      </c>
      <c r="T728" s="406" t="s">
        <v>287</v>
      </c>
      <c r="U728" s="406">
        <v>14</v>
      </c>
      <c r="V728" s="406">
        <v>9</v>
      </c>
      <c r="W728" s="406">
        <v>202122</v>
      </c>
      <c r="X728" s="566">
        <v>0</v>
      </c>
    </row>
    <row r="729" spans="18:24" x14ac:dyDescent="0.2">
      <c r="R729" s="406" t="str">
        <f t="shared" si="11"/>
        <v>552_COR_14_9_202122</v>
      </c>
      <c r="S729" s="406">
        <v>552</v>
      </c>
      <c r="T729" s="406" t="s">
        <v>287</v>
      </c>
      <c r="U729" s="406">
        <v>14</v>
      </c>
      <c r="V729" s="406">
        <v>9</v>
      </c>
      <c r="W729" s="406">
        <v>202122</v>
      </c>
      <c r="X729" s="566">
        <v>0</v>
      </c>
    </row>
    <row r="730" spans="18:24" x14ac:dyDescent="0.2">
      <c r="R730" s="406" t="str">
        <f t="shared" si="11"/>
        <v>562_COR_14_9_202122</v>
      </c>
      <c r="S730" s="406">
        <v>562</v>
      </c>
      <c r="T730" s="406" t="s">
        <v>287</v>
      </c>
      <c r="U730" s="406">
        <v>14</v>
      </c>
      <c r="V730" s="406">
        <v>9</v>
      </c>
      <c r="W730" s="406">
        <v>202122</v>
      </c>
      <c r="X730" s="566">
        <v>0</v>
      </c>
    </row>
    <row r="731" spans="18:24" x14ac:dyDescent="0.2">
      <c r="R731" s="406" t="str">
        <f t="shared" si="11"/>
        <v>564_COR_14_9_202122</v>
      </c>
      <c r="S731" s="406">
        <v>564</v>
      </c>
      <c r="T731" s="406" t="s">
        <v>287</v>
      </c>
      <c r="U731" s="406">
        <v>14</v>
      </c>
      <c r="V731" s="406">
        <v>9</v>
      </c>
      <c r="W731" s="406">
        <v>202122</v>
      </c>
      <c r="X731" s="566">
        <v>0</v>
      </c>
    </row>
    <row r="732" spans="18:24" x14ac:dyDescent="0.2">
      <c r="R732" s="406" t="str">
        <f t="shared" si="11"/>
        <v>566_COR_14_9_202122</v>
      </c>
      <c r="S732" s="406">
        <v>566</v>
      </c>
      <c r="T732" s="406" t="s">
        <v>287</v>
      </c>
      <c r="U732" s="406">
        <v>14</v>
      </c>
      <c r="V732" s="406">
        <v>9</v>
      </c>
      <c r="W732" s="406">
        <v>202122</v>
      </c>
      <c r="X732" s="566">
        <v>0</v>
      </c>
    </row>
    <row r="733" spans="18:24" x14ac:dyDescent="0.2">
      <c r="R733" s="406" t="str">
        <f t="shared" si="11"/>
        <v>568_COR_14_9_202122</v>
      </c>
      <c r="S733" s="406">
        <v>568</v>
      </c>
      <c r="T733" s="406" t="s">
        <v>287</v>
      </c>
      <c r="U733" s="406">
        <v>14</v>
      </c>
      <c r="V733" s="406">
        <v>9</v>
      </c>
      <c r="W733" s="406">
        <v>202122</v>
      </c>
      <c r="X733" s="566">
        <v>0</v>
      </c>
    </row>
    <row r="734" spans="18:24" x14ac:dyDescent="0.2">
      <c r="R734" s="406" t="str">
        <f t="shared" si="11"/>
        <v>572_COR_14_9_202122</v>
      </c>
      <c r="S734" s="406">
        <v>572</v>
      </c>
      <c r="T734" s="406" t="s">
        <v>287</v>
      </c>
      <c r="U734" s="406">
        <v>14</v>
      </c>
      <c r="V734" s="406">
        <v>9</v>
      </c>
      <c r="W734" s="406">
        <v>202122</v>
      </c>
      <c r="X734" s="566">
        <v>0</v>
      </c>
    </row>
    <row r="735" spans="18:24" x14ac:dyDescent="0.2">
      <c r="R735" s="406" t="str">
        <f t="shared" si="11"/>
        <v>574_COR_14_9_202122</v>
      </c>
      <c r="S735" s="406">
        <v>574</v>
      </c>
      <c r="T735" s="406" t="s">
        <v>287</v>
      </c>
      <c r="U735" s="406">
        <v>14</v>
      </c>
      <c r="V735" s="406">
        <v>9</v>
      </c>
      <c r="W735" s="406">
        <v>202122</v>
      </c>
      <c r="X735" s="566">
        <v>0</v>
      </c>
    </row>
    <row r="736" spans="18:24" x14ac:dyDescent="0.2">
      <c r="R736" s="406" t="str">
        <f t="shared" si="11"/>
        <v>576_COR_14_9_202122</v>
      </c>
      <c r="S736" s="406">
        <v>576</v>
      </c>
      <c r="T736" s="406" t="s">
        <v>287</v>
      </c>
      <c r="U736" s="406">
        <v>14</v>
      </c>
      <c r="V736" s="406">
        <v>9</v>
      </c>
      <c r="W736" s="406">
        <v>202122</v>
      </c>
      <c r="X736" s="566">
        <v>0</v>
      </c>
    </row>
    <row r="737" spans="18:24" x14ac:dyDescent="0.2">
      <c r="R737" s="406" t="str">
        <f t="shared" si="11"/>
        <v>582_COR_14_9_202122</v>
      </c>
      <c r="S737" s="406">
        <v>582</v>
      </c>
      <c r="T737" s="406" t="s">
        <v>287</v>
      </c>
      <c r="U737" s="406">
        <v>14</v>
      </c>
      <c r="V737" s="406">
        <v>9</v>
      </c>
      <c r="W737" s="406">
        <v>202122</v>
      </c>
      <c r="X737" s="566">
        <v>0</v>
      </c>
    </row>
    <row r="738" spans="18:24" x14ac:dyDescent="0.2">
      <c r="R738" s="406" t="str">
        <f t="shared" si="11"/>
        <v>584_COR_14_9_202122</v>
      </c>
      <c r="S738" s="406">
        <v>584</v>
      </c>
      <c r="T738" s="406" t="s">
        <v>287</v>
      </c>
      <c r="U738" s="406">
        <v>14</v>
      </c>
      <c r="V738" s="406">
        <v>9</v>
      </c>
      <c r="W738" s="406">
        <v>202122</v>
      </c>
      <c r="X738" s="566">
        <v>0</v>
      </c>
    </row>
    <row r="739" spans="18:24" x14ac:dyDescent="0.2">
      <c r="R739" s="406" t="str">
        <f t="shared" si="11"/>
        <v>586_COR_14_9_202122</v>
      </c>
      <c r="S739" s="406">
        <v>586</v>
      </c>
      <c r="T739" s="406" t="s">
        <v>287</v>
      </c>
      <c r="U739" s="406">
        <v>14</v>
      </c>
      <c r="V739" s="406">
        <v>9</v>
      </c>
      <c r="W739" s="406">
        <v>202122</v>
      </c>
      <c r="X739" s="566">
        <v>0</v>
      </c>
    </row>
    <row r="740" spans="18:24" x14ac:dyDescent="0.2">
      <c r="R740" s="406" t="str">
        <f t="shared" si="11"/>
        <v>512_COR_15_9_202122</v>
      </c>
      <c r="S740" s="406">
        <v>512</v>
      </c>
      <c r="T740" s="406" t="s">
        <v>287</v>
      </c>
      <c r="U740" s="406">
        <v>15</v>
      </c>
      <c r="V740" s="406">
        <v>9</v>
      </c>
      <c r="W740" s="406">
        <v>202122</v>
      </c>
      <c r="X740" s="566">
        <v>3743</v>
      </c>
    </row>
    <row r="741" spans="18:24" x14ac:dyDescent="0.2">
      <c r="R741" s="406" t="str">
        <f t="shared" si="11"/>
        <v>514_COR_15_9_202122</v>
      </c>
      <c r="S741" s="406">
        <v>514</v>
      </c>
      <c r="T741" s="406" t="s">
        <v>287</v>
      </c>
      <c r="U741" s="406">
        <v>15</v>
      </c>
      <c r="V741" s="406">
        <v>9</v>
      </c>
      <c r="W741" s="406">
        <v>202122</v>
      </c>
      <c r="X741" s="566">
        <v>13485</v>
      </c>
    </row>
    <row r="742" spans="18:24" x14ac:dyDescent="0.2">
      <c r="R742" s="406" t="str">
        <f t="shared" si="11"/>
        <v>516_COR_15_9_202122</v>
      </c>
      <c r="S742" s="406">
        <v>516</v>
      </c>
      <c r="T742" s="406" t="s">
        <v>287</v>
      </c>
      <c r="U742" s="406">
        <v>15</v>
      </c>
      <c r="V742" s="406">
        <v>9</v>
      </c>
      <c r="W742" s="406">
        <v>202122</v>
      </c>
      <c r="X742" s="566">
        <v>11718</v>
      </c>
    </row>
    <row r="743" spans="18:24" x14ac:dyDescent="0.2">
      <c r="R743" s="406" t="str">
        <f t="shared" si="11"/>
        <v>518_COR_15_9_202122</v>
      </c>
      <c r="S743" s="406">
        <v>518</v>
      </c>
      <c r="T743" s="406" t="s">
        <v>287</v>
      </c>
      <c r="U743" s="406">
        <v>15</v>
      </c>
      <c r="V743" s="406">
        <v>9</v>
      </c>
      <c r="W743" s="406">
        <v>202122</v>
      </c>
      <c r="X743" s="566">
        <v>8370</v>
      </c>
    </row>
    <row r="744" spans="18:24" x14ac:dyDescent="0.2">
      <c r="R744" s="406" t="str">
        <f t="shared" si="11"/>
        <v>520_COR_15_9_202122</v>
      </c>
      <c r="S744" s="406">
        <v>520</v>
      </c>
      <c r="T744" s="406" t="s">
        <v>287</v>
      </c>
      <c r="U744" s="406">
        <v>15</v>
      </c>
      <c r="V744" s="406">
        <v>9</v>
      </c>
      <c r="W744" s="406">
        <v>202122</v>
      </c>
      <c r="X744" s="566">
        <v>7346</v>
      </c>
    </row>
    <row r="745" spans="18:24" x14ac:dyDescent="0.2">
      <c r="R745" s="406" t="str">
        <f t="shared" si="11"/>
        <v>522_COR_15_9_202122</v>
      </c>
      <c r="S745" s="406">
        <v>522</v>
      </c>
      <c r="T745" s="406" t="s">
        <v>287</v>
      </c>
      <c r="U745" s="406">
        <v>15</v>
      </c>
      <c r="V745" s="406">
        <v>9</v>
      </c>
      <c r="W745" s="406">
        <v>202122</v>
      </c>
      <c r="X745" s="566">
        <v>5229.2000000000007</v>
      </c>
    </row>
    <row r="746" spans="18:24" x14ac:dyDescent="0.2">
      <c r="R746" s="406" t="str">
        <f t="shared" si="11"/>
        <v>524_COR_15_9_202122</v>
      </c>
      <c r="S746" s="406">
        <v>524</v>
      </c>
      <c r="T746" s="406" t="s">
        <v>287</v>
      </c>
      <c r="U746" s="406">
        <v>15</v>
      </c>
      <c r="V746" s="406">
        <v>9</v>
      </c>
      <c r="W746" s="406">
        <v>202122</v>
      </c>
      <c r="X746" s="566">
        <v>14094.850999999999</v>
      </c>
    </row>
    <row r="747" spans="18:24" x14ac:dyDescent="0.2">
      <c r="R747" s="406" t="str">
        <f t="shared" si="11"/>
        <v>526_COR_15_9_202122</v>
      </c>
      <c r="S747" s="406">
        <v>526</v>
      </c>
      <c r="T747" s="406" t="s">
        <v>287</v>
      </c>
      <c r="U747" s="406">
        <v>15</v>
      </c>
      <c r="V747" s="406">
        <v>9</v>
      </c>
      <c r="W747" s="406">
        <v>202122</v>
      </c>
      <c r="X747" s="566">
        <v>4827</v>
      </c>
    </row>
    <row r="748" spans="18:24" x14ac:dyDescent="0.2">
      <c r="R748" s="406" t="str">
        <f t="shared" si="11"/>
        <v>528_COR_15_9_202122</v>
      </c>
      <c r="S748" s="406">
        <v>528</v>
      </c>
      <c r="T748" s="406" t="s">
        <v>287</v>
      </c>
      <c r="U748" s="406">
        <v>15</v>
      </c>
      <c r="V748" s="406">
        <v>9</v>
      </c>
      <c r="W748" s="406">
        <v>202122</v>
      </c>
      <c r="X748" s="566">
        <v>9512.5211600000002</v>
      </c>
    </row>
    <row r="749" spans="18:24" x14ac:dyDescent="0.2">
      <c r="R749" s="406" t="str">
        <f t="shared" si="11"/>
        <v>530_COR_15_9_202122</v>
      </c>
      <c r="S749" s="406">
        <v>530</v>
      </c>
      <c r="T749" s="406" t="s">
        <v>287</v>
      </c>
      <c r="U749" s="406">
        <v>15</v>
      </c>
      <c r="V749" s="406">
        <v>9</v>
      </c>
      <c r="W749" s="406">
        <v>202122</v>
      </c>
      <c r="X749" s="566">
        <v>16313.522000000001</v>
      </c>
    </row>
    <row r="750" spans="18:24" x14ac:dyDescent="0.2">
      <c r="R750" s="406" t="str">
        <f t="shared" si="11"/>
        <v>532_COR_15_9_202122</v>
      </c>
      <c r="S750" s="406">
        <v>532</v>
      </c>
      <c r="T750" s="406" t="s">
        <v>287</v>
      </c>
      <c r="U750" s="406">
        <v>15</v>
      </c>
      <c r="V750" s="406">
        <v>9</v>
      </c>
      <c r="W750" s="406">
        <v>202122</v>
      </c>
      <c r="X750" s="566">
        <v>18587</v>
      </c>
    </row>
    <row r="751" spans="18:24" x14ac:dyDescent="0.2">
      <c r="R751" s="406" t="str">
        <f t="shared" si="11"/>
        <v>534_COR_15_9_202122</v>
      </c>
      <c r="S751" s="406">
        <v>534</v>
      </c>
      <c r="T751" s="406" t="s">
        <v>287</v>
      </c>
      <c r="U751" s="406">
        <v>15</v>
      </c>
      <c r="V751" s="406">
        <v>9</v>
      </c>
      <c r="W751" s="406">
        <v>202122</v>
      </c>
      <c r="X751" s="566">
        <v>8323.2133800000011</v>
      </c>
    </row>
    <row r="752" spans="18:24" x14ac:dyDescent="0.2">
      <c r="R752" s="406" t="str">
        <f t="shared" si="11"/>
        <v>536_COR_15_9_202122</v>
      </c>
      <c r="S752" s="406">
        <v>536</v>
      </c>
      <c r="T752" s="406" t="s">
        <v>287</v>
      </c>
      <c r="U752" s="406">
        <v>15</v>
      </c>
      <c r="V752" s="406">
        <v>9</v>
      </c>
      <c r="W752" s="406">
        <v>202122</v>
      </c>
      <c r="X752" s="566">
        <v>7639.4999999999991</v>
      </c>
    </row>
    <row r="753" spans="18:24" x14ac:dyDescent="0.2">
      <c r="R753" s="406" t="str">
        <f t="shared" si="11"/>
        <v>538_COR_15_9_202122</v>
      </c>
      <c r="S753" s="406">
        <v>538</v>
      </c>
      <c r="T753" s="406" t="s">
        <v>287</v>
      </c>
      <c r="U753" s="406">
        <v>15</v>
      </c>
      <c r="V753" s="406">
        <v>9</v>
      </c>
      <c r="W753" s="406">
        <v>202122</v>
      </c>
      <c r="X753" s="566">
        <v>7235</v>
      </c>
    </row>
    <row r="754" spans="18:24" x14ac:dyDescent="0.2">
      <c r="R754" s="406" t="str">
        <f t="shared" si="11"/>
        <v>540_COR_15_9_202122</v>
      </c>
      <c r="S754" s="406">
        <v>540</v>
      </c>
      <c r="T754" s="406" t="s">
        <v>287</v>
      </c>
      <c r="U754" s="406">
        <v>15</v>
      </c>
      <c r="V754" s="406">
        <v>9</v>
      </c>
      <c r="W754" s="406">
        <v>202122</v>
      </c>
      <c r="X754" s="566">
        <v>33793.597000000002</v>
      </c>
    </row>
    <row r="755" spans="18:24" x14ac:dyDescent="0.2">
      <c r="R755" s="406" t="str">
        <f t="shared" si="11"/>
        <v>542_COR_15_9_202122</v>
      </c>
      <c r="S755" s="406">
        <v>542</v>
      </c>
      <c r="T755" s="406" t="s">
        <v>287</v>
      </c>
      <c r="U755" s="406">
        <v>15</v>
      </c>
      <c r="V755" s="406">
        <v>9</v>
      </c>
      <c r="W755" s="406">
        <v>202122</v>
      </c>
      <c r="X755" s="566">
        <v>5782</v>
      </c>
    </row>
    <row r="756" spans="18:24" x14ac:dyDescent="0.2">
      <c r="R756" s="406" t="str">
        <f t="shared" si="11"/>
        <v>544_COR_15_9_202122</v>
      </c>
      <c r="S756" s="406">
        <v>544</v>
      </c>
      <c r="T756" s="406" t="s">
        <v>287</v>
      </c>
      <c r="U756" s="406">
        <v>15</v>
      </c>
      <c r="V756" s="406">
        <v>9</v>
      </c>
      <c r="W756" s="406">
        <v>202122</v>
      </c>
      <c r="X756" s="566">
        <v>5789.5792500000016</v>
      </c>
    </row>
    <row r="757" spans="18:24" x14ac:dyDescent="0.2">
      <c r="R757" s="406" t="str">
        <f t="shared" si="11"/>
        <v>545_COR_15_9_202122</v>
      </c>
      <c r="S757" s="406">
        <v>545</v>
      </c>
      <c r="T757" s="406" t="s">
        <v>287</v>
      </c>
      <c r="U757" s="406">
        <v>15</v>
      </c>
      <c r="V757" s="406">
        <v>9</v>
      </c>
      <c r="W757" s="406">
        <v>202122</v>
      </c>
      <c r="X757" s="566">
        <v>6663</v>
      </c>
    </row>
    <row r="758" spans="18:24" x14ac:dyDescent="0.2">
      <c r="R758" s="406" t="str">
        <f t="shared" si="11"/>
        <v>546_COR_15_9_202122</v>
      </c>
      <c r="S758" s="406">
        <v>546</v>
      </c>
      <c r="T758" s="406" t="s">
        <v>287</v>
      </c>
      <c r="U758" s="406">
        <v>15</v>
      </c>
      <c r="V758" s="406">
        <v>9</v>
      </c>
      <c r="W758" s="406">
        <v>202122</v>
      </c>
      <c r="X758" s="566">
        <v>2853</v>
      </c>
    </row>
    <row r="759" spans="18:24" x14ac:dyDescent="0.2">
      <c r="R759" s="406" t="str">
        <f t="shared" si="11"/>
        <v>548_COR_15_9_202122</v>
      </c>
      <c r="S759" s="406">
        <v>548</v>
      </c>
      <c r="T759" s="406" t="s">
        <v>287</v>
      </c>
      <c r="U759" s="406">
        <v>15</v>
      </c>
      <c r="V759" s="406">
        <v>9</v>
      </c>
      <c r="W759" s="406">
        <v>202122</v>
      </c>
      <c r="X759" s="566">
        <v>8137.6469999999999</v>
      </c>
    </row>
    <row r="760" spans="18:24" x14ac:dyDescent="0.2">
      <c r="R760" s="406" t="str">
        <f t="shared" si="11"/>
        <v>550_COR_15_9_202122</v>
      </c>
      <c r="S760" s="406">
        <v>550</v>
      </c>
      <c r="T760" s="406" t="s">
        <v>287</v>
      </c>
      <c r="U760" s="406">
        <v>15</v>
      </c>
      <c r="V760" s="406">
        <v>9</v>
      </c>
      <c r="W760" s="406">
        <v>202122</v>
      </c>
      <c r="X760" s="566">
        <v>16746.313179999997</v>
      </c>
    </row>
    <row r="761" spans="18:24" x14ac:dyDescent="0.2">
      <c r="R761" s="406" t="str">
        <f t="shared" si="11"/>
        <v>552_COR_15_9_202122</v>
      </c>
      <c r="S761" s="406">
        <v>552</v>
      </c>
      <c r="T761" s="406" t="s">
        <v>287</v>
      </c>
      <c r="U761" s="406">
        <v>15</v>
      </c>
      <c r="V761" s="406">
        <v>9</v>
      </c>
      <c r="W761" s="406">
        <v>202122</v>
      </c>
      <c r="X761" s="566">
        <v>33837.89561</v>
      </c>
    </row>
    <row r="762" spans="18:24" x14ac:dyDescent="0.2">
      <c r="R762" s="406" t="str">
        <f t="shared" si="11"/>
        <v>562_COR_15_9_202122</v>
      </c>
      <c r="S762" s="406">
        <v>562</v>
      </c>
      <c r="T762" s="406" t="s">
        <v>287</v>
      </c>
      <c r="U762" s="406">
        <v>15</v>
      </c>
      <c r="V762" s="406">
        <v>9</v>
      </c>
      <c r="W762" s="406">
        <v>202122</v>
      </c>
      <c r="X762" s="566">
        <v>0</v>
      </c>
    </row>
    <row r="763" spans="18:24" x14ac:dyDescent="0.2">
      <c r="R763" s="406" t="str">
        <f t="shared" si="11"/>
        <v>564_COR_15_9_202122</v>
      </c>
      <c r="S763" s="406">
        <v>564</v>
      </c>
      <c r="T763" s="406" t="s">
        <v>287</v>
      </c>
      <c r="U763" s="406">
        <v>15</v>
      </c>
      <c r="V763" s="406">
        <v>9</v>
      </c>
      <c r="W763" s="406">
        <v>202122</v>
      </c>
      <c r="X763" s="566">
        <v>0</v>
      </c>
    </row>
    <row r="764" spans="18:24" x14ac:dyDescent="0.2">
      <c r="R764" s="406" t="str">
        <f t="shared" si="11"/>
        <v>566_COR_15_9_202122</v>
      </c>
      <c r="S764" s="406">
        <v>566</v>
      </c>
      <c r="T764" s="406" t="s">
        <v>287</v>
      </c>
      <c r="U764" s="406">
        <v>15</v>
      </c>
      <c r="V764" s="406">
        <v>9</v>
      </c>
      <c r="W764" s="406">
        <v>202122</v>
      </c>
      <c r="X764" s="566">
        <v>0</v>
      </c>
    </row>
    <row r="765" spans="18:24" x14ac:dyDescent="0.2">
      <c r="R765" s="406" t="str">
        <f t="shared" si="11"/>
        <v>568_COR_15_9_202122</v>
      </c>
      <c r="S765" s="406">
        <v>568</v>
      </c>
      <c r="T765" s="406" t="s">
        <v>287</v>
      </c>
      <c r="U765" s="406">
        <v>15</v>
      </c>
      <c r="V765" s="406">
        <v>9</v>
      </c>
      <c r="W765" s="406">
        <v>202122</v>
      </c>
      <c r="X765" s="566">
        <v>0</v>
      </c>
    </row>
    <row r="766" spans="18:24" x14ac:dyDescent="0.2">
      <c r="R766" s="406" t="str">
        <f t="shared" si="11"/>
        <v>572_COR_15_9_202122</v>
      </c>
      <c r="S766" s="406">
        <v>572</v>
      </c>
      <c r="T766" s="406" t="s">
        <v>287</v>
      </c>
      <c r="U766" s="406">
        <v>15</v>
      </c>
      <c r="V766" s="406">
        <v>9</v>
      </c>
      <c r="W766" s="406">
        <v>202122</v>
      </c>
      <c r="X766" s="566">
        <v>0</v>
      </c>
    </row>
    <row r="767" spans="18:24" x14ac:dyDescent="0.2">
      <c r="R767" s="406" t="str">
        <f t="shared" si="11"/>
        <v>574_COR_15_9_202122</v>
      </c>
      <c r="S767" s="406">
        <v>574</v>
      </c>
      <c r="T767" s="406" t="s">
        <v>287</v>
      </c>
      <c r="U767" s="406">
        <v>15</v>
      </c>
      <c r="V767" s="406">
        <v>9</v>
      </c>
      <c r="W767" s="406">
        <v>202122</v>
      </c>
      <c r="X767" s="566">
        <v>0</v>
      </c>
    </row>
    <row r="768" spans="18:24" x14ac:dyDescent="0.2">
      <c r="R768" s="406" t="str">
        <f t="shared" si="11"/>
        <v>576_COR_15_9_202122</v>
      </c>
      <c r="S768" s="406">
        <v>576</v>
      </c>
      <c r="T768" s="406" t="s">
        <v>287</v>
      </c>
      <c r="U768" s="406">
        <v>15</v>
      </c>
      <c r="V768" s="406">
        <v>9</v>
      </c>
      <c r="W768" s="406">
        <v>202122</v>
      </c>
      <c r="X768" s="566">
        <v>0</v>
      </c>
    </row>
    <row r="769" spans="18:24" x14ac:dyDescent="0.2">
      <c r="R769" s="406" t="str">
        <f t="shared" si="11"/>
        <v>582_COR_15_9_202122</v>
      </c>
      <c r="S769" s="406">
        <v>582</v>
      </c>
      <c r="T769" s="406" t="s">
        <v>287</v>
      </c>
      <c r="U769" s="406">
        <v>15</v>
      </c>
      <c r="V769" s="406">
        <v>9</v>
      </c>
      <c r="W769" s="406">
        <v>202122</v>
      </c>
      <c r="X769" s="566">
        <v>0</v>
      </c>
    </row>
    <row r="770" spans="18:24" x14ac:dyDescent="0.2">
      <c r="R770" s="406" t="str">
        <f t="shared" si="11"/>
        <v>584_COR_15_9_202122</v>
      </c>
      <c r="S770" s="406">
        <v>584</v>
      </c>
      <c r="T770" s="406" t="s">
        <v>287</v>
      </c>
      <c r="U770" s="406">
        <v>15</v>
      </c>
      <c r="V770" s="406">
        <v>9</v>
      </c>
      <c r="W770" s="406">
        <v>202122</v>
      </c>
      <c r="X770" s="566">
        <v>0</v>
      </c>
    </row>
    <row r="771" spans="18:24" x14ac:dyDescent="0.2">
      <c r="R771" s="406" t="str">
        <f t="shared" si="11"/>
        <v>586_COR_15_9_202122</v>
      </c>
      <c r="S771" s="406">
        <v>586</v>
      </c>
      <c r="T771" s="406" t="s">
        <v>287</v>
      </c>
      <c r="U771" s="406">
        <v>15</v>
      </c>
      <c r="V771" s="406">
        <v>9</v>
      </c>
      <c r="W771" s="406">
        <v>202122</v>
      </c>
      <c r="X771" s="566">
        <v>0</v>
      </c>
    </row>
    <row r="772" spans="18:24" x14ac:dyDescent="0.2">
      <c r="R772" s="406" t="str">
        <f t="shared" ref="R772:R835" si="12">S772&amp;"_"&amp;T772&amp;"_"&amp;U772&amp;"_"&amp;V772&amp;"_"&amp;W772</f>
        <v>512_COR_16_9_202122</v>
      </c>
      <c r="S772" s="406">
        <v>512</v>
      </c>
      <c r="T772" s="406" t="s">
        <v>287</v>
      </c>
      <c r="U772" s="406">
        <v>16</v>
      </c>
      <c r="V772" s="406">
        <v>9</v>
      </c>
      <c r="W772" s="406">
        <v>202122</v>
      </c>
      <c r="X772" s="566">
        <v>0</v>
      </c>
    </row>
    <row r="773" spans="18:24" x14ac:dyDescent="0.2">
      <c r="R773" s="406" t="str">
        <f t="shared" si="12"/>
        <v>514_COR_16_9_202122</v>
      </c>
      <c r="S773" s="406">
        <v>514</v>
      </c>
      <c r="T773" s="406" t="s">
        <v>287</v>
      </c>
      <c r="U773" s="406">
        <v>16</v>
      </c>
      <c r="V773" s="406">
        <v>9</v>
      </c>
      <c r="W773" s="406">
        <v>202122</v>
      </c>
      <c r="X773" s="566">
        <v>0</v>
      </c>
    </row>
    <row r="774" spans="18:24" x14ac:dyDescent="0.2">
      <c r="R774" s="406" t="str">
        <f t="shared" si="12"/>
        <v>516_COR_16_9_202122</v>
      </c>
      <c r="S774" s="406">
        <v>516</v>
      </c>
      <c r="T774" s="406" t="s">
        <v>287</v>
      </c>
      <c r="U774" s="406">
        <v>16</v>
      </c>
      <c r="V774" s="406">
        <v>9</v>
      </c>
      <c r="W774" s="406">
        <v>202122</v>
      </c>
      <c r="X774" s="566">
        <v>0</v>
      </c>
    </row>
    <row r="775" spans="18:24" x14ac:dyDescent="0.2">
      <c r="R775" s="406" t="str">
        <f t="shared" si="12"/>
        <v>518_COR_16_9_202122</v>
      </c>
      <c r="S775" s="406">
        <v>518</v>
      </c>
      <c r="T775" s="406" t="s">
        <v>287</v>
      </c>
      <c r="U775" s="406">
        <v>16</v>
      </c>
      <c r="V775" s="406">
        <v>9</v>
      </c>
      <c r="W775" s="406">
        <v>202122</v>
      </c>
      <c r="X775" s="566">
        <v>0</v>
      </c>
    </row>
    <row r="776" spans="18:24" x14ac:dyDescent="0.2">
      <c r="R776" s="406" t="str">
        <f t="shared" si="12"/>
        <v>520_COR_16_9_202122</v>
      </c>
      <c r="S776" s="406">
        <v>520</v>
      </c>
      <c r="T776" s="406" t="s">
        <v>287</v>
      </c>
      <c r="U776" s="406">
        <v>16</v>
      </c>
      <c r="V776" s="406">
        <v>9</v>
      </c>
      <c r="W776" s="406">
        <v>202122</v>
      </c>
      <c r="X776" s="566">
        <v>504</v>
      </c>
    </row>
    <row r="777" spans="18:24" x14ac:dyDescent="0.2">
      <c r="R777" s="406" t="str">
        <f t="shared" si="12"/>
        <v>522_COR_16_9_202122</v>
      </c>
      <c r="S777" s="406">
        <v>522</v>
      </c>
      <c r="T777" s="406" t="s">
        <v>287</v>
      </c>
      <c r="U777" s="406">
        <v>16</v>
      </c>
      <c r="V777" s="406">
        <v>9</v>
      </c>
      <c r="W777" s="406">
        <v>202122</v>
      </c>
      <c r="X777" s="566">
        <v>0</v>
      </c>
    </row>
    <row r="778" spans="18:24" x14ac:dyDescent="0.2">
      <c r="R778" s="406" t="str">
        <f t="shared" si="12"/>
        <v>524_COR_16_9_202122</v>
      </c>
      <c r="S778" s="406">
        <v>524</v>
      </c>
      <c r="T778" s="406" t="s">
        <v>287</v>
      </c>
      <c r="U778" s="406">
        <v>16</v>
      </c>
      <c r="V778" s="406">
        <v>9</v>
      </c>
      <c r="W778" s="406">
        <v>202122</v>
      </c>
      <c r="X778" s="566">
        <v>0</v>
      </c>
    </row>
    <row r="779" spans="18:24" x14ac:dyDescent="0.2">
      <c r="R779" s="406" t="str">
        <f t="shared" si="12"/>
        <v>526_COR_16_9_202122</v>
      </c>
      <c r="S779" s="406">
        <v>526</v>
      </c>
      <c r="T779" s="406" t="s">
        <v>287</v>
      </c>
      <c r="U779" s="406">
        <v>16</v>
      </c>
      <c r="V779" s="406">
        <v>9</v>
      </c>
      <c r="W779" s="406">
        <v>202122</v>
      </c>
      <c r="X779" s="566">
        <v>0</v>
      </c>
    </row>
    <row r="780" spans="18:24" x14ac:dyDescent="0.2">
      <c r="R780" s="406" t="str">
        <f t="shared" si="12"/>
        <v>528_COR_16_9_202122</v>
      </c>
      <c r="S780" s="406">
        <v>528</v>
      </c>
      <c r="T780" s="406" t="s">
        <v>287</v>
      </c>
      <c r="U780" s="406">
        <v>16</v>
      </c>
      <c r="V780" s="406">
        <v>9</v>
      </c>
      <c r="W780" s="406">
        <v>202122</v>
      </c>
      <c r="X780" s="566">
        <v>3047.8474799999999</v>
      </c>
    </row>
    <row r="781" spans="18:24" x14ac:dyDescent="0.2">
      <c r="R781" s="406" t="str">
        <f t="shared" si="12"/>
        <v>530_COR_16_9_202122</v>
      </c>
      <c r="S781" s="406">
        <v>530</v>
      </c>
      <c r="T781" s="406" t="s">
        <v>287</v>
      </c>
      <c r="U781" s="406">
        <v>16</v>
      </c>
      <c r="V781" s="406">
        <v>9</v>
      </c>
      <c r="W781" s="406">
        <v>202122</v>
      </c>
      <c r="X781" s="566">
        <v>0</v>
      </c>
    </row>
    <row r="782" spans="18:24" x14ac:dyDescent="0.2">
      <c r="R782" s="406" t="str">
        <f t="shared" si="12"/>
        <v>532_COR_16_9_202122</v>
      </c>
      <c r="S782" s="406">
        <v>532</v>
      </c>
      <c r="T782" s="406" t="s">
        <v>287</v>
      </c>
      <c r="U782" s="406">
        <v>16</v>
      </c>
      <c r="V782" s="406">
        <v>9</v>
      </c>
      <c r="W782" s="406">
        <v>202122</v>
      </c>
      <c r="X782" s="566">
        <v>1150</v>
      </c>
    </row>
    <row r="783" spans="18:24" x14ac:dyDescent="0.2">
      <c r="R783" s="406" t="str">
        <f t="shared" si="12"/>
        <v>534_COR_16_9_202122</v>
      </c>
      <c r="S783" s="406">
        <v>534</v>
      </c>
      <c r="T783" s="406" t="s">
        <v>287</v>
      </c>
      <c r="U783" s="406">
        <v>16</v>
      </c>
      <c r="V783" s="406">
        <v>9</v>
      </c>
      <c r="W783" s="406">
        <v>202122</v>
      </c>
      <c r="X783" s="566">
        <v>0</v>
      </c>
    </row>
    <row r="784" spans="18:24" x14ac:dyDescent="0.2">
      <c r="R784" s="406" t="str">
        <f t="shared" si="12"/>
        <v>536_COR_16_9_202122</v>
      </c>
      <c r="S784" s="406">
        <v>536</v>
      </c>
      <c r="T784" s="406" t="s">
        <v>287</v>
      </c>
      <c r="U784" s="406">
        <v>16</v>
      </c>
      <c r="V784" s="406">
        <v>9</v>
      </c>
      <c r="W784" s="406">
        <v>202122</v>
      </c>
      <c r="X784" s="566">
        <v>0</v>
      </c>
    </row>
    <row r="785" spans="18:24" x14ac:dyDescent="0.2">
      <c r="R785" s="406" t="str">
        <f t="shared" si="12"/>
        <v>538_COR_16_9_202122</v>
      </c>
      <c r="S785" s="406">
        <v>538</v>
      </c>
      <c r="T785" s="406" t="s">
        <v>287</v>
      </c>
      <c r="U785" s="406">
        <v>16</v>
      </c>
      <c r="V785" s="406">
        <v>9</v>
      </c>
      <c r="W785" s="406">
        <v>202122</v>
      </c>
      <c r="X785" s="566">
        <v>0</v>
      </c>
    </row>
    <row r="786" spans="18:24" x14ac:dyDescent="0.2">
      <c r="R786" s="406" t="str">
        <f t="shared" si="12"/>
        <v>540_COR_16_9_202122</v>
      </c>
      <c r="S786" s="406">
        <v>540</v>
      </c>
      <c r="T786" s="406" t="s">
        <v>287</v>
      </c>
      <c r="U786" s="406">
        <v>16</v>
      </c>
      <c r="V786" s="406">
        <v>9</v>
      </c>
      <c r="W786" s="406">
        <v>202122</v>
      </c>
      <c r="X786" s="566">
        <v>0</v>
      </c>
    </row>
    <row r="787" spans="18:24" x14ac:dyDescent="0.2">
      <c r="R787" s="406" t="str">
        <f t="shared" si="12"/>
        <v>542_COR_16_9_202122</v>
      </c>
      <c r="S787" s="406">
        <v>542</v>
      </c>
      <c r="T787" s="406" t="s">
        <v>287</v>
      </c>
      <c r="U787" s="406">
        <v>16</v>
      </c>
      <c r="V787" s="406">
        <v>9</v>
      </c>
      <c r="W787" s="406">
        <v>202122</v>
      </c>
      <c r="X787" s="566">
        <v>0</v>
      </c>
    </row>
    <row r="788" spans="18:24" x14ac:dyDescent="0.2">
      <c r="R788" s="406" t="str">
        <f t="shared" si="12"/>
        <v>544_COR_16_9_202122</v>
      </c>
      <c r="S788" s="406">
        <v>544</v>
      </c>
      <c r="T788" s="406" t="s">
        <v>287</v>
      </c>
      <c r="U788" s="406">
        <v>16</v>
      </c>
      <c r="V788" s="406">
        <v>9</v>
      </c>
      <c r="W788" s="406">
        <v>202122</v>
      </c>
      <c r="X788" s="566">
        <v>0</v>
      </c>
    </row>
    <row r="789" spans="18:24" x14ac:dyDescent="0.2">
      <c r="R789" s="406" t="str">
        <f t="shared" si="12"/>
        <v>545_COR_16_9_202122</v>
      </c>
      <c r="S789" s="406">
        <v>545</v>
      </c>
      <c r="T789" s="406" t="s">
        <v>287</v>
      </c>
      <c r="U789" s="406">
        <v>16</v>
      </c>
      <c r="V789" s="406">
        <v>9</v>
      </c>
      <c r="W789" s="406">
        <v>202122</v>
      </c>
      <c r="X789" s="566">
        <v>0</v>
      </c>
    </row>
    <row r="790" spans="18:24" x14ac:dyDescent="0.2">
      <c r="R790" s="406" t="str">
        <f t="shared" si="12"/>
        <v>546_COR_16_9_202122</v>
      </c>
      <c r="S790" s="406">
        <v>546</v>
      </c>
      <c r="T790" s="406" t="s">
        <v>287</v>
      </c>
      <c r="U790" s="406">
        <v>16</v>
      </c>
      <c r="V790" s="406">
        <v>9</v>
      </c>
      <c r="W790" s="406">
        <v>202122</v>
      </c>
      <c r="X790" s="566">
        <v>0</v>
      </c>
    </row>
    <row r="791" spans="18:24" x14ac:dyDescent="0.2">
      <c r="R791" s="406" t="str">
        <f t="shared" si="12"/>
        <v>548_COR_16_9_202122</v>
      </c>
      <c r="S791" s="406">
        <v>548</v>
      </c>
      <c r="T791" s="406" t="s">
        <v>287</v>
      </c>
      <c r="U791" s="406">
        <v>16</v>
      </c>
      <c r="V791" s="406">
        <v>9</v>
      </c>
      <c r="W791" s="406">
        <v>202122</v>
      </c>
      <c r="X791" s="566">
        <v>0</v>
      </c>
    </row>
    <row r="792" spans="18:24" x14ac:dyDescent="0.2">
      <c r="R792" s="406" t="str">
        <f t="shared" si="12"/>
        <v>550_COR_16_9_202122</v>
      </c>
      <c r="S792" s="406">
        <v>550</v>
      </c>
      <c r="T792" s="406" t="s">
        <v>287</v>
      </c>
      <c r="U792" s="406">
        <v>16</v>
      </c>
      <c r="V792" s="406">
        <v>9</v>
      </c>
      <c r="W792" s="406">
        <v>202122</v>
      </c>
      <c r="X792" s="566">
        <v>0</v>
      </c>
    </row>
    <row r="793" spans="18:24" x14ac:dyDescent="0.2">
      <c r="R793" s="406" t="str">
        <f t="shared" si="12"/>
        <v>552_COR_16_9_202122</v>
      </c>
      <c r="S793" s="406">
        <v>552</v>
      </c>
      <c r="T793" s="406" t="s">
        <v>287</v>
      </c>
      <c r="U793" s="406">
        <v>16</v>
      </c>
      <c r="V793" s="406">
        <v>9</v>
      </c>
      <c r="W793" s="406">
        <v>202122</v>
      </c>
      <c r="X793" s="566">
        <v>692.25317000000007</v>
      </c>
    </row>
    <row r="794" spans="18:24" x14ac:dyDescent="0.2">
      <c r="R794" s="406" t="str">
        <f t="shared" si="12"/>
        <v>562_COR_16_9_202122</v>
      </c>
      <c r="S794" s="406">
        <v>562</v>
      </c>
      <c r="T794" s="406" t="s">
        <v>287</v>
      </c>
      <c r="U794" s="406">
        <v>16</v>
      </c>
      <c r="V794" s="406">
        <v>9</v>
      </c>
      <c r="W794" s="406">
        <v>202122</v>
      </c>
      <c r="X794" s="566">
        <v>0</v>
      </c>
    </row>
    <row r="795" spans="18:24" x14ac:dyDescent="0.2">
      <c r="R795" s="406" t="str">
        <f t="shared" si="12"/>
        <v>564_COR_16_9_202122</v>
      </c>
      <c r="S795" s="406">
        <v>564</v>
      </c>
      <c r="T795" s="406" t="s">
        <v>287</v>
      </c>
      <c r="U795" s="406">
        <v>16</v>
      </c>
      <c r="V795" s="406">
        <v>9</v>
      </c>
      <c r="W795" s="406">
        <v>202122</v>
      </c>
      <c r="X795" s="566">
        <v>0</v>
      </c>
    </row>
    <row r="796" spans="18:24" x14ac:dyDescent="0.2">
      <c r="R796" s="406" t="str">
        <f t="shared" si="12"/>
        <v>566_COR_16_9_202122</v>
      </c>
      <c r="S796" s="406">
        <v>566</v>
      </c>
      <c r="T796" s="406" t="s">
        <v>287</v>
      </c>
      <c r="U796" s="406">
        <v>16</v>
      </c>
      <c r="V796" s="406">
        <v>9</v>
      </c>
      <c r="W796" s="406">
        <v>202122</v>
      </c>
      <c r="X796" s="566">
        <v>0</v>
      </c>
    </row>
    <row r="797" spans="18:24" x14ac:dyDescent="0.2">
      <c r="R797" s="406" t="str">
        <f t="shared" si="12"/>
        <v>568_COR_16_9_202122</v>
      </c>
      <c r="S797" s="406">
        <v>568</v>
      </c>
      <c r="T797" s="406" t="s">
        <v>287</v>
      </c>
      <c r="U797" s="406">
        <v>16</v>
      </c>
      <c r="V797" s="406">
        <v>9</v>
      </c>
      <c r="W797" s="406">
        <v>202122</v>
      </c>
      <c r="X797" s="566">
        <v>0</v>
      </c>
    </row>
    <row r="798" spans="18:24" x14ac:dyDescent="0.2">
      <c r="R798" s="406" t="str">
        <f t="shared" si="12"/>
        <v>572_COR_16_9_202122</v>
      </c>
      <c r="S798" s="406">
        <v>572</v>
      </c>
      <c r="T798" s="406" t="s">
        <v>287</v>
      </c>
      <c r="U798" s="406">
        <v>16</v>
      </c>
      <c r="V798" s="406">
        <v>9</v>
      </c>
      <c r="W798" s="406">
        <v>202122</v>
      </c>
      <c r="X798" s="566">
        <v>0</v>
      </c>
    </row>
    <row r="799" spans="18:24" x14ac:dyDescent="0.2">
      <c r="R799" s="406" t="str">
        <f t="shared" si="12"/>
        <v>574_COR_16_9_202122</v>
      </c>
      <c r="S799" s="406">
        <v>574</v>
      </c>
      <c r="T799" s="406" t="s">
        <v>287</v>
      </c>
      <c r="U799" s="406">
        <v>16</v>
      </c>
      <c r="V799" s="406">
        <v>9</v>
      </c>
      <c r="W799" s="406">
        <v>202122</v>
      </c>
      <c r="X799" s="566">
        <v>0</v>
      </c>
    </row>
    <row r="800" spans="18:24" x14ac:dyDescent="0.2">
      <c r="R800" s="406" t="str">
        <f t="shared" si="12"/>
        <v>576_COR_16_9_202122</v>
      </c>
      <c r="S800" s="406">
        <v>576</v>
      </c>
      <c r="T800" s="406" t="s">
        <v>287</v>
      </c>
      <c r="U800" s="406">
        <v>16</v>
      </c>
      <c r="V800" s="406">
        <v>9</v>
      </c>
      <c r="W800" s="406">
        <v>202122</v>
      </c>
      <c r="X800" s="566">
        <v>0</v>
      </c>
    </row>
    <row r="801" spans="18:24" x14ac:dyDescent="0.2">
      <c r="R801" s="406" t="str">
        <f t="shared" si="12"/>
        <v>582_COR_16_9_202122</v>
      </c>
      <c r="S801" s="406">
        <v>582</v>
      </c>
      <c r="T801" s="406" t="s">
        <v>287</v>
      </c>
      <c r="U801" s="406">
        <v>16</v>
      </c>
      <c r="V801" s="406">
        <v>9</v>
      </c>
      <c r="W801" s="406">
        <v>202122</v>
      </c>
      <c r="X801" s="566">
        <v>0</v>
      </c>
    </row>
    <row r="802" spans="18:24" x14ac:dyDescent="0.2">
      <c r="R802" s="406" t="str">
        <f t="shared" si="12"/>
        <v>584_COR_16_9_202122</v>
      </c>
      <c r="S802" s="406">
        <v>584</v>
      </c>
      <c r="T802" s="406" t="s">
        <v>287</v>
      </c>
      <c r="U802" s="406">
        <v>16</v>
      </c>
      <c r="V802" s="406">
        <v>9</v>
      </c>
      <c r="W802" s="406">
        <v>202122</v>
      </c>
      <c r="X802" s="566">
        <v>0</v>
      </c>
    </row>
    <row r="803" spans="18:24" x14ac:dyDescent="0.2">
      <c r="R803" s="406" t="str">
        <f t="shared" si="12"/>
        <v>586_COR_16_9_202122</v>
      </c>
      <c r="S803" s="406">
        <v>586</v>
      </c>
      <c r="T803" s="406" t="s">
        <v>287</v>
      </c>
      <c r="U803" s="406">
        <v>16</v>
      </c>
      <c r="V803" s="406">
        <v>9</v>
      </c>
      <c r="W803" s="406">
        <v>202122</v>
      </c>
      <c r="X803" s="566">
        <v>0</v>
      </c>
    </row>
    <row r="804" spans="18:24" x14ac:dyDescent="0.2">
      <c r="R804" s="406" t="str">
        <f t="shared" si="12"/>
        <v>512_COR_17_9_202122</v>
      </c>
      <c r="S804" s="406">
        <v>512</v>
      </c>
      <c r="T804" s="406" t="s">
        <v>287</v>
      </c>
      <c r="U804" s="406">
        <v>17</v>
      </c>
      <c r="V804" s="406">
        <v>9</v>
      </c>
      <c r="W804" s="406">
        <v>202122</v>
      </c>
      <c r="X804" s="566">
        <v>3986</v>
      </c>
    </row>
    <row r="805" spans="18:24" x14ac:dyDescent="0.2">
      <c r="R805" s="406" t="str">
        <f t="shared" si="12"/>
        <v>514_COR_17_9_202122</v>
      </c>
      <c r="S805" s="406">
        <v>514</v>
      </c>
      <c r="T805" s="406" t="s">
        <v>287</v>
      </c>
      <c r="U805" s="406">
        <v>17</v>
      </c>
      <c r="V805" s="406">
        <v>9</v>
      </c>
      <c r="W805" s="406">
        <v>202122</v>
      </c>
      <c r="X805" s="566">
        <v>0</v>
      </c>
    </row>
    <row r="806" spans="18:24" x14ac:dyDescent="0.2">
      <c r="R806" s="406" t="str">
        <f t="shared" si="12"/>
        <v>516_COR_17_9_202122</v>
      </c>
      <c r="S806" s="406">
        <v>516</v>
      </c>
      <c r="T806" s="406" t="s">
        <v>287</v>
      </c>
      <c r="U806" s="406">
        <v>17</v>
      </c>
      <c r="V806" s="406">
        <v>9</v>
      </c>
      <c r="W806" s="406">
        <v>202122</v>
      </c>
      <c r="X806" s="566">
        <v>0</v>
      </c>
    </row>
    <row r="807" spans="18:24" x14ac:dyDescent="0.2">
      <c r="R807" s="406" t="str">
        <f t="shared" si="12"/>
        <v>518_COR_17_9_202122</v>
      </c>
      <c r="S807" s="406">
        <v>518</v>
      </c>
      <c r="T807" s="406" t="s">
        <v>287</v>
      </c>
      <c r="U807" s="406">
        <v>17</v>
      </c>
      <c r="V807" s="406">
        <v>9</v>
      </c>
      <c r="W807" s="406">
        <v>202122</v>
      </c>
      <c r="X807" s="566">
        <v>0</v>
      </c>
    </row>
    <row r="808" spans="18:24" x14ac:dyDescent="0.2">
      <c r="R808" s="406" t="str">
        <f t="shared" si="12"/>
        <v>520_COR_17_9_202122</v>
      </c>
      <c r="S808" s="406">
        <v>520</v>
      </c>
      <c r="T808" s="406" t="s">
        <v>287</v>
      </c>
      <c r="U808" s="406">
        <v>17</v>
      </c>
      <c r="V808" s="406">
        <v>9</v>
      </c>
      <c r="W808" s="406">
        <v>202122</v>
      </c>
      <c r="X808" s="566">
        <v>2024</v>
      </c>
    </row>
    <row r="809" spans="18:24" x14ac:dyDescent="0.2">
      <c r="R809" s="406" t="str">
        <f t="shared" si="12"/>
        <v>522_COR_17_9_202122</v>
      </c>
      <c r="S809" s="406">
        <v>522</v>
      </c>
      <c r="T809" s="406" t="s">
        <v>287</v>
      </c>
      <c r="U809" s="406">
        <v>17</v>
      </c>
      <c r="V809" s="406">
        <v>9</v>
      </c>
      <c r="W809" s="406">
        <v>202122</v>
      </c>
      <c r="X809" s="566">
        <v>2505.366</v>
      </c>
    </row>
    <row r="810" spans="18:24" x14ac:dyDescent="0.2">
      <c r="R810" s="406" t="str">
        <f t="shared" si="12"/>
        <v>524_COR_17_9_202122</v>
      </c>
      <c r="S810" s="406">
        <v>524</v>
      </c>
      <c r="T810" s="406" t="s">
        <v>287</v>
      </c>
      <c r="U810" s="406">
        <v>17</v>
      </c>
      <c r="V810" s="406">
        <v>9</v>
      </c>
      <c r="W810" s="406">
        <v>202122</v>
      </c>
      <c r="X810" s="566">
        <v>9027.5589999999993</v>
      </c>
    </row>
    <row r="811" spans="18:24" x14ac:dyDescent="0.2">
      <c r="R811" s="406" t="str">
        <f t="shared" si="12"/>
        <v>526_COR_17_9_202122</v>
      </c>
      <c r="S811" s="406">
        <v>526</v>
      </c>
      <c r="T811" s="406" t="s">
        <v>287</v>
      </c>
      <c r="U811" s="406">
        <v>17</v>
      </c>
      <c r="V811" s="406">
        <v>9</v>
      </c>
      <c r="W811" s="406">
        <v>202122</v>
      </c>
      <c r="X811" s="566">
        <v>0</v>
      </c>
    </row>
    <row r="812" spans="18:24" x14ac:dyDescent="0.2">
      <c r="R812" s="406" t="str">
        <f t="shared" si="12"/>
        <v>528_COR_17_9_202122</v>
      </c>
      <c r="S812" s="406">
        <v>528</v>
      </c>
      <c r="T812" s="406" t="s">
        <v>287</v>
      </c>
      <c r="U812" s="406">
        <v>17</v>
      </c>
      <c r="V812" s="406">
        <v>9</v>
      </c>
      <c r="W812" s="406">
        <v>202122</v>
      </c>
      <c r="X812" s="566">
        <v>0</v>
      </c>
    </row>
    <row r="813" spans="18:24" x14ac:dyDescent="0.2">
      <c r="R813" s="406" t="str">
        <f t="shared" si="12"/>
        <v>530_COR_17_9_202122</v>
      </c>
      <c r="S813" s="406">
        <v>530</v>
      </c>
      <c r="T813" s="406" t="s">
        <v>287</v>
      </c>
      <c r="U813" s="406">
        <v>17</v>
      </c>
      <c r="V813" s="406">
        <v>9</v>
      </c>
      <c r="W813" s="406">
        <v>202122</v>
      </c>
      <c r="X813" s="566">
        <v>7256</v>
      </c>
    </row>
    <row r="814" spans="18:24" x14ac:dyDescent="0.2">
      <c r="R814" s="406" t="str">
        <f t="shared" si="12"/>
        <v>532_COR_17_9_202122</v>
      </c>
      <c r="S814" s="406">
        <v>532</v>
      </c>
      <c r="T814" s="406" t="s">
        <v>287</v>
      </c>
      <c r="U814" s="406">
        <v>17</v>
      </c>
      <c r="V814" s="406">
        <v>9</v>
      </c>
      <c r="W814" s="406">
        <v>202122</v>
      </c>
      <c r="X814" s="566">
        <v>6620</v>
      </c>
    </row>
    <row r="815" spans="18:24" x14ac:dyDescent="0.2">
      <c r="R815" s="406" t="str">
        <f t="shared" si="12"/>
        <v>534_COR_17_9_202122</v>
      </c>
      <c r="S815" s="406">
        <v>534</v>
      </c>
      <c r="T815" s="406" t="s">
        <v>287</v>
      </c>
      <c r="U815" s="406">
        <v>17</v>
      </c>
      <c r="V815" s="406">
        <v>9</v>
      </c>
      <c r="W815" s="406">
        <v>202122</v>
      </c>
      <c r="X815" s="566">
        <v>0</v>
      </c>
    </row>
    <row r="816" spans="18:24" x14ac:dyDescent="0.2">
      <c r="R816" s="406" t="str">
        <f t="shared" si="12"/>
        <v>536_COR_17_9_202122</v>
      </c>
      <c r="S816" s="406">
        <v>536</v>
      </c>
      <c r="T816" s="406" t="s">
        <v>287</v>
      </c>
      <c r="U816" s="406">
        <v>17</v>
      </c>
      <c r="V816" s="406">
        <v>9</v>
      </c>
      <c r="W816" s="406">
        <v>202122</v>
      </c>
      <c r="X816" s="566">
        <v>0</v>
      </c>
    </row>
    <row r="817" spans="18:24" x14ac:dyDescent="0.2">
      <c r="R817" s="406" t="str">
        <f t="shared" si="12"/>
        <v>538_COR_17_9_202122</v>
      </c>
      <c r="S817" s="406">
        <v>538</v>
      </c>
      <c r="T817" s="406" t="s">
        <v>287</v>
      </c>
      <c r="U817" s="406">
        <v>17</v>
      </c>
      <c r="V817" s="406">
        <v>9</v>
      </c>
      <c r="W817" s="406">
        <v>202122</v>
      </c>
      <c r="X817" s="566">
        <v>5571</v>
      </c>
    </row>
    <row r="818" spans="18:24" x14ac:dyDescent="0.2">
      <c r="R818" s="406" t="str">
        <f t="shared" si="12"/>
        <v>540_COR_17_9_202122</v>
      </c>
      <c r="S818" s="406">
        <v>540</v>
      </c>
      <c r="T818" s="406" t="s">
        <v>287</v>
      </c>
      <c r="U818" s="406">
        <v>17</v>
      </c>
      <c r="V818" s="406">
        <v>9</v>
      </c>
      <c r="W818" s="406">
        <v>202122</v>
      </c>
      <c r="X818" s="566">
        <v>0</v>
      </c>
    </row>
    <row r="819" spans="18:24" x14ac:dyDescent="0.2">
      <c r="R819" s="406" t="str">
        <f t="shared" si="12"/>
        <v>542_COR_17_9_202122</v>
      </c>
      <c r="S819" s="406">
        <v>542</v>
      </c>
      <c r="T819" s="406" t="s">
        <v>287</v>
      </c>
      <c r="U819" s="406">
        <v>17</v>
      </c>
      <c r="V819" s="406">
        <v>9</v>
      </c>
      <c r="W819" s="406">
        <v>202122</v>
      </c>
      <c r="X819" s="566">
        <v>0</v>
      </c>
    </row>
    <row r="820" spans="18:24" x14ac:dyDescent="0.2">
      <c r="R820" s="406" t="str">
        <f t="shared" si="12"/>
        <v>544_COR_17_9_202122</v>
      </c>
      <c r="S820" s="406">
        <v>544</v>
      </c>
      <c r="T820" s="406" t="s">
        <v>287</v>
      </c>
      <c r="U820" s="406">
        <v>17</v>
      </c>
      <c r="V820" s="406">
        <v>9</v>
      </c>
      <c r="W820" s="406">
        <v>202122</v>
      </c>
      <c r="X820" s="566">
        <v>4000.9386799999997</v>
      </c>
    </row>
    <row r="821" spans="18:24" x14ac:dyDescent="0.2">
      <c r="R821" s="406" t="str">
        <f t="shared" si="12"/>
        <v>545_COR_17_9_202122</v>
      </c>
      <c r="S821" s="406">
        <v>545</v>
      </c>
      <c r="T821" s="406" t="s">
        <v>287</v>
      </c>
      <c r="U821" s="406">
        <v>17</v>
      </c>
      <c r="V821" s="406">
        <v>9</v>
      </c>
      <c r="W821" s="406">
        <v>202122</v>
      </c>
      <c r="X821" s="566">
        <v>0</v>
      </c>
    </row>
    <row r="822" spans="18:24" x14ac:dyDescent="0.2">
      <c r="R822" s="406" t="str">
        <f t="shared" si="12"/>
        <v>546_COR_17_9_202122</v>
      </c>
      <c r="S822" s="406">
        <v>546</v>
      </c>
      <c r="T822" s="406" t="s">
        <v>287</v>
      </c>
      <c r="U822" s="406">
        <v>17</v>
      </c>
      <c r="V822" s="406">
        <v>9</v>
      </c>
      <c r="W822" s="406">
        <v>202122</v>
      </c>
      <c r="X822" s="566">
        <v>0</v>
      </c>
    </row>
    <row r="823" spans="18:24" x14ac:dyDescent="0.2">
      <c r="R823" s="406" t="str">
        <f t="shared" si="12"/>
        <v>548_COR_17_9_202122</v>
      </c>
      <c r="S823" s="406">
        <v>548</v>
      </c>
      <c r="T823" s="406" t="s">
        <v>287</v>
      </c>
      <c r="U823" s="406">
        <v>17</v>
      </c>
      <c r="V823" s="406">
        <v>9</v>
      </c>
      <c r="W823" s="406">
        <v>202122</v>
      </c>
      <c r="X823" s="566">
        <v>0</v>
      </c>
    </row>
    <row r="824" spans="18:24" x14ac:dyDescent="0.2">
      <c r="R824" s="406" t="str">
        <f t="shared" si="12"/>
        <v>550_COR_17_9_202122</v>
      </c>
      <c r="S824" s="406">
        <v>550</v>
      </c>
      <c r="T824" s="406" t="s">
        <v>287</v>
      </c>
      <c r="U824" s="406">
        <v>17</v>
      </c>
      <c r="V824" s="406">
        <v>9</v>
      </c>
      <c r="W824" s="406">
        <v>202122</v>
      </c>
      <c r="X824" s="566">
        <v>0</v>
      </c>
    </row>
    <row r="825" spans="18:24" x14ac:dyDescent="0.2">
      <c r="R825" s="406" t="str">
        <f t="shared" si="12"/>
        <v>552_COR_17_9_202122</v>
      </c>
      <c r="S825" s="406">
        <v>552</v>
      </c>
      <c r="T825" s="406" t="s">
        <v>287</v>
      </c>
      <c r="U825" s="406">
        <v>17</v>
      </c>
      <c r="V825" s="406">
        <v>9</v>
      </c>
      <c r="W825" s="406">
        <v>202122</v>
      </c>
      <c r="X825" s="566">
        <v>27243.619350000008</v>
      </c>
    </row>
    <row r="826" spans="18:24" x14ac:dyDescent="0.2">
      <c r="R826" s="406" t="str">
        <f t="shared" si="12"/>
        <v>562_COR_17_9_202122</v>
      </c>
      <c r="S826" s="406">
        <v>562</v>
      </c>
      <c r="T826" s="406" t="s">
        <v>287</v>
      </c>
      <c r="U826" s="406">
        <v>17</v>
      </c>
      <c r="V826" s="406">
        <v>9</v>
      </c>
      <c r="W826" s="406">
        <v>202122</v>
      </c>
      <c r="X826" s="566">
        <v>0</v>
      </c>
    </row>
    <row r="827" spans="18:24" x14ac:dyDescent="0.2">
      <c r="R827" s="406" t="str">
        <f t="shared" si="12"/>
        <v>564_COR_17_9_202122</v>
      </c>
      <c r="S827" s="406">
        <v>564</v>
      </c>
      <c r="T827" s="406" t="s">
        <v>287</v>
      </c>
      <c r="U827" s="406">
        <v>17</v>
      </c>
      <c r="V827" s="406">
        <v>9</v>
      </c>
      <c r="W827" s="406">
        <v>202122</v>
      </c>
      <c r="X827" s="566">
        <v>0</v>
      </c>
    </row>
    <row r="828" spans="18:24" x14ac:dyDescent="0.2">
      <c r="R828" s="406" t="str">
        <f t="shared" si="12"/>
        <v>566_COR_17_9_202122</v>
      </c>
      <c r="S828" s="406">
        <v>566</v>
      </c>
      <c r="T828" s="406" t="s">
        <v>287</v>
      </c>
      <c r="U828" s="406">
        <v>17</v>
      </c>
      <c r="V828" s="406">
        <v>9</v>
      </c>
      <c r="W828" s="406">
        <v>202122</v>
      </c>
      <c r="X828" s="566">
        <v>0</v>
      </c>
    </row>
    <row r="829" spans="18:24" x14ac:dyDescent="0.2">
      <c r="R829" s="406" t="str">
        <f t="shared" si="12"/>
        <v>568_COR_17_9_202122</v>
      </c>
      <c r="S829" s="406">
        <v>568</v>
      </c>
      <c r="T829" s="406" t="s">
        <v>287</v>
      </c>
      <c r="U829" s="406">
        <v>17</v>
      </c>
      <c r="V829" s="406">
        <v>9</v>
      </c>
      <c r="W829" s="406">
        <v>202122</v>
      </c>
      <c r="X829" s="566">
        <v>0</v>
      </c>
    </row>
    <row r="830" spans="18:24" x14ac:dyDescent="0.2">
      <c r="R830" s="406" t="str">
        <f t="shared" si="12"/>
        <v>572_COR_17_9_202122</v>
      </c>
      <c r="S830" s="406">
        <v>572</v>
      </c>
      <c r="T830" s="406" t="s">
        <v>287</v>
      </c>
      <c r="U830" s="406">
        <v>17</v>
      </c>
      <c r="V830" s="406">
        <v>9</v>
      </c>
      <c r="W830" s="406">
        <v>202122</v>
      </c>
      <c r="X830" s="566">
        <v>0</v>
      </c>
    </row>
    <row r="831" spans="18:24" x14ac:dyDescent="0.2">
      <c r="R831" s="406" t="str">
        <f t="shared" si="12"/>
        <v>574_COR_17_9_202122</v>
      </c>
      <c r="S831" s="406">
        <v>574</v>
      </c>
      <c r="T831" s="406" t="s">
        <v>287</v>
      </c>
      <c r="U831" s="406">
        <v>17</v>
      </c>
      <c r="V831" s="406">
        <v>9</v>
      </c>
      <c r="W831" s="406">
        <v>202122</v>
      </c>
      <c r="X831" s="566">
        <v>0</v>
      </c>
    </row>
    <row r="832" spans="18:24" x14ac:dyDescent="0.2">
      <c r="R832" s="406" t="str">
        <f t="shared" si="12"/>
        <v>576_COR_17_9_202122</v>
      </c>
      <c r="S832" s="406">
        <v>576</v>
      </c>
      <c r="T832" s="406" t="s">
        <v>287</v>
      </c>
      <c r="U832" s="406">
        <v>17</v>
      </c>
      <c r="V832" s="406">
        <v>9</v>
      </c>
      <c r="W832" s="406">
        <v>202122</v>
      </c>
      <c r="X832" s="566">
        <v>0</v>
      </c>
    </row>
    <row r="833" spans="18:24" x14ac:dyDescent="0.2">
      <c r="R833" s="406" t="str">
        <f t="shared" si="12"/>
        <v>582_COR_17_9_202122</v>
      </c>
      <c r="S833" s="406">
        <v>582</v>
      </c>
      <c r="T833" s="406" t="s">
        <v>287</v>
      </c>
      <c r="U833" s="406">
        <v>17</v>
      </c>
      <c r="V833" s="406">
        <v>9</v>
      </c>
      <c r="W833" s="406">
        <v>202122</v>
      </c>
      <c r="X833" s="566">
        <v>0</v>
      </c>
    </row>
    <row r="834" spans="18:24" x14ac:dyDescent="0.2">
      <c r="R834" s="406" t="str">
        <f t="shared" si="12"/>
        <v>584_COR_17_9_202122</v>
      </c>
      <c r="S834" s="406">
        <v>584</v>
      </c>
      <c r="T834" s="406" t="s">
        <v>287</v>
      </c>
      <c r="U834" s="406">
        <v>17</v>
      </c>
      <c r="V834" s="406">
        <v>9</v>
      </c>
      <c r="W834" s="406">
        <v>202122</v>
      </c>
      <c r="X834" s="566">
        <v>0</v>
      </c>
    </row>
    <row r="835" spans="18:24" x14ac:dyDescent="0.2">
      <c r="R835" s="406" t="str">
        <f t="shared" si="12"/>
        <v>586_COR_17_9_202122</v>
      </c>
      <c r="S835" s="406">
        <v>586</v>
      </c>
      <c r="T835" s="406" t="s">
        <v>287</v>
      </c>
      <c r="U835" s="406">
        <v>17</v>
      </c>
      <c r="V835" s="406">
        <v>9</v>
      </c>
      <c r="W835" s="406">
        <v>202122</v>
      </c>
      <c r="X835" s="566">
        <v>0</v>
      </c>
    </row>
    <row r="836" spans="18:24" x14ac:dyDescent="0.2">
      <c r="R836" s="406" t="str">
        <f t="shared" ref="R836:R899" si="13">S836&amp;"_"&amp;T836&amp;"_"&amp;U836&amp;"_"&amp;V836&amp;"_"&amp;W836</f>
        <v>512_COR_18_9_202122</v>
      </c>
      <c r="S836" s="406">
        <v>512</v>
      </c>
      <c r="T836" s="406" t="s">
        <v>287</v>
      </c>
      <c r="U836" s="406">
        <v>18</v>
      </c>
      <c r="V836" s="406">
        <v>9</v>
      </c>
      <c r="W836" s="406">
        <v>202122</v>
      </c>
      <c r="X836" s="566">
        <v>1934</v>
      </c>
    </row>
    <row r="837" spans="18:24" x14ac:dyDescent="0.2">
      <c r="R837" s="406" t="str">
        <f t="shared" si="13"/>
        <v>514_COR_18_9_202122</v>
      </c>
      <c r="S837" s="406">
        <v>514</v>
      </c>
      <c r="T837" s="406" t="s">
        <v>287</v>
      </c>
      <c r="U837" s="406">
        <v>18</v>
      </c>
      <c r="V837" s="406">
        <v>9</v>
      </c>
      <c r="W837" s="406">
        <v>202122</v>
      </c>
      <c r="X837" s="566">
        <v>0</v>
      </c>
    </row>
    <row r="838" spans="18:24" x14ac:dyDescent="0.2">
      <c r="R838" s="406" t="str">
        <f t="shared" si="13"/>
        <v>516_COR_18_9_202122</v>
      </c>
      <c r="S838" s="406">
        <v>516</v>
      </c>
      <c r="T838" s="406" t="s">
        <v>287</v>
      </c>
      <c r="U838" s="406">
        <v>18</v>
      </c>
      <c r="V838" s="406">
        <v>9</v>
      </c>
      <c r="W838" s="406">
        <v>202122</v>
      </c>
      <c r="X838" s="566">
        <v>0</v>
      </c>
    </row>
    <row r="839" spans="18:24" x14ac:dyDescent="0.2">
      <c r="R839" s="406" t="str">
        <f t="shared" si="13"/>
        <v>518_COR_18_9_202122</v>
      </c>
      <c r="S839" s="406">
        <v>518</v>
      </c>
      <c r="T839" s="406" t="s">
        <v>287</v>
      </c>
      <c r="U839" s="406">
        <v>18</v>
      </c>
      <c r="V839" s="406">
        <v>9</v>
      </c>
      <c r="W839" s="406">
        <v>202122</v>
      </c>
      <c r="X839" s="566">
        <v>1668</v>
      </c>
    </row>
    <row r="840" spans="18:24" x14ac:dyDescent="0.2">
      <c r="R840" s="406" t="str">
        <f t="shared" si="13"/>
        <v>520_COR_18_9_202122</v>
      </c>
      <c r="S840" s="406">
        <v>520</v>
      </c>
      <c r="T840" s="406" t="s">
        <v>287</v>
      </c>
      <c r="U840" s="406">
        <v>18</v>
      </c>
      <c r="V840" s="406">
        <v>9</v>
      </c>
      <c r="W840" s="406">
        <v>202122</v>
      </c>
      <c r="X840" s="566">
        <v>0</v>
      </c>
    </row>
    <row r="841" spans="18:24" x14ac:dyDescent="0.2">
      <c r="R841" s="406" t="str">
        <f t="shared" si="13"/>
        <v>522_COR_18_9_202122</v>
      </c>
      <c r="S841" s="406">
        <v>522</v>
      </c>
      <c r="T841" s="406" t="s">
        <v>287</v>
      </c>
      <c r="U841" s="406">
        <v>18</v>
      </c>
      <c r="V841" s="406">
        <v>9</v>
      </c>
      <c r="W841" s="406">
        <v>202122</v>
      </c>
      <c r="X841" s="566">
        <v>380.21199999999999</v>
      </c>
    </row>
    <row r="842" spans="18:24" x14ac:dyDescent="0.2">
      <c r="R842" s="406" t="str">
        <f t="shared" si="13"/>
        <v>524_COR_18_9_202122</v>
      </c>
      <c r="S842" s="406">
        <v>524</v>
      </c>
      <c r="T842" s="406" t="s">
        <v>287</v>
      </c>
      <c r="U842" s="406">
        <v>18</v>
      </c>
      <c r="V842" s="406">
        <v>9</v>
      </c>
      <c r="W842" s="406">
        <v>202122</v>
      </c>
      <c r="X842" s="566">
        <v>834.90499999999997</v>
      </c>
    </row>
    <row r="843" spans="18:24" x14ac:dyDescent="0.2">
      <c r="R843" s="406" t="str">
        <f t="shared" si="13"/>
        <v>526_COR_18_9_202122</v>
      </c>
      <c r="S843" s="406">
        <v>526</v>
      </c>
      <c r="T843" s="406" t="s">
        <v>287</v>
      </c>
      <c r="U843" s="406">
        <v>18</v>
      </c>
      <c r="V843" s="406">
        <v>9</v>
      </c>
      <c r="W843" s="406">
        <v>202122</v>
      </c>
      <c r="X843" s="566">
        <v>0</v>
      </c>
    </row>
    <row r="844" spans="18:24" x14ac:dyDescent="0.2">
      <c r="R844" s="406" t="str">
        <f t="shared" si="13"/>
        <v>528_COR_18_9_202122</v>
      </c>
      <c r="S844" s="406">
        <v>528</v>
      </c>
      <c r="T844" s="406" t="s">
        <v>287</v>
      </c>
      <c r="U844" s="406">
        <v>18</v>
      </c>
      <c r="V844" s="406">
        <v>9</v>
      </c>
      <c r="W844" s="406">
        <v>202122</v>
      </c>
      <c r="X844" s="566">
        <v>7743.6134000000002</v>
      </c>
    </row>
    <row r="845" spans="18:24" x14ac:dyDescent="0.2">
      <c r="R845" s="406" t="str">
        <f t="shared" si="13"/>
        <v>530_COR_18_9_202122</v>
      </c>
      <c r="S845" s="406">
        <v>530</v>
      </c>
      <c r="T845" s="406" t="s">
        <v>287</v>
      </c>
      <c r="U845" s="406">
        <v>18</v>
      </c>
      <c r="V845" s="406">
        <v>9</v>
      </c>
      <c r="W845" s="406">
        <v>202122</v>
      </c>
      <c r="X845" s="566">
        <v>355</v>
      </c>
    </row>
    <row r="846" spans="18:24" x14ac:dyDescent="0.2">
      <c r="R846" s="406" t="str">
        <f t="shared" si="13"/>
        <v>532_COR_18_9_202122</v>
      </c>
      <c r="S846" s="406">
        <v>532</v>
      </c>
      <c r="T846" s="406" t="s">
        <v>287</v>
      </c>
      <c r="U846" s="406">
        <v>18</v>
      </c>
      <c r="V846" s="406">
        <v>9</v>
      </c>
      <c r="W846" s="406">
        <v>202122</v>
      </c>
      <c r="X846" s="566">
        <v>3768</v>
      </c>
    </row>
    <row r="847" spans="18:24" x14ac:dyDescent="0.2">
      <c r="R847" s="406" t="str">
        <f t="shared" si="13"/>
        <v>534_COR_18_9_202122</v>
      </c>
      <c r="S847" s="406">
        <v>534</v>
      </c>
      <c r="T847" s="406" t="s">
        <v>287</v>
      </c>
      <c r="U847" s="406">
        <v>18</v>
      </c>
      <c r="V847" s="406">
        <v>9</v>
      </c>
      <c r="W847" s="406">
        <v>202122</v>
      </c>
      <c r="X847" s="566">
        <v>0</v>
      </c>
    </row>
    <row r="848" spans="18:24" x14ac:dyDescent="0.2">
      <c r="R848" s="406" t="str">
        <f t="shared" si="13"/>
        <v>536_COR_18_9_202122</v>
      </c>
      <c r="S848" s="406">
        <v>536</v>
      </c>
      <c r="T848" s="406" t="s">
        <v>287</v>
      </c>
      <c r="U848" s="406">
        <v>18</v>
      </c>
      <c r="V848" s="406">
        <v>9</v>
      </c>
      <c r="W848" s="406">
        <v>202122</v>
      </c>
      <c r="X848" s="566">
        <v>0</v>
      </c>
    </row>
    <row r="849" spans="18:24" x14ac:dyDescent="0.2">
      <c r="R849" s="406" t="str">
        <f t="shared" si="13"/>
        <v>538_COR_18_9_202122</v>
      </c>
      <c r="S849" s="406">
        <v>538</v>
      </c>
      <c r="T849" s="406" t="s">
        <v>287</v>
      </c>
      <c r="U849" s="406">
        <v>18</v>
      </c>
      <c r="V849" s="406">
        <v>9</v>
      </c>
      <c r="W849" s="406">
        <v>202122</v>
      </c>
      <c r="X849" s="566">
        <v>0</v>
      </c>
    </row>
    <row r="850" spans="18:24" x14ac:dyDescent="0.2">
      <c r="R850" s="406" t="str">
        <f t="shared" si="13"/>
        <v>540_COR_18_9_202122</v>
      </c>
      <c r="S850" s="406">
        <v>540</v>
      </c>
      <c r="T850" s="406" t="s">
        <v>287</v>
      </c>
      <c r="U850" s="406">
        <v>18</v>
      </c>
      <c r="V850" s="406">
        <v>9</v>
      </c>
      <c r="W850" s="406">
        <v>202122</v>
      </c>
      <c r="X850" s="566">
        <v>0</v>
      </c>
    </row>
    <row r="851" spans="18:24" x14ac:dyDescent="0.2">
      <c r="R851" s="406" t="str">
        <f t="shared" si="13"/>
        <v>542_COR_18_9_202122</v>
      </c>
      <c r="S851" s="406">
        <v>542</v>
      </c>
      <c r="T851" s="406" t="s">
        <v>287</v>
      </c>
      <c r="U851" s="406">
        <v>18</v>
      </c>
      <c r="V851" s="406">
        <v>9</v>
      </c>
      <c r="W851" s="406">
        <v>202122</v>
      </c>
      <c r="X851" s="566">
        <v>0</v>
      </c>
    </row>
    <row r="852" spans="18:24" x14ac:dyDescent="0.2">
      <c r="R852" s="406" t="str">
        <f t="shared" si="13"/>
        <v>544_COR_18_9_202122</v>
      </c>
      <c r="S852" s="406">
        <v>544</v>
      </c>
      <c r="T852" s="406" t="s">
        <v>287</v>
      </c>
      <c r="U852" s="406">
        <v>18</v>
      </c>
      <c r="V852" s="406">
        <v>9</v>
      </c>
      <c r="W852" s="406">
        <v>202122</v>
      </c>
      <c r="X852" s="566">
        <v>83.265789999999996</v>
      </c>
    </row>
    <row r="853" spans="18:24" x14ac:dyDescent="0.2">
      <c r="R853" s="406" t="str">
        <f t="shared" si="13"/>
        <v>545_COR_18_9_202122</v>
      </c>
      <c r="S853" s="406">
        <v>545</v>
      </c>
      <c r="T853" s="406" t="s">
        <v>287</v>
      </c>
      <c r="U853" s="406">
        <v>18</v>
      </c>
      <c r="V853" s="406">
        <v>9</v>
      </c>
      <c r="W853" s="406">
        <v>202122</v>
      </c>
      <c r="X853" s="566">
        <v>0</v>
      </c>
    </row>
    <row r="854" spans="18:24" x14ac:dyDescent="0.2">
      <c r="R854" s="406" t="str">
        <f t="shared" si="13"/>
        <v>546_COR_18_9_202122</v>
      </c>
      <c r="S854" s="406">
        <v>546</v>
      </c>
      <c r="T854" s="406" t="s">
        <v>287</v>
      </c>
      <c r="U854" s="406">
        <v>18</v>
      </c>
      <c r="V854" s="406">
        <v>9</v>
      </c>
      <c r="W854" s="406">
        <v>202122</v>
      </c>
      <c r="X854" s="566">
        <v>0</v>
      </c>
    </row>
    <row r="855" spans="18:24" x14ac:dyDescent="0.2">
      <c r="R855" s="406" t="str">
        <f t="shared" si="13"/>
        <v>548_COR_18_9_202122</v>
      </c>
      <c r="S855" s="406">
        <v>548</v>
      </c>
      <c r="T855" s="406" t="s">
        <v>287</v>
      </c>
      <c r="U855" s="406">
        <v>18</v>
      </c>
      <c r="V855" s="406">
        <v>9</v>
      </c>
      <c r="W855" s="406">
        <v>202122</v>
      </c>
      <c r="X855" s="566">
        <v>0</v>
      </c>
    </row>
    <row r="856" spans="18:24" x14ac:dyDescent="0.2">
      <c r="R856" s="406" t="str">
        <f t="shared" si="13"/>
        <v>550_COR_18_9_202122</v>
      </c>
      <c r="S856" s="406">
        <v>550</v>
      </c>
      <c r="T856" s="406" t="s">
        <v>287</v>
      </c>
      <c r="U856" s="406">
        <v>18</v>
      </c>
      <c r="V856" s="406">
        <v>9</v>
      </c>
      <c r="W856" s="406">
        <v>202122</v>
      </c>
      <c r="X856" s="566">
        <v>0</v>
      </c>
    </row>
    <row r="857" spans="18:24" x14ac:dyDescent="0.2">
      <c r="R857" s="406" t="str">
        <f t="shared" si="13"/>
        <v>552_COR_18_9_202122</v>
      </c>
      <c r="S857" s="406">
        <v>552</v>
      </c>
      <c r="T857" s="406" t="s">
        <v>287</v>
      </c>
      <c r="U857" s="406">
        <v>18</v>
      </c>
      <c r="V857" s="406">
        <v>9</v>
      </c>
      <c r="W857" s="406">
        <v>202122</v>
      </c>
      <c r="X857" s="566">
        <v>2328.8507399999999</v>
      </c>
    </row>
    <row r="858" spans="18:24" x14ac:dyDescent="0.2">
      <c r="R858" s="406" t="str">
        <f t="shared" si="13"/>
        <v>562_COR_18_9_202122</v>
      </c>
      <c r="S858" s="406">
        <v>562</v>
      </c>
      <c r="T858" s="406" t="s">
        <v>287</v>
      </c>
      <c r="U858" s="406">
        <v>18</v>
      </c>
      <c r="V858" s="406">
        <v>9</v>
      </c>
      <c r="W858" s="406">
        <v>202122</v>
      </c>
      <c r="X858" s="566">
        <v>0</v>
      </c>
    </row>
    <row r="859" spans="18:24" x14ac:dyDescent="0.2">
      <c r="R859" s="406" t="str">
        <f t="shared" si="13"/>
        <v>564_COR_18_9_202122</v>
      </c>
      <c r="S859" s="406">
        <v>564</v>
      </c>
      <c r="T859" s="406" t="s">
        <v>287</v>
      </c>
      <c r="U859" s="406">
        <v>18</v>
      </c>
      <c r="V859" s="406">
        <v>9</v>
      </c>
      <c r="W859" s="406">
        <v>202122</v>
      </c>
      <c r="X859" s="566">
        <v>0</v>
      </c>
    </row>
    <row r="860" spans="18:24" x14ac:dyDescent="0.2">
      <c r="R860" s="406" t="str">
        <f t="shared" si="13"/>
        <v>566_COR_18_9_202122</v>
      </c>
      <c r="S860" s="406">
        <v>566</v>
      </c>
      <c r="T860" s="406" t="s">
        <v>287</v>
      </c>
      <c r="U860" s="406">
        <v>18</v>
      </c>
      <c r="V860" s="406">
        <v>9</v>
      </c>
      <c r="W860" s="406">
        <v>202122</v>
      </c>
      <c r="X860" s="566">
        <v>0</v>
      </c>
    </row>
    <row r="861" spans="18:24" x14ac:dyDescent="0.2">
      <c r="R861" s="406" t="str">
        <f t="shared" si="13"/>
        <v>568_COR_18_9_202122</v>
      </c>
      <c r="S861" s="406">
        <v>568</v>
      </c>
      <c r="T861" s="406" t="s">
        <v>287</v>
      </c>
      <c r="U861" s="406">
        <v>18</v>
      </c>
      <c r="V861" s="406">
        <v>9</v>
      </c>
      <c r="W861" s="406">
        <v>202122</v>
      </c>
      <c r="X861" s="566">
        <v>0</v>
      </c>
    </row>
    <row r="862" spans="18:24" x14ac:dyDescent="0.2">
      <c r="R862" s="406" t="str">
        <f t="shared" si="13"/>
        <v>572_COR_18_9_202122</v>
      </c>
      <c r="S862" s="406">
        <v>572</v>
      </c>
      <c r="T862" s="406" t="s">
        <v>287</v>
      </c>
      <c r="U862" s="406">
        <v>18</v>
      </c>
      <c r="V862" s="406">
        <v>9</v>
      </c>
      <c r="W862" s="406">
        <v>202122</v>
      </c>
      <c r="X862" s="566">
        <v>0</v>
      </c>
    </row>
    <row r="863" spans="18:24" x14ac:dyDescent="0.2">
      <c r="R863" s="406" t="str">
        <f t="shared" si="13"/>
        <v>574_COR_18_9_202122</v>
      </c>
      <c r="S863" s="406">
        <v>574</v>
      </c>
      <c r="T863" s="406" t="s">
        <v>287</v>
      </c>
      <c r="U863" s="406">
        <v>18</v>
      </c>
      <c r="V863" s="406">
        <v>9</v>
      </c>
      <c r="W863" s="406">
        <v>202122</v>
      </c>
      <c r="X863" s="566">
        <v>0</v>
      </c>
    </row>
    <row r="864" spans="18:24" x14ac:dyDescent="0.2">
      <c r="R864" s="406" t="str">
        <f t="shared" si="13"/>
        <v>576_COR_18_9_202122</v>
      </c>
      <c r="S864" s="406">
        <v>576</v>
      </c>
      <c r="T864" s="406" t="s">
        <v>287</v>
      </c>
      <c r="U864" s="406">
        <v>18</v>
      </c>
      <c r="V864" s="406">
        <v>9</v>
      </c>
      <c r="W864" s="406">
        <v>202122</v>
      </c>
      <c r="X864" s="566">
        <v>0</v>
      </c>
    </row>
    <row r="865" spans="18:24" x14ac:dyDescent="0.2">
      <c r="R865" s="406" t="str">
        <f t="shared" si="13"/>
        <v>582_COR_18_9_202122</v>
      </c>
      <c r="S865" s="406">
        <v>582</v>
      </c>
      <c r="T865" s="406" t="s">
        <v>287</v>
      </c>
      <c r="U865" s="406">
        <v>18</v>
      </c>
      <c r="V865" s="406">
        <v>9</v>
      </c>
      <c r="W865" s="406">
        <v>202122</v>
      </c>
      <c r="X865" s="566">
        <v>0</v>
      </c>
    </row>
    <row r="866" spans="18:24" x14ac:dyDescent="0.2">
      <c r="R866" s="406" t="str">
        <f t="shared" si="13"/>
        <v>584_COR_18_9_202122</v>
      </c>
      <c r="S866" s="406">
        <v>584</v>
      </c>
      <c r="T866" s="406" t="s">
        <v>287</v>
      </c>
      <c r="U866" s="406">
        <v>18</v>
      </c>
      <c r="V866" s="406">
        <v>9</v>
      </c>
      <c r="W866" s="406">
        <v>202122</v>
      </c>
      <c r="X866" s="566">
        <v>0</v>
      </c>
    </row>
    <row r="867" spans="18:24" x14ac:dyDescent="0.2">
      <c r="R867" s="406" t="str">
        <f t="shared" si="13"/>
        <v>586_COR_18_9_202122</v>
      </c>
      <c r="S867" s="406">
        <v>586</v>
      </c>
      <c r="T867" s="406" t="s">
        <v>287</v>
      </c>
      <c r="U867" s="406">
        <v>18</v>
      </c>
      <c r="V867" s="406">
        <v>9</v>
      </c>
      <c r="W867" s="406">
        <v>202122</v>
      </c>
      <c r="X867" s="566">
        <v>0</v>
      </c>
    </row>
    <row r="868" spans="18:24" x14ac:dyDescent="0.2">
      <c r="R868" s="406" t="str">
        <f t="shared" si="13"/>
        <v>512_COR_20_9_202122</v>
      </c>
      <c r="S868" s="406">
        <v>512</v>
      </c>
      <c r="T868" s="406" t="s">
        <v>287</v>
      </c>
      <c r="U868" s="406">
        <v>20</v>
      </c>
      <c r="V868" s="406">
        <v>9</v>
      </c>
      <c r="W868" s="406">
        <v>202122</v>
      </c>
      <c r="X868" s="566">
        <v>0</v>
      </c>
    </row>
    <row r="869" spans="18:24" x14ac:dyDescent="0.2">
      <c r="R869" s="406" t="str">
        <f t="shared" si="13"/>
        <v>514_COR_20_9_202122</v>
      </c>
      <c r="S869" s="406">
        <v>514</v>
      </c>
      <c r="T869" s="406" t="s">
        <v>287</v>
      </c>
      <c r="U869" s="406">
        <v>20</v>
      </c>
      <c r="V869" s="406">
        <v>9</v>
      </c>
      <c r="W869" s="406">
        <v>202122</v>
      </c>
      <c r="X869" s="566">
        <v>0</v>
      </c>
    </row>
    <row r="870" spans="18:24" x14ac:dyDescent="0.2">
      <c r="R870" s="406" t="str">
        <f t="shared" si="13"/>
        <v>516_COR_20_9_202122</v>
      </c>
      <c r="S870" s="406">
        <v>516</v>
      </c>
      <c r="T870" s="406" t="s">
        <v>287</v>
      </c>
      <c r="U870" s="406">
        <v>20</v>
      </c>
      <c r="V870" s="406">
        <v>9</v>
      </c>
      <c r="W870" s="406">
        <v>202122</v>
      </c>
      <c r="X870" s="566">
        <v>0</v>
      </c>
    </row>
    <row r="871" spans="18:24" x14ac:dyDescent="0.2">
      <c r="R871" s="406" t="str">
        <f t="shared" si="13"/>
        <v>518_COR_20_9_202122</v>
      </c>
      <c r="S871" s="406">
        <v>518</v>
      </c>
      <c r="T871" s="406" t="s">
        <v>287</v>
      </c>
      <c r="U871" s="406">
        <v>20</v>
      </c>
      <c r="V871" s="406">
        <v>9</v>
      </c>
      <c r="W871" s="406">
        <v>202122</v>
      </c>
      <c r="X871" s="566">
        <v>0</v>
      </c>
    </row>
    <row r="872" spans="18:24" x14ac:dyDescent="0.2">
      <c r="R872" s="406" t="str">
        <f t="shared" si="13"/>
        <v>520_COR_20_9_202122</v>
      </c>
      <c r="S872" s="406">
        <v>520</v>
      </c>
      <c r="T872" s="406" t="s">
        <v>287</v>
      </c>
      <c r="U872" s="406">
        <v>20</v>
      </c>
      <c r="V872" s="406">
        <v>9</v>
      </c>
      <c r="W872" s="406">
        <v>202122</v>
      </c>
      <c r="X872" s="566">
        <v>0</v>
      </c>
    </row>
    <row r="873" spans="18:24" x14ac:dyDescent="0.2">
      <c r="R873" s="406" t="str">
        <f t="shared" si="13"/>
        <v>522_COR_20_9_202122</v>
      </c>
      <c r="S873" s="406">
        <v>522</v>
      </c>
      <c r="T873" s="406" t="s">
        <v>287</v>
      </c>
      <c r="U873" s="406">
        <v>20</v>
      </c>
      <c r="V873" s="406">
        <v>9</v>
      </c>
      <c r="W873" s="406">
        <v>202122</v>
      </c>
      <c r="X873" s="566">
        <v>0</v>
      </c>
    </row>
    <row r="874" spans="18:24" x14ac:dyDescent="0.2">
      <c r="R874" s="406" t="str">
        <f t="shared" si="13"/>
        <v>524_COR_20_9_202122</v>
      </c>
      <c r="S874" s="406">
        <v>524</v>
      </c>
      <c r="T874" s="406" t="s">
        <v>287</v>
      </c>
      <c r="U874" s="406">
        <v>20</v>
      </c>
      <c r="V874" s="406">
        <v>9</v>
      </c>
      <c r="W874" s="406">
        <v>202122</v>
      </c>
      <c r="X874" s="566">
        <v>0</v>
      </c>
    </row>
    <row r="875" spans="18:24" x14ac:dyDescent="0.2">
      <c r="R875" s="406" t="str">
        <f t="shared" si="13"/>
        <v>526_COR_20_9_202122</v>
      </c>
      <c r="S875" s="406">
        <v>526</v>
      </c>
      <c r="T875" s="406" t="s">
        <v>287</v>
      </c>
      <c r="U875" s="406">
        <v>20</v>
      </c>
      <c r="V875" s="406">
        <v>9</v>
      </c>
      <c r="W875" s="406">
        <v>202122</v>
      </c>
      <c r="X875" s="566">
        <v>0</v>
      </c>
    </row>
    <row r="876" spans="18:24" x14ac:dyDescent="0.2">
      <c r="R876" s="406" t="str">
        <f t="shared" si="13"/>
        <v>528_COR_20_9_202122</v>
      </c>
      <c r="S876" s="406">
        <v>528</v>
      </c>
      <c r="T876" s="406" t="s">
        <v>287</v>
      </c>
      <c r="U876" s="406">
        <v>20</v>
      </c>
      <c r="V876" s="406">
        <v>9</v>
      </c>
      <c r="W876" s="406">
        <v>202122</v>
      </c>
      <c r="X876" s="566">
        <v>0</v>
      </c>
    </row>
    <row r="877" spans="18:24" x14ac:dyDescent="0.2">
      <c r="R877" s="406" t="str">
        <f t="shared" si="13"/>
        <v>530_COR_20_9_202122</v>
      </c>
      <c r="S877" s="406">
        <v>530</v>
      </c>
      <c r="T877" s="406" t="s">
        <v>287</v>
      </c>
      <c r="U877" s="406">
        <v>20</v>
      </c>
      <c r="V877" s="406">
        <v>9</v>
      </c>
      <c r="W877" s="406">
        <v>202122</v>
      </c>
      <c r="X877" s="566">
        <v>0</v>
      </c>
    </row>
    <row r="878" spans="18:24" x14ac:dyDescent="0.2">
      <c r="R878" s="406" t="str">
        <f t="shared" si="13"/>
        <v>532_COR_20_9_202122</v>
      </c>
      <c r="S878" s="406">
        <v>532</v>
      </c>
      <c r="T878" s="406" t="s">
        <v>287</v>
      </c>
      <c r="U878" s="406">
        <v>20</v>
      </c>
      <c r="V878" s="406">
        <v>9</v>
      </c>
      <c r="W878" s="406">
        <v>202122</v>
      </c>
      <c r="X878" s="566">
        <v>0</v>
      </c>
    </row>
    <row r="879" spans="18:24" x14ac:dyDescent="0.2">
      <c r="R879" s="406" t="str">
        <f t="shared" si="13"/>
        <v>534_COR_20_9_202122</v>
      </c>
      <c r="S879" s="406">
        <v>534</v>
      </c>
      <c r="T879" s="406" t="s">
        <v>287</v>
      </c>
      <c r="U879" s="406">
        <v>20</v>
      </c>
      <c r="V879" s="406">
        <v>9</v>
      </c>
      <c r="W879" s="406">
        <v>202122</v>
      </c>
      <c r="X879" s="566">
        <v>0</v>
      </c>
    </row>
    <row r="880" spans="18:24" x14ac:dyDescent="0.2">
      <c r="R880" s="406" t="str">
        <f t="shared" si="13"/>
        <v>536_COR_20_9_202122</v>
      </c>
      <c r="S880" s="406">
        <v>536</v>
      </c>
      <c r="T880" s="406" t="s">
        <v>287</v>
      </c>
      <c r="U880" s="406">
        <v>20</v>
      </c>
      <c r="V880" s="406">
        <v>9</v>
      </c>
      <c r="W880" s="406">
        <v>202122</v>
      </c>
      <c r="X880" s="566">
        <v>0</v>
      </c>
    </row>
    <row r="881" spans="18:24" x14ac:dyDescent="0.2">
      <c r="R881" s="406" t="str">
        <f t="shared" si="13"/>
        <v>538_COR_20_9_202122</v>
      </c>
      <c r="S881" s="406">
        <v>538</v>
      </c>
      <c r="T881" s="406" t="s">
        <v>287</v>
      </c>
      <c r="U881" s="406">
        <v>20</v>
      </c>
      <c r="V881" s="406">
        <v>9</v>
      </c>
      <c r="W881" s="406">
        <v>202122</v>
      </c>
      <c r="X881" s="566">
        <v>0</v>
      </c>
    </row>
    <row r="882" spans="18:24" x14ac:dyDescent="0.2">
      <c r="R882" s="406" t="str">
        <f t="shared" si="13"/>
        <v>540_COR_20_9_202122</v>
      </c>
      <c r="S882" s="406">
        <v>540</v>
      </c>
      <c r="T882" s="406" t="s">
        <v>287</v>
      </c>
      <c r="U882" s="406">
        <v>20</v>
      </c>
      <c r="V882" s="406">
        <v>9</v>
      </c>
      <c r="W882" s="406">
        <v>202122</v>
      </c>
      <c r="X882" s="566">
        <v>0</v>
      </c>
    </row>
    <row r="883" spans="18:24" x14ac:dyDescent="0.2">
      <c r="R883" s="406" t="str">
        <f t="shared" si="13"/>
        <v>542_COR_20_9_202122</v>
      </c>
      <c r="S883" s="406">
        <v>542</v>
      </c>
      <c r="T883" s="406" t="s">
        <v>287</v>
      </c>
      <c r="U883" s="406">
        <v>20</v>
      </c>
      <c r="V883" s="406">
        <v>9</v>
      </c>
      <c r="W883" s="406">
        <v>202122</v>
      </c>
      <c r="X883" s="566">
        <v>0</v>
      </c>
    </row>
    <row r="884" spans="18:24" x14ac:dyDescent="0.2">
      <c r="R884" s="406" t="str">
        <f t="shared" si="13"/>
        <v>544_COR_20_9_202122</v>
      </c>
      <c r="S884" s="406">
        <v>544</v>
      </c>
      <c r="T884" s="406" t="s">
        <v>287</v>
      </c>
      <c r="U884" s="406">
        <v>20</v>
      </c>
      <c r="V884" s="406">
        <v>9</v>
      </c>
      <c r="W884" s="406">
        <v>202122</v>
      </c>
      <c r="X884" s="566">
        <v>0</v>
      </c>
    </row>
    <row r="885" spans="18:24" x14ac:dyDescent="0.2">
      <c r="R885" s="406" t="str">
        <f t="shared" si="13"/>
        <v>545_COR_20_9_202122</v>
      </c>
      <c r="S885" s="406">
        <v>545</v>
      </c>
      <c r="T885" s="406" t="s">
        <v>287</v>
      </c>
      <c r="U885" s="406">
        <v>20</v>
      </c>
      <c r="V885" s="406">
        <v>9</v>
      </c>
      <c r="W885" s="406">
        <v>202122</v>
      </c>
      <c r="X885" s="566">
        <v>0</v>
      </c>
    </row>
    <row r="886" spans="18:24" x14ac:dyDescent="0.2">
      <c r="R886" s="406" t="str">
        <f t="shared" si="13"/>
        <v>546_COR_20_9_202122</v>
      </c>
      <c r="S886" s="406">
        <v>546</v>
      </c>
      <c r="T886" s="406" t="s">
        <v>287</v>
      </c>
      <c r="U886" s="406">
        <v>20</v>
      </c>
      <c r="V886" s="406">
        <v>9</v>
      </c>
      <c r="W886" s="406">
        <v>202122</v>
      </c>
      <c r="X886" s="566">
        <v>0</v>
      </c>
    </row>
    <row r="887" spans="18:24" x14ac:dyDescent="0.2">
      <c r="R887" s="406" t="str">
        <f t="shared" si="13"/>
        <v>548_COR_20_9_202122</v>
      </c>
      <c r="S887" s="406">
        <v>548</v>
      </c>
      <c r="T887" s="406" t="s">
        <v>287</v>
      </c>
      <c r="U887" s="406">
        <v>20</v>
      </c>
      <c r="V887" s="406">
        <v>9</v>
      </c>
      <c r="W887" s="406">
        <v>202122</v>
      </c>
      <c r="X887" s="566">
        <v>0</v>
      </c>
    </row>
    <row r="888" spans="18:24" x14ac:dyDescent="0.2">
      <c r="R888" s="406" t="str">
        <f t="shared" si="13"/>
        <v>550_COR_20_9_202122</v>
      </c>
      <c r="S888" s="406">
        <v>550</v>
      </c>
      <c r="T888" s="406" t="s">
        <v>287</v>
      </c>
      <c r="U888" s="406">
        <v>20</v>
      </c>
      <c r="V888" s="406">
        <v>9</v>
      </c>
      <c r="W888" s="406">
        <v>202122</v>
      </c>
      <c r="X888" s="566">
        <v>0</v>
      </c>
    </row>
    <row r="889" spans="18:24" x14ac:dyDescent="0.2">
      <c r="R889" s="406" t="str">
        <f t="shared" si="13"/>
        <v>552_COR_20_9_202122</v>
      </c>
      <c r="S889" s="406">
        <v>552</v>
      </c>
      <c r="T889" s="406" t="s">
        <v>287</v>
      </c>
      <c r="U889" s="406">
        <v>20</v>
      </c>
      <c r="V889" s="406">
        <v>9</v>
      </c>
      <c r="W889" s="406">
        <v>202122</v>
      </c>
      <c r="X889" s="566">
        <v>0</v>
      </c>
    </row>
    <row r="890" spans="18:24" x14ac:dyDescent="0.2">
      <c r="R890" s="406" t="str">
        <f t="shared" si="13"/>
        <v>562_COR_20_9_202122</v>
      </c>
      <c r="S890" s="406">
        <v>562</v>
      </c>
      <c r="T890" s="406" t="s">
        <v>287</v>
      </c>
      <c r="U890" s="406">
        <v>20</v>
      </c>
      <c r="V890" s="406">
        <v>9</v>
      </c>
      <c r="W890" s="406">
        <v>202122</v>
      </c>
      <c r="X890" s="566">
        <v>0</v>
      </c>
    </row>
    <row r="891" spans="18:24" x14ac:dyDescent="0.2">
      <c r="R891" s="406" t="str">
        <f t="shared" si="13"/>
        <v>564_COR_20_9_202122</v>
      </c>
      <c r="S891" s="406">
        <v>564</v>
      </c>
      <c r="T891" s="406" t="s">
        <v>287</v>
      </c>
      <c r="U891" s="406">
        <v>20</v>
      </c>
      <c r="V891" s="406">
        <v>9</v>
      </c>
      <c r="W891" s="406">
        <v>202122</v>
      </c>
      <c r="X891" s="566">
        <v>0</v>
      </c>
    </row>
    <row r="892" spans="18:24" x14ac:dyDescent="0.2">
      <c r="R892" s="406" t="str">
        <f t="shared" si="13"/>
        <v>566_COR_20_9_202122</v>
      </c>
      <c r="S892" s="406">
        <v>566</v>
      </c>
      <c r="T892" s="406" t="s">
        <v>287</v>
      </c>
      <c r="U892" s="406">
        <v>20</v>
      </c>
      <c r="V892" s="406">
        <v>9</v>
      </c>
      <c r="W892" s="406">
        <v>202122</v>
      </c>
      <c r="X892" s="566">
        <v>0</v>
      </c>
    </row>
    <row r="893" spans="18:24" x14ac:dyDescent="0.2">
      <c r="R893" s="406" t="str">
        <f t="shared" si="13"/>
        <v>568_COR_20_9_202122</v>
      </c>
      <c r="S893" s="406">
        <v>568</v>
      </c>
      <c r="T893" s="406" t="s">
        <v>287</v>
      </c>
      <c r="U893" s="406">
        <v>20</v>
      </c>
      <c r="V893" s="406">
        <v>9</v>
      </c>
      <c r="W893" s="406">
        <v>202122</v>
      </c>
      <c r="X893" s="566">
        <v>0</v>
      </c>
    </row>
    <row r="894" spans="18:24" x14ac:dyDescent="0.2">
      <c r="R894" s="406" t="str">
        <f t="shared" si="13"/>
        <v>572_COR_20_9_202122</v>
      </c>
      <c r="S894" s="406">
        <v>572</v>
      </c>
      <c r="T894" s="406" t="s">
        <v>287</v>
      </c>
      <c r="U894" s="406">
        <v>20</v>
      </c>
      <c r="V894" s="406">
        <v>9</v>
      </c>
      <c r="W894" s="406">
        <v>202122</v>
      </c>
      <c r="X894" s="566">
        <v>0</v>
      </c>
    </row>
    <row r="895" spans="18:24" x14ac:dyDescent="0.2">
      <c r="R895" s="406" t="str">
        <f t="shared" si="13"/>
        <v>574_COR_20_9_202122</v>
      </c>
      <c r="S895" s="406">
        <v>574</v>
      </c>
      <c r="T895" s="406" t="s">
        <v>287</v>
      </c>
      <c r="U895" s="406">
        <v>20</v>
      </c>
      <c r="V895" s="406">
        <v>9</v>
      </c>
      <c r="W895" s="406">
        <v>202122</v>
      </c>
      <c r="X895" s="566">
        <v>0</v>
      </c>
    </row>
    <row r="896" spans="18:24" x14ac:dyDescent="0.2">
      <c r="R896" s="406" t="str">
        <f t="shared" si="13"/>
        <v>576_COR_20_9_202122</v>
      </c>
      <c r="S896" s="406">
        <v>576</v>
      </c>
      <c r="T896" s="406" t="s">
        <v>287</v>
      </c>
      <c r="U896" s="406">
        <v>20</v>
      </c>
      <c r="V896" s="406">
        <v>9</v>
      </c>
      <c r="W896" s="406">
        <v>202122</v>
      </c>
      <c r="X896" s="566">
        <v>0</v>
      </c>
    </row>
    <row r="897" spans="18:24" x14ac:dyDescent="0.2">
      <c r="R897" s="406" t="str">
        <f t="shared" si="13"/>
        <v>582_COR_20_9_202122</v>
      </c>
      <c r="S897" s="406">
        <v>582</v>
      </c>
      <c r="T897" s="406" t="s">
        <v>287</v>
      </c>
      <c r="U897" s="406">
        <v>20</v>
      </c>
      <c r="V897" s="406">
        <v>9</v>
      </c>
      <c r="W897" s="406">
        <v>202122</v>
      </c>
      <c r="X897" s="566">
        <v>0</v>
      </c>
    </row>
    <row r="898" spans="18:24" x14ac:dyDescent="0.2">
      <c r="R898" s="406" t="str">
        <f t="shared" si="13"/>
        <v>584_COR_20_9_202122</v>
      </c>
      <c r="S898" s="406">
        <v>584</v>
      </c>
      <c r="T898" s="406" t="s">
        <v>287</v>
      </c>
      <c r="U898" s="406">
        <v>20</v>
      </c>
      <c r="V898" s="406">
        <v>9</v>
      </c>
      <c r="W898" s="406">
        <v>202122</v>
      </c>
      <c r="X898" s="566">
        <v>0</v>
      </c>
    </row>
    <row r="899" spans="18:24" x14ac:dyDescent="0.2">
      <c r="R899" s="406" t="str">
        <f t="shared" si="13"/>
        <v>586_COR_20_9_202122</v>
      </c>
      <c r="S899" s="406">
        <v>586</v>
      </c>
      <c r="T899" s="406" t="s">
        <v>287</v>
      </c>
      <c r="U899" s="406">
        <v>20</v>
      </c>
      <c r="V899" s="406">
        <v>9</v>
      </c>
      <c r="W899" s="406">
        <v>202122</v>
      </c>
      <c r="X899" s="566">
        <v>0</v>
      </c>
    </row>
    <row r="900" spans="18:24" x14ac:dyDescent="0.2">
      <c r="R900" s="406" t="str">
        <f t="shared" ref="R900:R963" si="14">S900&amp;"_"&amp;T900&amp;"_"&amp;U900&amp;"_"&amp;V900&amp;"_"&amp;W900</f>
        <v>512_COR_21_9_202122</v>
      </c>
      <c r="S900" s="406">
        <v>512</v>
      </c>
      <c r="T900" s="406" t="s">
        <v>287</v>
      </c>
      <c r="U900" s="406">
        <v>21</v>
      </c>
      <c r="V900" s="406">
        <v>9</v>
      </c>
      <c r="W900" s="406">
        <v>202122</v>
      </c>
      <c r="X900" s="566">
        <v>4270</v>
      </c>
    </row>
    <row r="901" spans="18:24" x14ac:dyDescent="0.2">
      <c r="R901" s="406" t="str">
        <f t="shared" si="14"/>
        <v>514_COR_21_9_202122</v>
      </c>
      <c r="S901" s="406">
        <v>514</v>
      </c>
      <c r="T901" s="406" t="s">
        <v>287</v>
      </c>
      <c r="U901" s="406">
        <v>21</v>
      </c>
      <c r="V901" s="406">
        <v>9</v>
      </c>
      <c r="W901" s="406">
        <v>202122</v>
      </c>
      <c r="X901" s="566">
        <v>0</v>
      </c>
    </row>
    <row r="902" spans="18:24" x14ac:dyDescent="0.2">
      <c r="R902" s="406" t="str">
        <f t="shared" si="14"/>
        <v>516_COR_21_9_202122</v>
      </c>
      <c r="S902" s="406">
        <v>516</v>
      </c>
      <c r="T902" s="406" t="s">
        <v>287</v>
      </c>
      <c r="U902" s="406">
        <v>21</v>
      </c>
      <c r="V902" s="406">
        <v>9</v>
      </c>
      <c r="W902" s="406">
        <v>202122</v>
      </c>
      <c r="X902" s="566">
        <v>0</v>
      </c>
    </row>
    <row r="903" spans="18:24" x14ac:dyDescent="0.2">
      <c r="R903" s="406" t="str">
        <f t="shared" si="14"/>
        <v>518_COR_21_9_202122</v>
      </c>
      <c r="S903" s="406">
        <v>518</v>
      </c>
      <c r="T903" s="406" t="s">
        <v>287</v>
      </c>
      <c r="U903" s="406">
        <v>21</v>
      </c>
      <c r="V903" s="406">
        <v>9</v>
      </c>
      <c r="W903" s="406">
        <v>202122</v>
      </c>
      <c r="X903" s="566">
        <v>14047</v>
      </c>
    </row>
    <row r="904" spans="18:24" x14ac:dyDescent="0.2">
      <c r="R904" s="406" t="str">
        <f t="shared" si="14"/>
        <v>520_COR_21_9_202122</v>
      </c>
      <c r="S904" s="406">
        <v>520</v>
      </c>
      <c r="T904" s="406" t="s">
        <v>287</v>
      </c>
      <c r="U904" s="406">
        <v>21</v>
      </c>
      <c r="V904" s="406">
        <v>9</v>
      </c>
      <c r="W904" s="406">
        <v>202122</v>
      </c>
      <c r="X904" s="566">
        <v>21328</v>
      </c>
    </row>
    <row r="905" spans="18:24" x14ac:dyDescent="0.2">
      <c r="R905" s="406" t="str">
        <f t="shared" si="14"/>
        <v>522_COR_21_9_202122</v>
      </c>
      <c r="S905" s="406">
        <v>522</v>
      </c>
      <c r="T905" s="406" t="s">
        <v>287</v>
      </c>
      <c r="U905" s="406">
        <v>21</v>
      </c>
      <c r="V905" s="406">
        <v>9</v>
      </c>
      <c r="W905" s="406">
        <v>202122</v>
      </c>
      <c r="X905" s="566">
        <v>55408.726999999999</v>
      </c>
    </row>
    <row r="906" spans="18:24" x14ac:dyDescent="0.2">
      <c r="R906" s="406" t="str">
        <f t="shared" si="14"/>
        <v>524_COR_21_9_202122</v>
      </c>
      <c r="S906" s="406">
        <v>524</v>
      </c>
      <c r="T906" s="406" t="s">
        <v>287</v>
      </c>
      <c r="U906" s="406">
        <v>21</v>
      </c>
      <c r="V906" s="406">
        <v>9</v>
      </c>
      <c r="W906" s="406">
        <v>202122</v>
      </c>
      <c r="X906" s="566">
        <v>9770.2729999999992</v>
      </c>
    </row>
    <row r="907" spans="18:24" x14ac:dyDescent="0.2">
      <c r="R907" s="406" t="str">
        <f t="shared" si="14"/>
        <v>526_COR_21_9_202122</v>
      </c>
      <c r="S907" s="406">
        <v>526</v>
      </c>
      <c r="T907" s="406" t="s">
        <v>287</v>
      </c>
      <c r="U907" s="406">
        <v>21</v>
      </c>
      <c r="V907" s="406">
        <v>9</v>
      </c>
      <c r="W907" s="406">
        <v>202122</v>
      </c>
      <c r="X907" s="566">
        <v>0</v>
      </c>
    </row>
    <row r="908" spans="18:24" x14ac:dyDescent="0.2">
      <c r="R908" s="406" t="str">
        <f t="shared" si="14"/>
        <v>528_COR_21_9_202122</v>
      </c>
      <c r="S908" s="406">
        <v>528</v>
      </c>
      <c r="T908" s="406" t="s">
        <v>287</v>
      </c>
      <c r="U908" s="406">
        <v>21</v>
      </c>
      <c r="V908" s="406">
        <v>9</v>
      </c>
      <c r="W908" s="406">
        <v>202122</v>
      </c>
      <c r="X908" s="566">
        <v>7465.6502300000002</v>
      </c>
    </row>
    <row r="909" spans="18:24" x14ac:dyDescent="0.2">
      <c r="R909" s="406" t="str">
        <f t="shared" si="14"/>
        <v>530_COR_21_9_202122</v>
      </c>
      <c r="S909" s="406">
        <v>530</v>
      </c>
      <c r="T909" s="406" t="s">
        <v>287</v>
      </c>
      <c r="U909" s="406">
        <v>21</v>
      </c>
      <c r="V909" s="406">
        <v>9</v>
      </c>
      <c r="W909" s="406">
        <v>202122</v>
      </c>
      <c r="X909" s="566">
        <v>18892</v>
      </c>
    </row>
    <row r="910" spans="18:24" x14ac:dyDescent="0.2">
      <c r="R910" s="406" t="str">
        <f t="shared" si="14"/>
        <v>532_COR_21_9_202122</v>
      </c>
      <c r="S910" s="406">
        <v>532</v>
      </c>
      <c r="T910" s="406" t="s">
        <v>287</v>
      </c>
      <c r="U910" s="406">
        <v>21</v>
      </c>
      <c r="V910" s="406">
        <v>9</v>
      </c>
      <c r="W910" s="406">
        <v>202122</v>
      </c>
      <c r="X910" s="566">
        <v>33180</v>
      </c>
    </row>
    <row r="911" spans="18:24" x14ac:dyDescent="0.2">
      <c r="R911" s="406" t="str">
        <f t="shared" si="14"/>
        <v>534_COR_21_9_202122</v>
      </c>
      <c r="S911" s="406">
        <v>534</v>
      </c>
      <c r="T911" s="406" t="s">
        <v>287</v>
      </c>
      <c r="U911" s="406">
        <v>21</v>
      </c>
      <c r="V911" s="406">
        <v>9</v>
      </c>
      <c r="W911" s="406">
        <v>202122</v>
      </c>
      <c r="X911" s="566">
        <v>0</v>
      </c>
    </row>
    <row r="912" spans="18:24" x14ac:dyDescent="0.2">
      <c r="R912" s="406" t="str">
        <f t="shared" si="14"/>
        <v>536_COR_21_9_202122</v>
      </c>
      <c r="S912" s="406">
        <v>536</v>
      </c>
      <c r="T912" s="406" t="s">
        <v>287</v>
      </c>
      <c r="U912" s="406">
        <v>21</v>
      </c>
      <c r="V912" s="406">
        <v>9</v>
      </c>
      <c r="W912" s="406">
        <v>202122</v>
      </c>
      <c r="X912" s="566">
        <v>0</v>
      </c>
    </row>
    <row r="913" spans="18:24" x14ac:dyDescent="0.2">
      <c r="R913" s="406" t="str">
        <f t="shared" si="14"/>
        <v>538_COR_21_9_202122</v>
      </c>
      <c r="S913" s="406">
        <v>538</v>
      </c>
      <c r="T913" s="406" t="s">
        <v>287</v>
      </c>
      <c r="U913" s="406">
        <v>21</v>
      </c>
      <c r="V913" s="406">
        <v>9</v>
      </c>
      <c r="W913" s="406">
        <v>202122</v>
      </c>
      <c r="X913" s="566">
        <v>3525</v>
      </c>
    </row>
    <row r="914" spans="18:24" x14ac:dyDescent="0.2">
      <c r="R914" s="406" t="str">
        <f t="shared" si="14"/>
        <v>540_COR_21_9_202122</v>
      </c>
      <c r="S914" s="406">
        <v>540</v>
      </c>
      <c r="T914" s="406" t="s">
        <v>287</v>
      </c>
      <c r="U914" s="406">
        <v>21</v>
      </c>
      <c r="V914" s="406">
        <v>9</v>
      </c>
      <c r="W914" s="406">
        <v>202122</v>
      </c>
      <c r="X914" s="566">
        <v>0</v>
      </c>
    </row>
    <row r="915" spans="18:24" x14ac:dyDescent="0.2">
      <c r="R915" s="406" t="str">
        <f t="shared" si="14"/>
        <v>542_COR_21_9_202122</v>
      </c>
      <c r="S915" s="406">
        <v>542</v>
      </c>
      <c r="T915" s="406" t="s">
        <v>287</v>
      </c>
      <c r="U915" s="406">
        <v>21</v>
      </c>
      <c r="V915" s="406">
        <v>9</v>
      </c>
      <c r="W915" s="406">
        <v>202122</v>
      </c>
      <c r="X915" s="566">
        <v>0</v>
      </c>
    </row>
    <row r="916" spans="18:24" x14ac:dyDescent="0.2">
      <c r="R916" s="406" t="str">
        <f t="shared" si="14"/>
        <v>544_COR_21_9_202122</v>
      </c>
      <c r="S916" s="406">
        <v>544</v>
      </c>
      <c r="T916" s="406" t="s">
        <v>287</v>
      </c>
      <c r="U916" s="406">
        <v>21</v>
      </c>
      <c r="V916" s="406">
        <v>9</v>
      </c>
      <c r="W916" s="406">
        <v>202122</v>
      </c>
      <c r="X916" s="566">
        <v>19633.10514</v>
      </c>
    </row>
    <row r="917" spans="18:24" x14ac:dyDescent="0.2">
      <c r="R917" s="406" t="str">
        <f t="shared" si="14"/>
        <v>545_COR_21_9_202122</v>
      </c>
      <c r="S917" s="406">
        <v>545</v>
      </c>
      <c r="T917" s="406" t="s">
        <v>287</v>
      </c>
      <c r="U917" s="406">
        <v>21</v>
      </c>
      <c r="V917" s="406">
        <v>9</v>
      </c>
      <c r="W917" s="406">
        <v>202122</v>
      </c>
      <c r="X917" s="566">
        <v>0</v>
      </c>
    </row>
    <row r="918" spans="18:24" x14ac:dyDescent="0.2">
      <c r="R918" s="406" t="str">
        <f t="shared" si="14"/>
        <v>546_COR_21_9_202122</v>
      </c>
      <c r="S918" s="406">
        <v>546</v>
      </c>
      <c r="T918" s="406" t="s">
        <v>287</v>
      </c>
      <c r="U918" s="406">
        <v>21</v>
      </c>
      <c r="V918" s="406">
        <v>9</v>
      </c>
      <c r="W918" s="406">
        <v>202122</v>
      </c>
      <c r="X918" s="566">
        <v>0</v>
      </c>
    </row>
    <row r="919" spans="18:24" x14ac:dyDescent="0.2">
      <c r="R919" s="406" t="str">
        <f t="shared" si="14"/>
        <v>548_COR_21_9_202122</v>
      </c>
      <c r="S919" s="406">
        <v>548</v>
      </c>
      <c r="T919" s="406" t="s">
        <v>287</v>
      </c>
      <c r="U919" s="406">
        <v>21</v>
      </c>
      <c r="V919" s="406">
        <v>9</v>
      </c>
      <c r="W919" s="406">
        <v>202122</v>
      </c>
      <c r="X919" s="566">
        <v>0</v>
      </c>
    </row>
    <row r="920" spans="18:24" x14ac:dyDescent="0.2">
      <c r="R920" s="406" t="str">
        <f t="shared" si="14"/>
        <v>550_COR_21_9_202122</v>
      </c>
      <c r="S920" s="406">
        <v>550</v>
      </c>
      <c r="T920" s="406" t="s">
        <v>287</v>
      </c>
      <c r="U920" s="406">
        <v>21</v>
      </c>
      <c r="V920" s="406">
        <v>9</v>
      </c>
      <c r="W920" s="406">
        <v>202122</v>
      </c>
      <c r="X920" s="566">
        <v>0</v>
      </c>
    </row>
    <row r="921" spans="18:24" x14ac:dyDescent="0.2">
      <c r="R921" s="406" t="str">
        <f t="shared" si="14"/>
        <v>552_COR_21_9_202122</v>
      </c>
      <c r="S921" s="406">
        <v>552</v>
      </c>
      <c r="T921" s="406" t="s">
        <v>287</v>
      </c>
      <c r="U921" s="406">
        <v>21</v>
      </c>
      <c r="V921" s="406">
        <v>9</v>
      </c>
      <c r="W921" s="406">
        <v>202122</v>
      </c>
      <c r="X921" s="566">
        <v>20901.105119999989</v>
      </c>
    </row>
    <row r="922" spans="18:24" x14ac:dyDescent="0.2">
      <c r="R922" s="406" t="str">
        <f t="shared" si="14"/>
        <v>562_COR_21_9_202122</v>
      </c>
      <c r="S922" s="406">
        <v>562</v>
      </c>
      <c r="T922" s="406" t="s">
        <v>287</v>
      </c>
      <c r="U922" s="406">
        <v>21</v>
      </c>
      <c r="V922" s="406">
        <v>9</v>
      </c>
      <c r="W922" s="406">
        <v>202122</v>
      </c>
      <c r="X922" s="566">
        <v>0</v>
      </c>
    </row>
    <row r="923" spans="18:24" x14ac:dyDescent="0.2">
      <c r="R923" s="406" t="str">
        <f t="shared" si="14"/>
        <v>564_COR_21_9_202122</v>
      </c>
      <c r="S923" s="406">
        <v>564</v>
      </c>
      <c r="T923" s="406" t="s">
        <v>287</v>
      </c>
      <c r="U923" s="406">
        <v>21</v>
      </c>
      <c r="V923" s="406">
        <v>9</v>
      </c>
      <c r="W923" s="406">
        <v>202122</v>
      </c>
      <c r="X923" s="566">
        <v>0</v>
      </c>
    </row>
    <row r="924" spans="18:24" x14ac:dyDescent="0.2">
      <c r="R924" s="406" t="str">
        <f t="shared" si="14"/>
        <v>566_COR_21_9_202122</v>
      </c>
      <c r="S924" s="406">
        <v>566</v>
      </c>
      <c r="T924" s="406" t="s">
        <v>287</v>
      </c>
      <c r="U924" s="406">
        <v>21</v>
      </c>
      <c r="V924" s="406">
        <v>9</v>
      </c>
      <c r="W924" s="406">
        <v>202122</v>
      </c>
      <c r="X924" s="566">
        <v>0</v>
      </c>
    </row>
    <row r="925" spans="18:24" x14ac:dyDescent="0.2">
      <c r="R925" s="406" t="str">
        <f t="shared" si="14"/>
        <v>568_COR_21_9_202122</v>
      </c>
      <c r="S925" s="406">
        <v>568</v>
      </c>
      <c r="T925" s="406" t="s">
        <v>287</v>
      </c>
      <c r="U925" s="406">
        <v>21</v>
      </c>
      <c r="V925" s="406">
        <v>9</v>
      </c>
      <c r="W925" s="406">
        <v>202122</v>
      </c>
      <c r="X925" s="566">
        <v>0</v>
      </c>
    </row>
    <row r="926" spans="18:24" x14ac:dyDescent="0.2">
      <c r="R926" s="406" t="str">
        <f t="shared" si="14"/>
        <v>572_COR_21_9_202122</v>
      </c>
      <c r="S926" s="406">
        <v>572</v>
      </c>
      <c r="T926" s="406" t="s">
        <v>287</v>
      </c>
      <c r="U926" s="406">
        <v>21</v>
      </c>
      <c r="V926" s="406">
        <v>9</v>
      </c>
      <c r="W926" s="406">
        <v>202122</v>
      </c>
      <c r="X926" s="566">
        <v>0</v>
      </c>
    </row>
    <row r="927" spans="18:24" x14ac:dyDescent="0.2">
      <c r="R927" s="406" t="str">
        <f t="shared" si="14"/>
        <v>574_COR_21_9_202122</v>
      </c>
      <c r="S927" s="406">
        <v>574</v>
      </c>
      <c r="T927" s="406" t="s">
        <v>287</v>
      </c>
      <c r="U927" s="406">
        <v>21</v>
      </c>
      <c r="V927" s="406">
        <v>9</v>
      </c>
      <c r="W927" s="406">
        <v>202122</v>
      </c>
      <c r="X927" s="566">
        <v>0</v>
      </c>
    </row>
    <row r="928" spans="18:24" x14ac:dyDescent="0.2">
      <c r="R928" s="406" t="str">
        <f t="shared" si="14"/>
        <v>576_COR_21_9_202122</v>
      </c>
      <c r="S928" s="406">
        <v>576</v>
      </c>
      <c r="T928" s="406" t="s">
        <v>287</v>
      </c>
      <c r="U928" s="406">
        <v>21</v>
      </c>
      <c r="V928" s="406">
        <v>9</v>
      </c>
      <c r="W928" s="406">
        <v>202122</v>
      </c>
      <c r="X928" s="566">
        <v>0</v>
      </c>
    </row>
    <row r="929" spans="18:24" x14ac:dyDescent="0.2">
      <c r="R929" s="406" t="str">
        <f t="shared" si="14"/>
        <v>582_COR_21_9_202122</v>
      </c>
      <c r="S929" s="406">
        <v>582</v>
      </c>
      <c r="T929" s="406" t="s">
        <v>287</v>
      </c>
      <c r="U929" s="406">
        <v>21</v>
      </c>
      <c r="V929" s="406">
        <v>9</v>
      </c>
      <c r="W929" s="406">
        <v>202122</v>
      </c>
      <c r="X929" s="566">
        <v>0</v>
      </c>
    </row>
    <row r="930" spans="18:24" x14ac:dyDescent="0.2">
      <c r="R930" s="406" t="str">
        <f t="shared" si="14"/>
        <v>584_COR_21_9_202122</v>
      </c>
      <c r="S930" s="406">
        <v>584</v>
      </c>
      <c r="T930" s="406" t="s">
        <v>287</v>
      </c>
      <c r="U930" s="406">
        <v>21</v>
      </c>
      <c r="V930" s="406">
        <v>9</v>
      </c>
      <c r="W930" s="406">
        <v>202122</v>
      </c>
      <c r="X930" s="566">
        <v>0</v>
      </c>
    </row>
    <row r="931" spans="18:24" x14ac:dyDescent="0.2">
      <c r="R931" s="406" t="str">
        <f t="shared" si="14"/>
        <v>586_COR_21_9_202122</v>
      </c>
      <c r="S931" s="406">
        <v>586</v>
      </c>
      <c r="T931" s="406" t="s">
        <v>287</v>
      </c>
      <c r="U931" s="406">
        <v>21</v>
      </c>
      <c r="V931" s="406">
        <v>9</v>
      </c>
      <c r="W931" s="406">
        <v>202122</v>
      </c>
      <c r="X931" s="566">
        <v>0</v>
      </c>
    </row>
    <row r="932" spans="18:24" x14ac:dyDescent="0.2">
      <c r="R932" s="406" t="str">
        <f t="shared" si="14"/>
        <v>512_COR_22_9_202122</v>
      </c>
      <c r="S932" s="406">
        <v>512</v>
      </c>
      <c r="T932" s="406" t="s">
        <v>287</v>
      </c>
      <c r="U932" s="406">
        <v>22</v>
      </c>
      <c r="V932" s="406">
        <v>9</v>
      </c>
      <c r="W932" s="406">
        <v>202122</v>
      </c>
      <c r="X932" s="566">
        <v>0</v>
      </c>
    </row>
    <row r="933" spans="18:24" x14ac:dyDescent="0.2">
      <c r="R933" s="406" t="str">
        <f t="shared" si="14"/>
        <v>514_COR_22_9_202122</v>
      </c>
      <c r="S933" s="406">
        <v>514</v>
      </c>
      <c r="T933" s="406" t="s">
        <v>287</v>
      </c>
      <c r="U933" s="406">
        <v>22</v>
      </c>
      <c r="V933" s="406">
        <v>9</v>
      </c>
      <c r="W933" s="406">
        <v>202122</v>
      </c>
      <c r="X933" s="566">
        <v>0</v>
      </c>
    </row>
    <row r="934" spans="18:24" x14ac:dyDescent="0.2">
      <c r="R934" s="406" t="str">
        <f t="shared" si="14"/>
        <v>516_COR_22_9_202122</v>
      </c>
      <c r="S934" s="406">
        <v>516</v>
      </c>
      <c r="T934" s="406" t="s">
        <v>287</v>
      </c>
      <c r="U934" s="406">
        <v>22</v>
      </c>
      <c r="V934" s="406">
        <v>9</v>
      </c>
      <c r="W934" s="406">
        <v>202122</v>
      </c>
      <c r="X934" s="566">
        <v>0</v>
      </c>
    </row>
    <row r="935" spans="18:24" x14ac:dyDescent="0.2">
      <c r="R935" s="406" t="str">
        <f t="shared" si="14"/>
        <v>518_COR_22_9_202122</v>
      </c>
      <c r="S935" s="406">
        <v>518</v>
      </c>
      <c r="T935" s="406" t="s">
        <v>287</v>
      </c>
      <c r="U935" s="406">
        <v>22</v>
      </c>
      <c r="V935" s="406">
        <v>9</v>
      </c>
      <c r="W935" s="406">
        <v>202122</v>
      </c>
      <c r="X935" s="566">
        <v>0</v>
      </c>
    </row>
    <row r="936" spans="18:24" x14ac:dyDescent="0.2">
      <c r="R936" s="406" t="str">
        <f t="shared" si="14"/>
        <v>520_COR_22_9_202122</v>
      </c>
      <c r="S936" s="406">
        <v>520</v>
      </c>
      <c r="T936" s="406" t="s">
        <v>287</v>
      </c>
      <c r="U936" s="406">
        <v>22</v>
      </c>
      <c r="V936" s="406">
        <v>9</v>
      </c>
      <c r="W936" s="406">
        <v>202122</v>
      </c>
      <c r="X936" s="566">
        <v>0</v>
      </c>
    </row>
    <row r="937" spans="18:24" x14ac:dyDescent="0.2">
      <c r="R937" s="406" t="str">
        <f t="shared" si="14"/>
        <v>522_COR_22_9_202122</v>
      </c>
      <c r="S937" s="406">
        <v>522</v>
      </c>
      <c r="T937" s="406" t="s">
        <v>287</v>
      </c>
      <c r="U937" s="406">
        <v>22</v>
      </c>
      <c r="V937" s="406">
        <v>9</v>
      </c>
      <c r="W937" s="406">
        <v>202122</v>
      </c>
      <c r="X937" s="566">
        <v>0</v>
      </c>
    </row>
    <row r="938" spans="18:24" x14ac:dyDescent="0.2">
      <c r="R938" s="406" t="str">
        <f t="shared" si="14"/>
        <v>524_COR_22_9_202122</v>
      </c>
      <c r="S938" s="406">
        <v>524</v>
      </c>
      <c r="T938" s="406" t="s">
        <v>287</v>
      </c>
      <c r="U938" s="406">
        <v>22</v>
      </c>
      <c r="V938" s="406">
        <v>9</v>
      </c>
      <c r="W938" s="406">
        <v>202122</v>
      </c>
      <c r="X938" s="566">
        <v>0</v>
      </c>
    </row>
    <row r="939" spans="18:24" x14ac:dyDescent="0.2">
      <c r="R939" s="406" t="str">
        <f t="shared" si="14"/>
        <v>526_COR_22_9_202122</v>
      </c>
      <c r="S939" s="406">
        <v>526</v>
      </c>
      <c r="T939" s="406" t="s">
        <v>287</v>
      </c>
      <c r="U939" s="406">
        <v>22</v>
      </c>
      <c r="V939" s="406">
        <v>9</v>
      </c>
      <c r="W939" s="406">
        <v>202122</v>
      </c>
      <c r="X939" s="566">
        <v>0</v>
      </c>
    </row>
    <row r="940" spans="18:24" x14ac:dyDescent="0.2">
      <c r="R940" s="406" t="str">
        <f t="shared" si="14"/>
        <v>528_COR_22_9_202122</v>
      </c>
      <c r="S940" s="406">
        <v>528</v>
      </c>
      <c r="T940" s="406" t="s">
        <v>287</v>
      </c>
      <c r="U940" s="406">
        <v>22</v>
      </c>
      <c r="V940" s="406">
        <v>9</v>
      </c>
      <c r="W940" s="406">
        <v>202122</v>
      </c>
      <c r="X940" s="566">
        <v>0</v>
      </c>
    </row>
    <row r="941" spans="18:24" x14ac:dyDescent="0.2">
      <c r="R941" s="406" t="str">
        <f t="shared" si="14"/>
        <v>530_COR_22_9_202122</v>
      </c>
      <c r="S941" s="406">
        <v>530</v>
      </c>
      <c r="T941" s="406" t="s">
        <v>287</v>
      </c>
      <c r="U941" s="406">
        <v>22</v>
      </c>
      <c r="V941" s="406">
        <v>9</v>
      </c>
      <c r="W941" s="406">
        <v>202122</v>
      </c>
      <c r="X941" s="566">
        <v>55</v>
      </c>
    </row>
    <row r="942" spans="18:24" x14ac:dyDescent="0.2">
      <c r="R942" s="406" t="str">
        <f t="shared" si="14"/>
        <v>532_COR_22_9_202122</v>
      </c>
      <c r="S942" s="406">
        <v>532</v>
      </c>
      <c r="T942" s="406" t="s">
        <v>287</v>
      </c>
      <c r="U942" s="406">
        <v>22</v>
      </c>
      <c r="V942" s="406">
        <v>9</v>
      </c>
      <c r="W942" s="406">
        <v>202122</v>
      </c>
      <c r="X942" s="566">
        <v>0</v>
      </c>
    </row>
    <row r="943" spans="18:24" x14ac:dyDescent="0.2">
      <c r="R943" s="406" t="str">
        <f t="shared" si="14"/>
        <v>534_COR_22_9_202122</v>
      </c>
      <c r="S943" s="406">
        <v>534</v>
      </c>
      <c r="T943" s="406" t="s">
        <v>287</v>
      </c>
      <c r="U943" s="406">
        <v>22</v>
      </c>
      <c r="V943" s="406">
        <v>9</v>
      </c>
      <c r="W943" s="406">
        <v>202122</v>
      </c>
      <c r="X943" s="566">
        <v>0</v>
      </c>
    </row>
    <row r="944" spans="18:24" x14ac:dyDescent="0.2">
      <c r="R944" s="406" t="str">
        <f t="shared" si="14"/>
        <v>536_COR_22_9_202122</v>
      </c>
      <c r="S944" s="406">
        <v>536</v>
      </c>
      <c r="T944" s="406" t="s">
        <v>287</v>
      </c>
      <c r="U944" s="406">
        <v>22</v>
      </c>
      <c r="V944" s="406">
        <v>9</v>
      </c>
      <c r="W944" s="406">
        <v>202122</v>
      </c>
      <c r="X944" s="566">
        <v>0</v>
      </c>
    </row>
    <row r="945" spans="18:24" x14ac:dyDescent="0.2">
      <c r="R945" s="406" t="str">
        <f t="shared" si="14"/>
        <v>538_COR_22_9_202122</v>
      </c>
      <c r="S945" s="406">
        <v>538</v>
      </c>
      <c r="T945" s="406" t="s">
        <v>287</v>
      </c>
      <c r="U945" s="406">
        <v>22</v>
      </c>
      <c r="V945" s="406">
        <v>9</v>
      </c>
      <c r="W945" s="406">
        <v>202122</v>
      </c>
      <c r="X945" s="566">
        <v>0</v>
      </c>
    </row>
    <row r="946" spans="18:24" x14ac:dyDescent="0.2">
      <c r="R946" s="406" t="str">
        <f t="shared" si="14"/>
        <v>540_COR_22_9_202122</v>
      </c>
      <c r="S946" s="406">
        <v>540</v>
      </c>
      <c r="T946" s="406" t="s">
        <v>287</v>
      </c>
      <c r="U946" s="406">
        <v>22</v>
      </c>
      <c r="V946" s="406">
        <v>9</v>
      </c>
      <c r="W946" s="406">
        <v>202122</v>
      </c>
      <c r="X946" s="566">
        <v>0</v>
      </c>
    </row>
    <row r="947" spans="18:24" x14ac:dyDescent="0.2">
      <c r="R947" s="406" t="str">
        <f t="shared" si="14"/>
        <v>542_COR_22_9_202122</v>
      </c>
      <c r="S947" s="406">
        <v>542</v>
      </c>
      <c r="T947" s="406" t="s">
        <v>287</v>
      </c>
      <c r="U947" s="406">
        <v>22</v>
      </c>
      <c r="V947" s="406">
        <v>9</v>
      </c>
      <c r="W947" s="406">
        <v>202122</v>
      </c>
      <c r="X947" s="566">
        <v>0</v>
      </c>
    </row>
    <row r="948" spans="18:24" x14ac:dyDescent="0.2">
      <c r="R948" s="406" t="str">
        <f t="shared" si="14"/>
        <v>544_COR_22_9_202122</v>
      </c>
      <c r="S948" s="406">
        <v>544</v>
      </c>
      <c r="T948" s="406" t="s">
        <v>287</v>
      </c>
      <c r="U948" s="406">
        <v>22</v>
      </c>
      <c r="V948" s="406">
        <v>9</v>
      </c>
      <c r="W948" s="406">
        <v>202122</v>
      </c>
      <c r="X948" s="566">
        <v>127.95854</v>
      </c>
    </row>
    <row r="949" spans="18:24" x14ac:dyDescent="0.2">
      <c r="R949" s="406" t="str">
        <f t="shared" si="14"/>
        <v>545_COR_22_9_202122</v>
      </c>
      <c r="S949" s="406">
        <v>545</v>
      </c>
      <c r="T949" s="406" t="s">
        <v>287</v>
      </c>
      <c r="U949" s="406">
        <v>22</v>
      </c>
      <c r="V949" s="406">
        <v>9</v>
      </c>
      <c r="W949" s="406">
        <v>202122</v>
      </c>
      <c r="X949" s="566">
        <v>0</v>
      </c>
    </row>
    <row r="950" spans="18:24" x14ac:dyDescent="0.2">
      <c r="R950" s="406" t="str">
        <f t="shared" si="14"/>
        <v>546_COR_22_9_202122</v>
      </c>
      <c r="S950" s="406">
        <v>546</v>
      </c>
      <c r="T950" s="406" t="s">
        <v>287</v>
      </c>
      <c r="U950" s="406">
        <v>22</v>
      </c>
      <c r="V950" s="406">
        <v>9</v>
      </c>
      <c r="W950" s="406">
        <v>202122</v>
      </c>
      <c r="X950" s="566">
        <v>0</v>
      </c>
    </row>
    <row r="951" spans="18:24" x14ac:dyDescent="0.2">
      <c r="R951" s="406" t="str">
        <f t="shared" si="14"/>
        <v>548_COR_22_9_202122</v>
      </c>
      <c r="S951" s="406">
        <v>548</v>
      </c>
      <c r="T951" s="406" t="s">
        <v>287</v>
      </c>
      <c r="U951" s="406">
        <v>22</v>
      </c>
      <c r="V951" s="406">
        <v>9</v>
      </c>
      <c r="W951" s="406">
        <v>202122</v>
      </c>
      <c r="X951" s="566">
        <v>0</v>
      </c>
    </row>
    <row r="952" spans="18:24" x14ac:dyDescent="0.2">
      <c r="R952" s="406" t="str">
        <f t="shared" si="14"/>
        <v>550_COR_22_9_202122</v>
      </c>
      <c r="S952" s="406">
        <v>550</v>
      </c>
      <c r="T952" s="406" t="s">
        <v>287</v>
      </c>
      <c r="U952" s="406">
        <v>22</v>
      </c>
      <c r="V952" s="406">
        <v>9</v>
      </c>
      <c r="W952" s="406">
        <v>202122</v>
      </c>
      <c r="X952" s="566">
        <v>0</v>
      </c>
    </row>
    <row r="953" spans="18:24" x14ac:dyDescent="0.2">
      <c r="R953" s="406" t="str">
        <f t="shared" si="14"/>
        <v>552_COR_22_9_202122</v>
      </c>
      <c r="S953" s="406">
        <v>552</v>
      </c>
      <c r="T953" s="406" t="s">
        <v>287</v>
      </c>
      <c r="U953" s="406">
        <v>22</v>
      </c>
      <c r="V953" s="406">
        <v>9</v>
      </c>
      <c r="W953" s="406">
        <v>202122</v>
      </c>
      <c r="X953" s="566">
        <v>0</v>
      </c>
    </row>
    <row r="954" spans="18:24" x14ac:dyDescent="0.2">
      <c r="R954" s="406" t="str">
        <f t="shared" si="14"/>
        <v>562_COR_22_9_202122</v>
      </c>
      <c r="S954" s="406">
        <v>562</v>
      </c>
      <c r="T954" s="406" t="s">
        <v>287</v>
      </c>
      <c r="U954" s="406">
        <v>22</v>
      </c>
      <c r="V954" s="406">
        <v>9</v>
      </c>
      <c r="W954" s="406">
        <v>202122</v>
      </c>
      <c r="X954" s="566">
        <v>0</v>
      </c>
    </row>
    <row r="955" spans="18:24" x14ac:dyDescent="0.2">
      <c r="R955" s="406" t="str">
        <f t="shared" si="14"/>
        <v>564_COR_22_9_202122</v>
      </c>
      <c r="S955" s="406">
        <v>564</v>
      </c>
      <c r="T955" s="406" t="s">
        <v>287</v>
      </c>
      <c r="U955" s="406">
        <v>22</v>
      </c>
      <c r="V955" s="406">
        <v>9</v>
      </c>
      <c r="W955" s="406">
        <v>202122</v>
      </c>
      <c r="X955" s="566">
        <v>0</v>
      </c>
    </row>
    <row r="956" spans="18:24" x14ac:dyDescent="0.2">
      <c r="R956" s="406" t="str">
        <f t="shared" si="14"/>
        <v>566_COR_22_9_202122</v>
      </c>
      <c r="S956" s="406">
        <v>566</v>
      </c>
      <c r="T956" s="406" t="s">
        <v>287</v>
      </c>
      <c r="U956" s="406">
        <v>22</v>
      </c>
      <c r="V956" s="406">
        <v>9</v>
      </c>
      <c r="W956" s="406">
        <v>202122</v>
      </c>
      <c r="X956" s="566">
        <v>0</v>
      </c>
    </row>
    <row r="957" spans="18:24" x14ac:dyDescent="0.2">
      <c r="R957" s="406" t="str">
        <f t="shared" si="14"/>
        <v>568_COR_22_9_202122</v>
      </c>
      <c r="S957" s="406">
        <v>568</v>
      </c>
      <c r="T957" s="406" t="s">
        <v>287</v>
      </c>
      <c r="U957" s="406">
        <v>22</v>
      </c>
      <c r="V957" s="406">
        <v>9</v>
      </c>
      <c r="W957" s="406">
        <v>202122</v>
      </c>
      <c r="X957" s="566">
        <v>0</v>
      </c>
    </row>
    <row r="958" spans="18:24" x14ac:dyDescent="0.2">
      <c r="R958" s="406" t="str">
        <f t="shared" si="14"/>
        <v>572_COR_22_9_202122</v>
      </c>
      <c r="S958" s="406">
        <v>572</v>
      </c>
      <c r="T958" s="406" t="s">
        <v>287</v>
      </c>
      <c r="U958" s="406">
        <v>22</v>
      </c>
      <c r="V958" s="406">
        <v>9</v>
      </c>
      <c r="W958" s="406">
        <v>202122</v>
      </c>
      <c r="X958" s="566">
        <v>0</v>
      </c>
    </row>
    <row r="959" spans="18:24" x14ac:dyDescent="0.2">
      <c r="R959" s="406" t="str">
        <f t="shared" si="14"/>
        <v>574_COR_22_9_202122</v>
      </c>
      <c r="S959" s="406">
        <v>574</v>
      </c>
      <c r="T959" s="406" t="s">
        <v>287</v>
      </c>
      <c r="U959" s="406">
        <v>22</v>
      </c>
      <c r="V959" s="406">
        <v>9</v>
      </c>
      <c r="W959" s="406">
        <v>202122</v>
      </c>
      <c r="X959" s="566">
        <v>0</v>
      </c>
    </row>
    <row r="960" spans="18:24" x14ac:dyDescent="0.2">
      <c r="R960" s="406" t="str">
        <f t="shared" si="14"/>
        <v>576_COR_22_9_202122</v>
      </c>
      <c r="S960" s="406">
        <v>576</v>
      </c>
      <c r="T960" s="406" t="s">
        <v>287</v>
      </c>
      <c r="U960" s="406">
        <v>22</v>
      </c>
      <c r="V960" s="406">
        <v>9</v>
      </c>
      <c r="W960" s="406">
        <v>202122</v>
      </c>
      <c r="X960" s="566">
        <v>0</v>
      </c>
    </row>
    <row r="961" spans="18:24" x14ac:dyDescent="0.2">
      <c r="R961" s="406" t="str">
        <f t="shared" si="14"/>
        <v>582_COR_22_9_202122</v>
      </c>
      <c r="S961" s="406">
        <v>582</v>
      </c>
      <c r="T961" s="406" t="s">
        <v>287</v>
      </c>
      <c r="U961" s="406">
        <v>22</v>
      </c>
      <c r="V961" s="406">
        <v>9</v>
      </c>
      <c r="W961" s="406">
        <v>202122</v>
      </c>
      <c r="X961" s="566">
        <v>0</v>
      </c>
    </row>
    <row r="962" spans="18:24" x14ac:dyDescent="0.2">
      <c r="R962" s="406" t="str">
        <f t="shared" si="14"/>
        <v>584_COR_22_9_202122</v>
      </c>
      <c r="S962" s="406">
        <v>584</v>
      </c>
      <c r="T962" s="406" t="s">
        <v>287</v>
      </c>
      <c r="U962" s="406">
        <v>22</v>
      </c>
      <c r="V962" s="406">
        <v>9</v>
      </c>
      <c r="W962" s="406">
        <v>202122</v>
      </c>
      <c r="X962" s="566">
        <v>0</v>
      </c>
    </row>
    <row r="963" spans="18:24" x14ac:dyDescent="0.2">
      <c r="R963" s="406" t="str">
        <f t="shared" si="14"/>
        <v>586_COR_22_9_202122</v>
      </c>
      <c r="S963" s="406">
        <v>586</v>
      </c>
      <c r="T963" s="406" t="s">
        <v>287</v>
      </c>
      <c r="U963" s="406">
        <v>22</v>
      </c>
      <c r="V963" s="406">
        <v>9</v>
      </c>
      <c r="W963" s="406">
        <v>202122</v>
      </c>
      <c r="X963" s="566">
        <v>0</v>
      </c>
    </row>
    <row r="964" spans="18:24" x14ac:dyDescent="0.2">
      <c r="R964" s="406" t="str">
        <f t="shared" ref="R964:R1027" si="15">S964&amp;"_"&amp;T964&amp;"_"&amp;U964&amp;"_"&amp;V964&amp;"_"&amp;W964</f>
        <v>512_COR_23_9_202122</v>
      </c>
      <c r="S964" s="406">
        <v>512</v>
      </c>
      <c r="T964" s="406" t="s">
        <v>287</v>
      </c>
      <c r="U964" s="406">
        <v>23</v>
      </c>
      <c r="V964" s="406">
        <v>9</v>
      </c>
      <c r="W964" s="406">
        <v>202122</v>
      </c>
      <c r="X964" s="566">
        <v>8</v>
      </c>
    </row>
    <row r="965" spans="18:24" x14ac:dyDescent="0.2">
      <c r="R965" s="406" t="str">
        <f t="shared" si="15"/>
        <v>514_COR_23_9_202122</v>
      </c>
      <c r="S965" s="406">
        <v>514</v>
      </c>
      <c r="T965" s="406" t="s">
        <v>287</v>
      </c>
      <c r="U965" s="406">
        <v>23</v>
      </c>
      <c r="V965" s="406">
        <v>9</v>
      </c>
      <c r="W965" s="406">
        <v>202122</v>
      </c>
      <c r="X965" s="566">
        <v>0</v>
      </c>
    </row>
    <row r="966" spans="18:24" x14ac:dyDescent="0.2">
      <c r="R966" s="406" t="str">
        <f t="shared" si="15"/>
        <v>516_COR_23_9_202122</v>
      </c>
      <c r="S966" s="406">
        <v>516</v>
      </c>
      <c r="T966" s="406" t="s">
        <v>287</v>
      </c>
      <c r="U966" s="406">
        <v>23</v>
      </c>
      <c r="V966" s="406">
        <v>9</v>
      </c>
      <c r="W966" s="406">
        <v>202122</v>
      </c>
      <c r="X966" s="566">
        <v>0</v>
      </c>
    </row>
    <row r="967" spans="18:24" x14ac:dyDescent="0.2">
      <c r="R967" s="406" t="str">
        <f t="shared" si="15"/>
        <v>518_COR_23_9_202122</v>
      </c>
      <c r="S967" s="406">
        <v>518</v>
      </c>
      <c r="T967" s="406" t="s">
        <v>287</v>
      </c>
      <c r="U967" s="406">
        <v>23</v>
      </c>
      <c r="V967" s="406">
        <v>9</v>
      </c>
      <c r="W967" s="406">
        <v>202122</v>
      </c>
      <c r="X967" s="566">
        <v>0</v>
      </c>
    </row>
    <row r="968" spans="18:24" x14ac:dyDescent="0.2">
      <c r="R968" s="406" t="str">
        <f t="shared" si="15"/>
        <v>520_COR_23_9_202122</v>
      </c>
      <c r="S968" s="406">
        <v>520</v>
      </c>
      <c r="T968" s="406" t="s">
        <v>287</v>
      </c>
      <c r="U968" s="406">
        <v>23</v>
      </c>
      <c r="V968" s="406">
        <v>9</v>
      </c>
      <c r="W968" s="406">
        <v>202122</v>
      </c>
      <c r="X968" s="566">
        <v>0</v>
      </c>
    </row>
    <row r="969" spans="18:24" x14ac:dyDescent="0.2">
      <c r="R969" s="406" t="str">
        <f t="shared" si="15"/>
        <v>522_COR_23_9_202122</v>
      </c>
      <c r="S969" s="406">
        <v>522</v>
      </c>
      <c r="T969" s="406" t="s">
        <v>287</v>
      </c>
      <c r="U969" s="406">
        <v>23</v>
      </c>
      <c r="V969" s="406">
        <v>9</v>
      </c>
      <c r="W969" s="406">
        <v>202122</v>
      </c>
      <c r="X969" s="566">
        <v>4496.0150000000003</v>
      </c>
    </row>
    <row r="970" spans="18:24" x14ac:dyDescent="0.2">
      <c r="R970" s="406" t="str">
        <f t="shared" si="15"/>
        <v>524_COR_23_9_202122</v>
      </c>
      <c r="S970" s="406">
        <v>524</v>
      </c>
      <c r="T970" s="406" t="s">
        <v>287</v>
      </c>
      <c r="U970" s="406">
        <v>23</v>
      </c>
      <c r="V970" s="406">
        <v>9</v>
      </c>
      <c r="W970" s="406">
        <v>202122</v>
      </c>
      <c r="X970" s="566">
        <v>149.76599999999999</v>
      </c>
    </row>
    <row r="971" spans="18:24" x14ac:dyDescent="0.2">
      <c r="R971" s="406" t="str">
        <f t="shared" si="15"/>
        <v>526_COR_23_9_202122</v>
      </c>
      <c r="S971" s="406">
        <v>526</v>
      </c>
      <c r="T971" s="406" t="s">
        <v>287</v>
      </c>
      <c r="U971" s="406">
        <v>23</v>
      </c>
      <c r="V971" s="406">
        <v>9</v>
      </c>
      <c r="W971" s="406">
        <v>202122</v>
      </c>
      <c r="X971" s="566">
        <v>0</v>
      </c>
    </row>
    <row r="972" spans="18:24" x14ac:dyDescent="0.2">
      <c r="R972" s="406" t="str">
        <f t="shared" si="15"/>
        <v>528_COR_23_9_202122</v>
      </c>
      <c r="S972" s="406">
        <v>528</v>
      </c>
      <c r="T972" s="406" t="s">
        <v>287</v>
      </c>
      <c r="U972" s="406">
        <v>23</v>
      </c>
      <c r="V972" s="406">
        <v>9</v>
      </c>
      <c r="W972" s="406">
        <v>202122</v>
      </c>
      <c r="X972" s="566">
        <v>0</v>
      </c>
    </row>
    <row r="973" spans="18:24" x14ac:dyDescent="0.2">
      <c r="R973" s="406" t="str">
        <f t="shared" si="15"/>
        <v>530_COR_23_9_202122</v>
      </c>
      <c r="S973" s="406">
        <v>530</v>
      </c>
      <c r="T973" s="406" t="s">
        <v>287</v>
      </c>
      <c r="U973" s="406">
        <v>23</v>
      </c>
      <c r="V973" s="406">
        <v>9</v>
      </c>
      <c r="W973" s="406">
        <v>202122</v>
      </c>
      <c r="X973" s="566">
        <v>0</v>
      </c>
    </row>
    <row r="974" spans="18:24" x14ac:dyDescent="0.2">
      <c r="R974" s="406" t="str">
        <f t="shared" si="15"/>
        <v>532_COR_23_9_202122</v>
      </c>
      <c r="S974" s="406">
        <v>532</v>
      </c>
      <c r="T974" s="406" t="s">
        <v>287</v>
      </c>
      <c r="U974" s="406">
        <v>23</v>
      </c>
      <c r="V974" s="406">
        <v>9</v>
      </c>
      <c r="W974" s="406">
        <v>202122</v>
      </c>
      <c r="X974" s="566">
        <v>0</v>
      </c>
    </row>
    <row r="975" spans="18:24" x14ac:dyDescent="0.2">
      <c r="R975" s="406" t="str">
        <f t="shared" si="15"/>
        <v>534_COR_23_9_202122</v>
      </c>
      <c r="S975" s="406">
        <v>534</v>
      </c>
      <c r="T975" s="406" t="s">
        <v>287</v>
      </c>
      <c r="U975" s="406">
        <v>23</v>
      </c>
      <c r="V975" s="406">
        <v>9</v>
      </c>
      <c r="W975" s="406">
        <v>202122</v>
      </c>
      <c r="X975" s="566">
        <v>0</v>
      </c>
    </row>
    <row r="976" spans="18:24" x14ac:dyDescent="0.2">
      <c r="R976" s="406" t="str">
        <f t="shared" si="15"/>
        <v>536_COR_23_9_202122</v>
      </c>
      <c r="S976" s="406">
        <v>536</v>
      </c>
      <c r="T976" s="406" t="s">
        <v>287</v>
      </c>
      <c r="U976" s="406">
        <v>23</v>
      </c>
      <c r="V976" s="406">
        <v>9</v>
      </c>
      <c r="W976" s="406">
        <v>202122</v>
      </c>
      <c r="X976" s="566">
        <v>0</v>
      </c>
    </row>
    <row r="977" spans="18:24" x14ac:dyDescent="0.2">
      <c r="R977" s="406" t="str">
        <f t="shared" si="15"/>
        <v>538_COR_23_9_202122</v>
      </c>
      <c r="S977" s="406">
        <v>538</v>
      </c>
      <c r="T977" s="406" t="s">
        <v>287</v>
      </c>
      <c r="U977" s="406">
        <v>23</v>
      </c>
      <c r="V977" s="406">
        <v>9</v>
      </c>
      <c r="W977" s="406">
        <v>202122</v>
      </c>
      <c r="X977" s="566">
        <v>960</v>
      </c>
    </row>
    <row r="978" spans="18:24" x14ac:dyDescent="0.2">
      <c r="R978" s="406" t="str">
        <f t="shared" si="15"/>
        <v>540_COR_23_9_202122</v>
      </c>
      <c r="S978" s="406">
        <v>540</v>
      </c>
      <c r="T978" s="406" t="s">
        <v>287</v>
      </c>
      <c r="U978" s="406">
        <v>23</v>
      </c>
      <c r="V978" s="406">
        <v>9</v>
      </c>
      <c r="W978" s="406">
        <v>202122</v>
      </c>
      <c r="X978" s="566">
        <v>0</v>
      </c>
    </row>
    <row r="979" spans="18:24" x14ac:dyDescent="0.2">
      <c r="R979" s="406" t="str">
        <f t="shared" si="15"/>
        <v>542_COR_23_9_202122</v>
      </c>
      <c r="S979" s="406">
        <v>542</v>
      </c>
      <c r="T979" s="406" t="s">
        <v>287</v>
      </c>
      <c r="U979" s="406">
        <v>23</v>
      </c>
      <c r="V979" s="406">
        <v>9</v>
      </c>
      <c r="W979" s="406">
        <v>202122</v>
      </c>
      <c r="X979" s="566">
        <v>0</v>
      </c>
    </row>
    <row r="980" spans="18:24" x14ac:dyDescent="0.2">
      <c r="R980" s="406" t="str">
        <f t="shared" si="15"/>
        <v>544_COR_23_9_202122</v>
      </c>
      <c r="S980" s="406">
        <v>544</v>
      </c>
      <c r="T980" s="406" t="s">
        <v>287</v>
      </c>
      <c r="U980" s="406">
        <v>23</v>
      </c>
      <c r="V980" s="406">
        <v>9</v>
      </c>
      <c r="W980" s="406">
        <v>202122</v>
      </c>
      <c r="X980" s="566">
        <v>0</v>
      </c>
    </row>
    <row r="981" spans="18:24" x14ac:dyDescent="0.2">
      <c r="R981" s="406" t="str">
        <f t="shared" si="15"/>
        <v>545_COR_23_9_202122</v>
      </c>
      <c r="S981" s="406">
        <v>545</v>
      </c>
      <c r="T981" s="406" t="s">
        <v>287</v>
      </c>
      <c r="U981" s="406">
        <v>23</v>
      </c>
      <c r="V981" s="406">
        <v>9</v>
      </c>
      <c r="W981" s="406">
        <v>202122</v>
      </c>
      <c r="X981" s="566">
        <v>0</v>
      </c>
    </row>
    <row r="982" spans="18:24" x14ac:dyDescent="0.2">
      <c r="R982" s="406" t="str">
        <f t="shared" si="15"/>
        <v>546_COR_23_9_202122</v>
      </c>
      <c r="S982" s="406">
        <v>546</v>
      </c>
      <c r="T982" s="406" t="s">
        <v>287</v>
      </c>
      <c r="U982" s="406">
        <v>23</v>
      </c>
      <c r="V982" s="406">
        <v>9</v>
      </c>
      <c r="W982" s="406">
        <v>202122</v>
      </c>
      <c r="X982" s="566">
        <v>0</v>
      </c>
    </row>
    <row r="983" spans="18:24" x14ac:dyDescent="0.2">
      <c r="R983" s="406" t="str">
        <f t="shared" si="15"/>
        <v>548_COR_23_9_202122</v>
      </c>
      <c r="S983" s="406">
        <v>548</v>
      </c>
      <c r="T983" s="406" t="s">
        <v>287</v>
      </c>
      <c r="U983" s="406">
        <v>23</v>
      </c>
      <c r="V983" s="406">
        <v>9</v>
      </c>
      <c r="W983" s="406">
        <v>202122</v>
      </c>
      <c r="X983" s="566">
        <v>0</v>
      </c>
    </row>
    <row r="984" spans="18:24" x14ac:dyDescent="0.2">
      <c r="R984" s="406" t="str">
        <f t="shared" si="15"/>
        <v>550_COR_23_9_202122</v>
      </c>
      <c r="S984" s="406">
        <v>550</v>
      </c>
      <c r="T984" s="406" t="s">
        <v>287</v>
      </c>
      <c r="U984" s="406">
        <v>23</v>
      </c>
      <c r="V984" s="406">
        <v>9</v>
      </c>
      <c r="W984" s="406">
        <v>202122</v>
      </c>
      <c r="X984" s="566">
        <v>0</v>
      </c>
    </row>
    <row r="985" spans="18:24" x14ac:dyDescent="0.2">
      <c r="R985" s="406" t="str">
        <f t="shared" si="15"/>
        <v>552_COR_23_9_202122</v>
      </c>
      <c r="S985" s="406">
        <v>552</v>
      </c>
      <c r="T985" s="406" t="s">
        <v>287</v>
      </c>
      <c r="U985" s="406">
        <v>23</v>
      </c>
      <c r="V985" s="406">
        <v>9</v>
      </c>
      <c r="W985" s="406">
        <v>202122</v>
      </c>
      <c r="X985" s="566">
        <v>10230.027700000001</v>
      </c>
    </row>
    <row r="986" spans="18:24" x14ac:dyDescent="0.2">
      <c r="R986" s="406" t="str">
        <f t="shared" si="15"/>
        <v>562_COR_23_9_202122</v>
      </c>
      <c r="S986" s="406">
        <v>562</v>
      </c>
      <c r="T986" s="406" t="s">
        <v>287</v>
      </c>
      <c r="U986" s="406">
        <v>23</v>
      </c>
      <c r="V986" s="406">
        <v>9</v>
      </c>
      <c r="W986" s="406">
        <v>202122</v>
      </c>
      <c r="X986" s="566">
        <v>0</v>
      </c>
    </row>
    <row r="987" spans="18:24" x14ac:dyDescent="0.2">
      <c r="R987" s="406" t="str">
        <f t="shared" si="15"/>
        <v>564_COR_23_9_202122</v>
      </c>
      <c r="S987" s="406">
        <v>564</v>
      </c>
      <c r="T987" s="406" t="s">
        <v>287</v>
      </c>
      <c r="U987" s="406">
        <v>23</v>
      </c>
      <c r="V987" s="406">
        <v>9</v>
      </c>
      <c r="W987" s="406">
        <v>202122</v>
      </c>
      <c r="X987" s="566">
        <v>0</v>
      </c>
    </row>
    <row r="988" spans="18:24" x14ac:dyDescent="0.2">
      <c r="R988" s="406" t="str">
        <f t="shared" si="15"/>
        <v>566_COR_23_9_202122</v>
      </c>
      <c r="S988" s="406">
        <v>566</v>
      </c>
      <c r="T988" s="406" t="s">
        <v>287</v>
      </c>
      <c r="U988" s="406">
        <v>23</v>
      </c>
      <c r="V988" s="406">
        <v>9</v>
      </c>
      <c r="W988" s="406">
        <v>202122</v>
      </c>
      <c r="X988" s="566">
        <v>0</v>
      </c>
    </row>
    <row r="989" spans="18:24" x14ac:dyDescent="0.2">
      <c r="R989" s="406" t="str">
        <f t="shared" si="15"/>
        <v>568_COR_23_9_202122</v>
      </c>
      <c r="S989" s="406">
        <v>568</v>
      </c>
      <c r="T989" s="406" t="s">
        <v>287</v>
      </c>
      <c r="U989" s="406">
        <v>23</v>
      </c>
      <c r="V989" s="406">
        <v>9</v>
      </c>
      <c r="W989" s="406">
        <v>202122</v>
      </c>
      <c r="X989" s="566">
        <v>0</v>
      </c>
    </row>
    <row r="990" spans="18:24" x14ac:dyDescent="0.2">
      <c r="R990" s="406" t="str">
        <f t="shared" si="15"/>
        <v>572_COR_23_9_202122</v>
      </c>
      <c r="S990" s="406">
        <v>572</v>
      </c>
      <c r="T990" s="406" t="s">
        <v>287</v>
      </c>
      <c r="U990" s="406">
        <v>23</v>
      </c>
      <c r="V990" s="406">
        <v>9</v>
      </c>
      <c r="W990" s="406">
        <v>202122</v>
      </c>
      <c r="X990" s="566">
        <v>0</v>
      </c>
    </row>
    <row r="991" spans="18:24" x14ac:dyDescent="0.2">
      <c r="R991" s="406" t="str">
        <f t="shared" si="15"/>
        <v>574_COR_23_9_202122</v>
      </c>
      <c r="S991" s="406">
        <v>574</v>
      </c>
      <c r="T991" s="406" t="s">
        <v>287</v>
      </c>
      <c r="U991" s="406">
        <v>23</v>
      </c>
      <c r="V991" s="406">
        <v>9</v>
      </c>
      <c r="W991" s="406">
        <v>202122</v>
      </c>
      <c r="X991" s="566">
        <v>0</v>
      </c>
    </row>
    <row r="992" spans="18:24" x14ac:dyDescent="0.2">
      <c r="R992" s="406" t="str">
        <f t="shared" si="15"/>
        <v>576_COR_23_9_202122</v>
      </c>
      <c r="S992" s="406">
        <v>576</v>
      </c>
      <c r="T992" s="406" t="s">
        <v>287</v>
      </c>
      <c r="U992" s="406">
        <v>23</v>
      </c>
      <c r="V992" s="406">
        <v>9</v>
      </c>
      <c r="W992" s="406">
        <v>202122</v>
      </c>
      <c r="X992" s="566">
        <v>0</v>
      </c>
    </row>
    <row r="993" spans="18:24" x14ac:dyDescent="0.2">
      <c r="R993" s="406" t="str">
        <f t="shared" si="15"/>
        <v>582_COR_23_9_202122</v>
      </c>
      <c r="S993" s="406">
        <v>582</v>
      </c>
      <c r="T993" s="406" t="s">
        <v>287</v>
      </c>
      <c r="U993" s="406">
        <v>23</v>
      </c>
      <c r="V993" s="406">
        <v>9</v>
      </c>
      <c r="W993" s="406">
        <v>202122</v>
      </c>
      <c r="X993" s="566">
        <v>0</v>
      </c>
    </row>
    <row r="994" spans="18:24" x14ac:dyDescent="0.2">
      <c r="R994" s="406" t="str">
        <f t="shared" si="15"/>
        <v>584_COR_23_9_202122</v>
      </c>
      <c r="S994" s="406">
        <v>584</v>
      </c>
      <c r="T994" s="406" t="s">
        <v>287</v>
      </c>
      <c r="U994" s="406">
        <v>23</v>
      </c>
      <c r="V994" s="406">
        <v>9</v>
      </c>
      <c r="W994" s="406">
        <v>202122</v>
      </c>
      <c r="X994" s="566">
        <v>0</v>
      </c>
    </row>
    <row r="995" spans="18:24" x14ac:dyDescent="0.2">
      <c r="R995" s="406" t="str">
        <f t="shared" si="15"/>
        <v>586_COR_23_9_202122</v>
      </c>
      <c r="S995" s="406">
        <v>586</v>
      </c>
      <c r="T995" s="406" t="s">
        <v>287</v>
      </c>
      <c r="U995" s="406">
        <v>23</v>
      </c>
      <c r="V995" s="406">
        <v>9</v>
      </c>
      <c r="W995" s="406">
        <v>202122</v>
      </c>
      <c r="X995" s="566">
        <v>0</v>
      </c>
    </row>
    <row r="996" spans="18:24" x14ac:dyDescent="0.2">
      <c r="R996" s="406" t="str">
        <f t="shared" si="15"/>
        <v>512_COR_24_9_202122</v>
      </c>
      <c r="S996" s="406">
        <v>512</v>
      </c>
      <c r="T996" s="406" t="s">
        <v>287</v>
      </c>
      <c r="U996" s="406">
        <v>24</v>
      </c>
      <c r="V996" s="406">
        <v>9</v>
      </c>
      <c r="W996" s="406">
        <v>202122</v>
      </c>
      <c r="X996" s="566">
        <v>10198</v>
      </c>
    </row>
    <row r="997" spans="18:24" x14ac:dyDescent="0.2">
      <c r="R997" s="406" t="str">
        <f t="shared" si="15"/>
        <v>514_COR_24_9_202122</v>
      </c>
      <c r="S997" s="406">
        <v>514</v>
      </c>
      <c r="T997" s="406" t="s">
        <v>287</v>
      </c>
      <c r="U997" s="406">
        <v>24</v>
      </c>
      <c r="V997" s="406">
        <v>9</v>
      </c>
      <c r="W997" s="406">
        <v>202122</v>
      </c>
      <c r="X997" s="566">
        <v>0</v>
      </c>
    </row>
    <row r="998" spans="18:24" x14ac:dyDescent="0.2">
      <c r="R998" s="406" t="str">
        <f t="shared" si="15"/>
        <v>516_COR_24_9_202122</v>
      </c>
      <c r="S998" s="406">
        <v>516</v>
      </c>
      <c r="T998" s="406" t="s">
        <v>287</v>
      </c>
      <c r="U998" s="406">
        <v>24</v>
      </c>
      <c r="V998" s="406">
        <v>9</v>
      </c>
      <c r="W998" s="406">
        <v>202122</v>
      </c>
      <c r="X998" s="566">
        <v>0</v>
      </c>
    </row>
    <row r="999" spans="18:24" x14ac:dyDescent="0.2">
      <c r="R999" s="406" t="str">
        <f t="shared" si="15"/>
        <v>518_COR_24_9_202122</v>
      </c>
      <c r="S999" s="406">
        <v>518</v>
      </c>
      <c r="T999" s="406" t="s">
        <v>287</v>
      </c>
      <c r="U999" s="406">
        <v>24</v>
      </c>
      <c r="V999" s="406">
        <v>9</v>
      </c>
      <c r="W999" s="406">
        <v>202122</v>
      </c>
      <c r="X999" s="566">
        <v>15715</v>
      </c>
    </row>
    <row r="1000" spans="18:24" x14ac:dyDescent="0.2">
      <c r="R1000" s="406" t="str">
        <f t="shared" si="15"/>
        <v>520_COR_24_9_202122</v>
      </c>
      <c r="S1000" s="406">
        <v>520</v>
      </c>
      <c r="T1000" s="406" t="s">
        <v>287</v>
      </c>
      <c r="U1000" s="406">
        <v>24</v>
      </c>
      <c r="V1000" s="406">
        <v>9</v>
      </c>
      <c r="W1000" s="406">
        <v>202122</v>
      </c>
      <c r="X1000" s="566">
        <v>23856</v>
      </c>
    </row>
    <row r="1001" spans="18:24" x14ac:dyDescent="0.2">
      <c r="R1001" s="406" t="str">
        <f t="shared" si="15"/>
        <v>522_COR_24_9_202122</v>
      </c>
      <c r="S1001" s="406">
        <v>522</v>
      </c>
      <c r="T1001" s="406" t="s">
        <v>287</v>
      </c>
      <c r="U1001" s="406">
        <v>24</v>
      </c>
      <c r="V1001" s="406">
        <v>9</v>
      </c>
      <c r="W1001" s="406">
        <v>202122</v>
      </c>
      <c r="X1001" s="566">
        <v>62790.320000000007</v>
      </c>
    </row>
    <row r="1002" spans="18:24" x14ac:dyDescent="0.2">
      <c r="R1002" s="406" t="str">
        <f t="shared" si="15"/>
        <v>524_COR_24_9_202122</v>
      </c>
      <c r="S1002" s="406">
        <v>524</v>
      </c>
      <c r="T1002" s="406" t="s">
        <v>287</v>
      </c>
      <c r="U1002" s="406">
        <v>24</v>
      </c>
      <c r="V1002" s="406">
        <v>9</v>
      </c>
      <c r="W1002" s="406">
        <v>202122</v>
      </c>
      <c r="X1002" s="566">
        <v>19782.502999999997</v>
      </c>
    </row>
    <row r="1003" spans="18:24" x14ac:dyDescent="0.2">
      <c r="R1003" s="406" t="str">
        <f t="shared" si="15"/>
        <v>526_COR_24_9_202122</v>
      </c>
      <c r="S1003" s="406">
        <v>526</v>
      </c>
      <c r="T1003" s="406" t="s">
        <v>287</v>
      </c>
      <c r="U1003" s="406">
        <v>24</v>
      </c>
      <c r="V1003" s="406">
        <v>9</v>
      </c>
      <c r="W1003" s="406">
        <v>202122</v>
      </c>
      <c r="X1003" s="566">
        <v>0</v>
      </c>
    </row>
    <row r="1004" spans="18:24" x14ac:dyDescent="0.2">
      <c r="R1004" s="406" t="str">
        <f t="shared" si="15"/>
        <v>528_COR_24_9_202122</v>
      </c>
      <c r="S1004" s="406">
        <v>528</v>
      </c>
      <c r="T1004" s="406" t="s">
        <v>287</v>
      </c>
      <c r="U1004" s="406">
        <v>24</v>
      </c>
      <c r="V1004" s="406">
        <v>9</v>
      </c>
      <c r="W1004" s="406">
        <v>202122</v>
      </c>
      <c r="X1004" s="566">
        <v>18257.111109999998</v>
      </c>
    </row>
    <row r="1005" spans="18:24" x14ac:dyDescent="0.2">
      <c r="R1005" s="406" t="str">
        <f t="shared" si="15"/>
        <v>530_COR_24_9_202122</v>
      </c>
      <c r="S1005" s="406">
        <v>530</v>
      </c>
      <c r="T1005" s="406" t="s">
        <v>287</v>
      </c>
      <c r="U1005" s="406">
        <v>24</v>
      </c>
      <c r="V1005" s="406">
        <v>9</v>
      </c>
      <c r="W1005" s="406">
        <v>202122</v>
      </c>
      <c r="X1005" s="566">
        <v>26558</v>
      </c>
    </row>
    <row r="1006" spans="18:24" x14ac:dyDescent="0.2">
      <c r="R1006" s="406" t="str">
        <f t="shared" si="15"/>
        <v>532_COR_24_9_202122</v>
      </c>
      <c r="S1006" s="406">
        <v>532</v>
      </c>
      <c r="T1006" s="406" t="s">
        <v>287</v>
      </c>
      <c r="U1006" s="406">
        <v>24</v>
      </c>
      <c r="V1006" s="406">
        <v>9</v>
      </c>
      <c r="W1006" s="406">
        <v>202122</v>
      </c>
      <c r="X1006" s="566">
        <v>44718</v>
      </c>
    </row>
    <row r="1007" spans="18:24" x14ac:dyDescent="0.2">
      <c r="R1007" s="406" t="str">
        <f t="shared" si="15"/>
        <v>534_COR_24_9_202122</v>
      </c>
      <c r="S1007" s="406">
        <v>534</v>
      </c>
      <c r="T1007" s="406" t="s">
        <v>287</v>
      </c>
      <c r="U1007" s="406">
        <v>24</v>
      </c>
      <c r="V1007" s="406">
        <v>9</v>
      </c>
      <c r="W1007" s="406">
        <v>202122</v>
      </c>
      <c r="X1007" s="566">
        <v>0</v>
      </c>
    </row>
    <row r="1008" spans="18:24" x14ac:dyDescent="0.2">
      <c r="R1008" s="406" t="str">
        <f t="shared" si="15"/>
        <v>536_COR_24_9_202122</v>
      </c>
      <c r="S1008" s="406">
        <v>536</v>
      </c>
      <c r="T1008" s="406" t="s">
        <v>287</v>
      </c>
      <c r="U1008" s="406">
        <v>24</v>
      </c>
      <c r="V1008" s="406">
        <v>9</v>
      </c>
      <c r="W1008" s="406">
        <v>202122</v>
      </c>
      <c r="X1008" s="566">
        <v>0</v>
      </c>
    </row>
    <row r="1009" spans="18:24" x14ac:dyDescent="0.2">
      <c r="R1009" s="406" t="str">
        <f t="shared" si="15"/>
        <v>538_COR_24_9_202122</v>
      </c>
      <c r="S1009" s="406">
        <v>538</v>
      </c>
      <c r="T1009" s="406" t="s">
        <v>287</v>
      </c>
      <c r="U1009" s="406">
        <v>24</v>
      </c>
      <c r="V1009" s="406">
        <v>9</v>
      </c>
      <c r="W1009" s="406">
        <v>202122</v>
      </c>
      <c r="X1009" s="566">
        <v>10056</v>
      </c>
    </row>
    <row r="1010" spans="18:24" x14ac:dyDescent="0.2">
      <c r="R1010" s="406" t="str">
        <f t="shared" si="15"/>
        <v>540_COR_24_9_202122</v>
      </c>
      <c r="S1010" s="406">
        <v>540</v>
      </c>
      <c r="T1010" s="406" t="s">
        <v>287</v>
      </c>
      <c r="U1010" s="406">
        <v>24</v>
      </c>
      <c r="V1010" s="406">
        <v>9</v>
      </c>
      <c r="W1010" s="406">
        <v>202122</v>
      </c>
      <c r="X1010" s="566">
        <v>0</v>
      </c>
    </row>
    <row r="1011" spans="18:24" x14ac:dyDescent="0.2">
      <c r="R1011" s="406" t="str">
        <f t="shared" si="15"/>
        <v>542_COR_24_9_202122</v>
      </c>
      <c r="S1011" s="406">
        <v>542</v>
      </c>
      <c r="T1011" s="406" t="s">
        <v>287</v>
      </c>
      <c r="U1011" s="406">
        <v>24</v>
      </c>
      <c r="V1011" s="406">
        <v>9</v>
      </c>
      <c r="W1011" s="406">
        <v>202122</v>
      </c>
      <c r="X1011" s="566">
        <v>0</v>
      </c>
    </row>
    <row r="1012" spans="18:24" x14ac:dyDescent="0.2">
      <c r="R1012" s="406" t="str">
        <f t="shared" si="15"/>
        <v>544_COR_24_9_202122</v>
      </c>
      <c r="S1012" s="406">
        <v>544</v>
      </c>
      <c r="T1012" s="406" t="s">
        <v>287</v>
      </c>
      <c r="U1012" s="406">
        <v>24</v>
      </c>
      <c r="V1012" s="406">
        <v>9</v>
      </c>
      <c r="W1012" s="406">
        <v>202122</v>
      </c>
      <c r="X1012" s="566">
        <v>23845.268149999996</v>
      </c>
    </row>
    <row r="1013" spans="18:24" x14ac:dyDescent="0.2">
      <c r="R1013" s="406" t="str">
        <f t="shared" si="15"/>
        <v>545_COR_24_9_202122</v>
      </c>
      <c r="S1013" s="406">
        <v>545</v>
      </c>
      <c r="T1013" s="406" t="s">
        <v>287</v>
      </c>
      <c r="U1013" s="406">
        <v>24</v>
      </c>
      <c r="V1013" s="406">
        <v>9</v>
      </c>
      <c r="W1013" s="406">
        <v>202122</v>
      </c>
      <c r="X1013" s="566">
        <v>0</v>
      </c>
    </row>
    <row r="1014" spans="18:24" x14ac:dyDescent="0.2">
      <c r="R1014" s="406" t="str">
        <f t="shared" si="15"/>
        <v>546_COR_24_9_202122</v>
      </c>
      <c r="S1014" s="406">
        <v>546</v>
      </c>
      <c r="T1014" s="406" t="s">
        <v>287</v>
      </c>
      <c r="U1014" s="406">
        <v>24</v>
      </c>
      <c r="V1014" s="406">
        <v>9</v>
      </c>
      <c r="W1014" s="406">
        <v>202122</v>
      </c>
      <c r="X1014" s="566">
        <v>0</v>
      </c>
    </row>
    <row r="1015" spans="18:24" x14ac:dyDescent="0.2">
      <c r="R1015" s="406" t="str">
        <f t="shared" si="15"/>
        <v>548_COR_24_9_202122</v>
      </c>
      <c r="S1015" s="406">
        <v>548</v>
      </c>
      <c r="T1015" s="406" t="s">
        <v>287</v>
      </c>
      <c r="U1015" s="406">
        <v>24</v>
      </c>
      <c r="V1015" s="406">
        <v>9</v>
      </c>
      <c r="W1015" s="406">
        <v>202122</v>
      </c>
      <c r="X1015" s="566">
        <v>0</v>
      </c>
    </row>
    <row r="1016" spans="18:24" x14ac:dyDescent="0.2">
      <c r="R1016" s="406" t="str">
        <f t="shared" si="15"/>
        <v>550_COR_24_9_202122</v>
      </c>
      <c r="S1016" s="406">
        <v>550</v>
      </c>
      <c r="T1016" s="406" t="s">
        <v>287</v>
      </c>
      <c r="U1016" s="406">
        <v>24</v>
      </c>
      <c r="V1016" s="406">
        <v>9</v>
      </c>
      <c r="W1016" s="406">
        <v>202122</v>
      </c>
      <c r="X1016" s="566">
        <v>0</v>
      </c>
    </row>
    <row r="1017" spans="18:24" x14ac:dyDescent="0.2">
      <c r="R1017" s="406" t="str">
        <f t="shared" si="15"/>
        <v>552_COR_24_9_202122</v>
      </c>
      <c r="S1017" s="406">
        <v>552</v>
      </c>
      <c r="T1017" s="406" t="s">
        <v>287</v>
      </c>
      <c r="U1017" s="406">
        <v>24</v>
      </c>
      <c r="V1017" s="406">
        <v>9</v>
      </c>
      <c r="W1017" s="406">
        <v>202122</v>
      </c>
      <c r="X1017" s="566">
        <v>61395.856079999998</v>
      </c>
    </row>
    <row r="1018" spans="18:24" x14ac:dyDescent="0.2">
      <c r="R1018" s="406" t="str">
        <f t="shared" si="15"/>
        <v>562_COR_24_9_202122</v>
      </c>
      <c r="S1018" s="406">
        <v>562</v>
      </c>
      <c r="T1018" s="406" t="s">
        <v>287</v>
      </c>
      <c r="U1018" s="406">
        <v>24</v>
      </c>
      <c r="V1018" s="406">
        <v>9</v>
      </c>
      <c r="W1018" s="406">
        <v>202122</v>
      </c>
      <c r="X1018" s="566">
        <v>0</v>
      </c>
    </row>
    <row r="1019" spans="18:24" x14ac:dyDescent="0.2">
      <c r="R1019" s="406" t="str">
        <f t="shared" si="15"/>
        <v>564_COR_24_9_202122</v>
      </c>
      <c r="S1019" s="406">
        <v>564</v>
      </c>
      <c r="T1019" s="406" t="s">
        <v>287</v>
      </c>
      <c r="U1019" s="406">
        <v>24</v>
      </c>
      <c r="V1019" s="406">
        <v>9</v>
      </c>
      <c r="W1019" s="406">
        <v>202122</v>
      </c>
      <c r="X1019" s="566">
        <v>0</v>
      </c>
    </row>
    <row r="1020" spans="18:24" x14ac:dyDescent="0.2">
      <c r="R1020" s="406" t="str">
        <f t="shared" si="15"/>
        <v>566_COR_24_9_202122</v>
      </c>
      <c r="S1020" s="406">
        <v>566</v>
      </c>
      <c r="T1020" s="406" t="s">
        <v>287</v>
      </c>
      <c r="U1020" s="406">
        <v>24</v>
      </c>
      <c r="V1020" s="406">
        <v>9</v>
      </c>
      <c r="W1020" s="406">
        <v>202122</v>
      </c>
      <c r="X1020" s="566">
        <v>0</v>
      </c>
    </row>
    <row r="1021" spans="18:24" x14ac:dyDescent="0.2">
      <c r="R1021" s="406" t="str">
        <f t="shared" si="15"/>
        <v>568_COR_24_9_202122</v>
      </c>
      <c r="S1021" s="406">
        <v>568</v>
      </c>
      <c r="T1021" s="406" t="s">
        <v>287</v>
      </c>
      <c r="U1021" s="406">
        <v>24</v>
      </c>
      <c r="V1021" s="406">
        <v>9</v>
      </c>
      <c r="W1021" s="406">
        <v>202122</v>
      </c>
      <c r="X1021" s="566">
        <v>0</v>
      </c>
    </row>
    <row r="1022" spans="18:24" x14ac:dyDescent="0.2">
      <c r="R1022" s="406" t="str">
        <f t="shared" si="15"/>
        <v>572_COR_24_9_202122</v>
      </c>
      <c r="S1022" s="406">
        <v>572</v>
      </c>
      <c r="T1022" s="406" t="s">
        <v>287</v>
      </c>
      <c r="U1022" s="406">
        <v>24</v>
      </c>
      <c r="V1022" s="406">
        <v>9</v>
      </c>
      <c r="W1022" s="406">
        <v>202122</v>
      </c>
      <c r="X1022" s="566">
        <v>0</v>
      </c>
    </row>
    <row r="1023" spans="18:24" x14ac:dyDescent="0.2">
      <c r="R1023" s="406" t="str">
        <f t="shared" si="15"/>
        <v>574_COR_24_9_202122</v>
      </c>
      <c r="S1023" s="406">
        <v>574</v>
      </c>
      <c r="T1023" s="406" t="s">
        <v>287</v>
      </c>
      <c r="U1023" s="406">
        <v>24</v>
      </c>
      <c r="V1023" s="406">
        <v>9</v>
      </c>
      <c r="W1023" s="406">
        <v>202122</v>
      </c>
      <c r="X1023" s="566">
        <v>0</v>
      </c>
    </row>
    <row r="1024" spans="18:24" x14ac:dyDescent="0.2">
      <c r="R1024" s="406" t="str">
        <f t="shared" si="15"/>
        <v>576_COR_24_9_202122</v>
      </c>
      <c r="S1024" s="406">
        <v>576</v>
      </c>
      <c r="T1024" s="406" t="s">
        <v>287</v>
      </c>
      <c r="U1024" s="406">
        <v>24</v>
      </c>
      <c r="V1024" s="406">
        <v>9</v>
      </c>
      <c r="W1024" s="406">
        <v>202122</v>
      </c>
      <c r="X1024" s="566">
        <v>0</v>
      </c>
    </row>
    <row r="1025" spans="18:24" x14ac:dyDescent="0.2">
      <c r="R1025" s="406" t="str">
        <f t="shared" si="15"/>
        <v>582_COR_24_9_202122</v>
      </c>
      <c r="S1025" s="406">
        <v>582</v>
      </c>
      <c r="T1025" s="406" t="s">
        <v>287</v>
      </c>
      <c r="U1025" s="406">
        <v>24</v>
      </c>
      <c r="V1025" s="406">
        <v>9</v>
      </c>
      <c r="W1025" s="406">
        <v>202122</v>
      </c>
      <c r="X1025" s="566">
        <v>0</v>
      </c>
    </row>
    <row r="1026" spans="18:24" x14ac:dyDescent="0.2">
      <c r="R1026" s="406" t="str">
        <f t="shared" si="15"/>
        <v>584_COR_24_9_202122</v>
      </c>
      <c r="S1026" s="406">
        <v>584</v>
      </c>
      <c r="T1026" s="406" t="s">
        <v>287</v>
      </c>
      <c r="U1026" s="406">
        <v>24</v>
      </c>
      <c r="V1026" s="406">
        <v>9</v>
      </c>
      <c r="W1026" s="406">
        <v>202122</v>
      </c>
      <c r="X1026" s="566">
        <v>0</v>
      </c>
    </row>
    <row r="1027" spans="18:24" x14ac:dyDescent="0.2">
      <c r="R1027" s="406" t="str">
        <f t="shared" si="15"/>
        <v>586_COR_24_9_202122</v>
      </c>
      <c r="S1027" s="406">
        <v>586</v>
      </c>
      <c r="T1027" s="406" t="s">
        <v>287</v>
      </c>
      <c r="U1027" s="406">
        <v>24</v>
      </c>
      <c r="V1027" s="406">
        <v>9</v>
      </c>
      <c r="W1027" s="406">
        <v>202122</v>
      </c>
      <c r="X1027" s="566">
        <v>0</v>
      </c>
    </row>
    <row r="1028" spans="18:24" x14ac:dyDescent="0.2">
      <c r="R1028" s="406" t="str">
        <f t="shared" ref="R1028:R1091" si="16">S1028&amp;"_"&amp;T1028&amp;"_"&amp;U1028&amp;"_"&amp;V1028&amp;"_"&amp;W1028</f>
        <v>512_COR_25_9_202122</v>
      </c>
      <c r="S1028" s="406">
        <v>512</v>
      </c>
      <c r="T1028" s="406" t="s">
        <v>287</v>
      </c>
      <c r="U1028" s="406">
        <v>25</v>
      </c>
      <c r="V1028" s="406">
        <v>9</v>
      </c>
      <c r="W1028" s="406">
        <v>202122</v>
      </c>
      <c r="X1028" s="566">
        <v>0</v>
      </c>
    </row>
    <row r="1029" spans="18:24" x14ac:dyDescent="0.2">
      <c r="R1029" s="406" t="str">
        <f t="shared" si="16"/>
        <v>514_COR_25_9_202122</v>
      </c>
      <c r="S1029" s="406">
        <v>514</v>
      </c>
      <c r="T1029" s="406" t="s">
        <v>287</v>
      </c>
      <c r="U1029" s="406">
        <v>25</v>
      </c>
      <c r="V1029" s="406">
        <v>9</v>
      </c>
      <c r="W1029" s="406">
        <v>202122</v>
      </c>
      <c r="X1029" s="566">
        <v>0</v>
      </c>
    </row>
    <row r="1030" spans="18:24" x14ac:dyDescent="0.2">
      <c r="R1030" s="406" t="str">
        <f t="shared" si="16"/>
        <v>516_COR_25_9_202122</v>
      </c>
      <c r="S1030" s="406">
        <v>516</v>
      </c>
      <c r="T1030" s="406" t="s">
        <v>287</v>
      </c>
      <c r="U1030" s="406">
        <v>25</v>
      </c>
      <c r="V1030" s="406">
        <v>9</v>
      </c>
      <c r="W1030" s="406">
        <v>202122</v>
      </c>
      <c r="X1030" s="566">
        <v>0</v>
      </c>
    </row>
    <row r="1031" spans="18:24" x14ac:dyDescent="0.2">
      <c r="R1031" s="406" t="str">
        <f t="shared" si="16"/>
        <v>518_COR_25_9_202122</v>
      </c>
      <c r="S1031" s="406">
        <v>518</v>
      </c>
      <c r="T1031" s="406" t="s">
        <v>287</v>
      </c>
      <c r="U1031" s="406">
        <v>25</v>
      </c>
      <c r="V1031" s="406">
        <v>9</v>
      </c>
      <c r="W1031" s="406">
        <v>202122</v>
      </c>
      <c r="X1031" s="566">
        <v>0</v>
      </c>
    </row>
    <row r="1032" spans="18:24" x14ac:dyDescent="0.2">
      <c r="R1032" s="406" t="str">
        <f t="shared" si="16"/>
        <v>520_COR_25_9_202122</v>
      </c>
      <c r="S1032" s="406">
        <v>520</v>
      </c>
      <c r="T1032" s="406" t="s">
        <v>287</v>
      </c>
      <c r="U1032" s="406">
        <v>25</v>
      </c>
      <c r="V1032" s="406">
        <v>9</v>
      </c>
      <c r="W1032" s="406">
        <v>202122</v>
      </c>
      <c r="X1032" s="566">
        <v>249</v>
      </c>
    </row>
    <row r="1033" spans="18:24" x14ac:dyDescent="0.2">
      <c r="R1033" s="406" t="str">
        <f t="shared" si="16"/>
        <v>522_COR_25_9_202122</v>
      </c>
      <c r="S1033" s="406">
        <v>522</v>
      </c>
      <c r="T1033" s="406" t="s">
        <v>287</v>
      </c>
      <c r="U1033" s="406">
        <v>25</v>
      </c>
      <c r="V1033" s="406">
        <v>9</v>
      </c>
      <c r="W1033" s="406">
        <v>202122</v>
      </c>
      <c r="X1033" s="566">
        <v>0</v>
      </c>
    </row>
    <row r="1034" spans="18:24" x14ac:dyDescent="0.2">
      <c r="R1034" s="406" t="str">
        <f t="shared" si="16"/>
        <v>524_COR_25_9_202122</v>
      </c>
      <c r="S1034" s="406">
        <v>524</v>
      </c>
      <c r="T1034" s="406" t="s">
        <v>287</v>
      </c>
      <c r="U1034" s="406">
        <v>25</v>
      </c>
      <c r="V1034" s="406">
        <v>9</v>
      </c>
      <c r="W1034" s="406">
        <v>202122</v>
      </c>
      <c r="X1034" s="566">
        <v>0</v>
      </c>
    </row>
    <row r="1035" spans="18:24" x14ac:dyDescent="0.2">
      <c r="R1035" s="406" t="str">
        <f t="shared" si="16"/>
        <v>526_COR_25_9_202122</v>
      </c>
      <c r="S1035" s="406">
        <v>526</v>
      </c>
      <c r="T1035" s="406" t="s">
        <v>287</v>
      </c>
      <c r="U1035" s="406">
        <v>25</v>
      </c>
      <c r="V1035" s="406">
        <v>9</v>
      </c>
      <c r="W1035" s="406">
        <v>202122</v>
      </c>
      <c r="X1035" s="566">
        <v>0</v>
      </c>
    </row>
    <row r="1036" spans="18:24" x14ac:dyDescent="0.2">
      <c r="R1036" s="406" t="str">
        <f t="shared" si="16"/>
        <v>528_COR_25_9_202122</v>
      </c>
      <c r="S1036" s="406">
        <v>528</v>
      </c>
      <c r="T1036" s="406" t="s">
        <v>287</v>
      </c>
      <c r="U1036" s="406">
        <v>25</v>
      </c>
      <c r="V1036" s="406">
        <v>9</v>
      </c>
      <c r="W1036" s="406">
        <v>202122</v>
      </c>
      <c r="X1036" s="566">
        <v>0</v>
      </c>
    </row>
    <row r="1037" spans="18:24" x14ac:dyDescent="0.2">
      <c r="R1037" s="406" t="str">
        <f t="shared" si="16"/>
        <v>530_COR_25_9_202122</v>
      </c>
      <c r="S1037" s="406">
        <v>530</v>
      </c>
      <c r="T1037" s="406" t="s">
        <v>287</v>
      </c>
      <c r="U1037" s="406">
        <v>25</v>
      </c>
      <c r="V1037" s="406">
        <v>9</v>
      </c>
      <c r="W1037" s="406">
        <v>202122</v>
      </c>
      <c r="X1037" s="566">
        <v>0</v>
      </c>
    </row>
    <row r="1038" spans="18:24" x14ac:dyDescent="0.2">
      <c r="R1038" s="406" t="str">
        <f t="shared" si="16"/>
        <v>532_COR_25_9_202122</v>
      </c>
      <c r="S1038" s="406">
        <v>532</v>
      </c>
      <c r="T1038" s="406" t="s">
        <v>287</v>
      </c>
      <c r="U1038" s="406">
        <v>25</v>
      </c>
      <c r="V1038" s="406">
        <v>9</v>
      </c>
      <c r="W1038" s="406">
        <v>202122</v>
      </c>
      <c r="X1038" s="566">
        <v>0</v>
      </c>
    </row>
    <row r="1039" spans="18:24" x14ac:dyDescent="0.2">
      <c r="R1039" s="406" t="str">
        <f t="shared" si="16"/>
        <v>534_COR_25_9_202122</v>
      </c>
      <c r="S1039" s="406">
        <v>534</v>
      </c>
      <c r="T1039" s="406" t="s">
        <v>287</v>
      </c>
      <c r="U1039" s="406">
        <v>25</v>
      </c>
      <c r="V1039" s="406">
        <v>9</v>
      </c>
      <c r="W1039" s="406">
        <v>202122</v>
      </c>
      <c r="X1039" s="566">
        <v>0</v>
      </c>
    </row>
    <row r="1040" spans="18:24" x14ac:dyDescent="0.2">
      <c r="R1040" s="406" t="str">
        <f t="shared" si="16"/>
        <v>536_COR_25_9_202122</v>
      </c>
      <c r="S1040" s="406">
        <v>536</v>
      </c>
      <c r="T1040" s="406" t="s">
        <v>287</v>
      </c>
      <c r="U1040" s="406">
        <v>25</v>
      </c>
      <c r="V1040" s="406">
        <v>9</v>
      </c>
      <c r="W1040" s="406">
        <v>202122</v>
      </c>
      <c r="X1040" s="566">
        <v>0</v>
      </c>
    </row>
    <row r="1041" spans="18:24" x14ac:dyDescent="0.2">
      <c r="R1041" s="406" t="str">
        <f t="shared" si="16"/>
        <v>538_COR_25_9_202122</v>
      </c>
      <c r="S1041" s="406">
        <v>538</v>
      </c>
      <c r="T1041" s="406" t="s">
        <v>287</v>
      </c>
      <c r="U1041" s="406">
        <v>25</v>
      </c>
      <c r="V1041" s="406">
        <v>9</v>
      </c>
      <c r="W1041" s="406">
        <v>202122</v>
      </c>
      <c r="X1041" s="566">
        <v>0</v>
      </c>
    </row>
    <row r="1042" spans="18:24" x14ac:dyDescent="0.2">
      <c r="R1042" s="406" t="str">
        <f t="shared" si="16"/>
        <v>540_COR_25_9_202122</v>
      </c>
      <c r="S1042" s="406">
        <v>540</v>
      </c>
      <c r="T1042" s="406" t="s">
        <v>287</v>
      </c>
      <c r="U1042" s="406">
        <v>25</v>
      </c>
      <c r="V1042" s="406">
        <v>9</v>
      </c>
      <c r="W1042" s="406">
        <v>202122</v>
      </c>
      <c r="X1042" s="566">
        <v>0</v>
      </c>
    </row>
    <row r="1043" spans="18:24" x14ac:dyDescent="0.2">
      <c r="R1043" s="406" t="str">
        <f t="shared" si="16"/>
        <v>542_COR_25_9_202122</v>
      </c>
      <c r="S1043" s="406">
        <v>542</v>
      </c>
      <c r="T1043" s="406" t="s">
        <v>287</v>
      </c>
      <c r="U1043" s="406">
        <v>25</v>
      </c>
      <c r="V1043" s="406">
        <v>9</v>
      </c>
      <c r="W1043" s="406">
        <v>202122</v>
      </c>
      <c r="X1043" s="566">
        <v>12</v>
      </c>
    </row>
    <row r="1044" spans="18:24" x14ac:dyDescent="0.2">
      <c r="R1044" s="406" t="str">
        <f t="shared" si="16"/>
        <v>544_COR_25_9_202122</v>
      </c>
      <c r="S1044" s="406">
        <v>544</v>
      </c>
      <c r="T1044" s="406" t="s">
        <v>287</v>
      </c>
      <c r="U1044" s="406">
        <v>25</v>
      </c>
      <c r="V1044" s="406">
        <v>9</v>
      </c>
      <c r="W1044" s="406">
        <v>202122</v>
      </c>
      <c r="X1044" s="566">
        <v>0</v>
      </c>
    </row>
    <row r="1045" spans="18:24" x14ac:dyDescent="0.2">
      <c r="R1045" s="406" t="str">
        <f t="shared" si="16"/>
        <v>545_COR_25_9_202122</v>
      </c>
      <c r="S1045" s="406">
        <v>545</v>
      </c>
      <c r="T1045" s="406" t="s">
        <v>287</v>
      </c>
      <c r="U1045" s="406">
        <v>25</v>
      </c>
      <c r="V1045" s="406">
        <v>9</v>
      </c>
      <c r="W1045" s="406">
        <v>202122</v>
      </c>
      <c r="X1045" s="566">
        <v>0</v>
      </c>
    </row>
    <row r="1046" spans="18:24" x14ac:dyDescent="0.2">
      <c r="R1046" s="406" t="str">
        <f t="shared" si="16"/>
        <v>546_COR_25_9_202122</v>
      </c>
      <c r="S1046" s="406">
        <v>546</v>
      </c>
      <c r="T1046" s="406" t="s">
        <v>287</v>
      </c>
      <c r="U1046" s="406">
        <v>25</v>
      </c>
      <c r="V1046" s="406">
        <v>9</v>
      </c>
      <c r="W1046" s="406">
        <v>202122</v>
      </c>
      <c r="X1046" s="566">
        <v>0</v>
      </c>
    </row>
    <row r="1047" spans="18:24" x14ac:dyDescent="0.2">
      <c r="R1047" s="406" t="str">
        <f t="shared" si="16"/>
        <v>548_COR_25_9_202122</v>
      </c>
      <c r="S1047" s="406">
        <v>548</v>
      </c>
      <c r="T1047" s="406" t="s">
        <v>287</v>
      </c>
      <c r="U1047" s="406">
        <v>25</v>
      </c>
      <c r="V1047" s="406">
        <v>9</v>
      </c>
      <c r="W1047" s="406">
        <v>202122</v>
      </c>
      <c r="X1047" s="566">
        <v>0</v>
      </c>
    </row>
    <row r="1048" spans="18:24" x14ac:dyDescent="0.2">
      <c r="R1048" s="406" t="str">
        <f t="shared" si="16"/>
        <v>550_COR_25_9_202122</v>
      </c>
      <c r="S1048" s="406">
        <v>550</v>
      </c>
      <c r="T1048" s="406" t="s">
        <v>287</v>
      </c>
      <c r="U1048" s="406">
        <v>25</v>
      </c>
      <c r="V1048" s="406">
        <v>9</v>
      </c>
      <c r="W1048" s="406">
        <v>202122</v>
      </c>
      <c r="X1048" s="566">
        <v>0</v>
      </c>
    </row>
    <row r="1049" spans="18:24" x14ac:dyDescent="0.2">
      <c r="R1049" s="406" t="str">
        <f t="shared" si="16"/>
        <v>552_COR_25_9_202122</v>
      </c>
      <c r="S1049" s="406">
        <v>552</v>
      </c>
      <c r="T1049" s="406" t="s">
        <v>287</v>
      </c>
      <c r="U1049" s="406">
        <v>25</v>
      </c>
      <c r="V1049" s="406">
        <v>9</v>
      </c>
      <c r="W1049" s="406">
        <v>202122</v>
      </c>
      <c r="X1049" s="566">
        <v>449.2</v>
      </c>
    </row>
    <row r="1050" spans="18:24" x14ac:dyDescent="0.2">
      <c r="R1050" s="406" t="str">
        <f t="shared" si="16"/>
        <v>562_COR_25_9_202122</v>
      </c>
      <c r="S1050" s="406">
        <v>562</v>
      </c>
      <c r="T1050" s="406" t="s">
        <v>287</v>
      </c>
      <c r="U1050" s="406">
        <v>25</v>
      </c>
      <c r="V1050" s="406">
        <v>9</v>
      </c>
      <c r="W1050" s="406">
        <v>202122</v>
      </c>
      <c r="X1050" s="566">
        <v>0</v>
      </c>
    </row>
    <row r="1051" spans="18:24" x14ac:dyDescent="0.2">
      <c r="R1051" s="406" t="str">
        <f t="shared" si="16"/>
        <v>564_COR_25_9_202122</v>
      </c>
      <c r="S1051" s="406">
        <v>564</v>
      </c>
      <c r="T1051" s="406" t="s">
        <v>287</v>
      </c>
      <c r="U1051" s="406">
        <v>25</v>
      </c>
      <c r="V1051" s="406">
        <v>9</v>
      </c>
      <c r="W1051" s="406">
        <v>202122</v>
      </c>
      <c r="X1051" s="566">
        <v>0</v>
      </c>
    </row>
    <row r="1052" spans="18:24" x14ac:dyDescent="0.2">
      <c r="R1052" s="406" t="str">
        <f t="shared" si="16"/>
        <v>566_COR_25_9_202122</v>
      </c>
      <c r="S1052" s="406">
        <v>566</v>
      </c>
      <c r="T1052" s="406" t="s">
        <v>287</v>
      </c>
      <c r="U1052" s="406">
        <v>25</v>
      </c>
      <c r="V1052" s="406">
        <v>9</v>
      </c>
      <c r="W1052" s="406">
        <v>202122</v>
      </c>
      <c r="X1052" s="566">
        <v>0</v>
      </c>
    </row>
    <row r="1053" spans="18:24" x14ac:dyDescent="0.2">
      <c r="R1053" s="406" t="str">
        <f t="shared" si="16"/>
        <v>568_COR_25_9_202122</v>
      </c>
      <c r="S1053" s="406">
        <v>568</v>
      </c>
      <c r="T1053" s="406" t="s">
        <v>287</v>
      </c>
      <c r="U1053" s="406">
        <v>25</v>
      </c>
      <c r="V1053" s="406">
        <v>9</v>
      </c>
      <c r="W1053" s="406">
        <v>202122</v>
      </c>
      <c r="X1053" s="566">
        <v>0</v>
      </c>
    </row>
    <row r="1054" spans="18:24" x14ac:dyDescent="0.2">
      <c r="R1054" s="406" t="str">
        <f t="shared" si="16"/>
        <v>572_COR_25_9_202122</v>
      </c>
      <c r="S1054" s="406">
        <v>572</v>
      </c>
      <c r="T1054" s="406" t="s">
        <v>287</v>
      </c>
      <c r="U1054" s="406">
        <v>25</v>
      </c>
      <c r="V1054" s="406">
        <v>9</v>
      </c>
      <c r="W1054" s="406">
        <v>202122</v>
      </c>
      <c r="X1054" s="566">
        <v>0</v>
      </c>
    </row>
    <row r="1055" spans="18:24" x14ac:dyDescent="0.2">
      <c r="R1055" s="406" t="str">
        <f t="shared" si="16"/>
        <v>574_COR_25_9_202122</v>
      </c>
      <c r="S1055" s="406">
        <v>574</v>
      </c>
      <c r="T1055" s="406" t="s">
        <v>287</v>
      </c>
      <c r="U1055" s="406">
        <v>25</v>
      </c>
      <c r="V1055" s="406">
        <v>9</v>
      </c>
      <c r="W1055" s="406">
        <v>202122</v>
      </c>
      <c r="X1055" s="566">
        <v>0</v>
      </c>
    </row>
    <row r="1056" spans="18:24" x14ac:dyDescent="0.2">
      <c r="R1056" s="406" t="str">
        <f t="shared" si="16"/>
        <v>576_COR_25_9_202122</v>
      </c>
      <c r="S1056" s="406">
        <v>576</v>
      </c>
      <c r="T1056" s="406" t="s">
        <v>287</v>
      </c>
      <c r="U1056" s="406">
        <v>25</v>
      </c>
      <c r="V1056" s="406">
        <v>9</v>
      </c>
      <c r="W1056" s="406">
        <v>202122</v>
      </c>
      <c r="X1056" s="566">
        <v>0</v>
      </c>
    </row>
    <row r="1057" spans="18:24" x14ac:dyDescent="0.2">
      <c r="R1057" s="406" t="str">
        <f t="shared" si="16"/>
        <v>582_COR_25_9_202122</v>
      </c>
      <c r="S1057" s="406">
        <v>582</v>
      </c>
      <c r="T1057" s="406" t="s">
        <v>287</v>
      </c>
      <c r="U1057" s="406">
        <v>25</v>
      </c>
      <c r="V1057" s="406">
        <v>9</v>
      </c>
      <c r="W1057" s="406">
        <v>202122</v>
      </c>
      <c r="X1057" s="566">
        <v>0</v>
      </c>
    </row>
    <row r="1058" spans="18:24" x14ac:dyDescent="0.2">
      <c r="R1058" s="406" t="str">
        <f t="shared" si="16"/>
        <v>584_COR_25_9_202122</v>
      </c>
      <c r="S1058" s="406">
        <v>584</v>
      </c>
      <c r="T1058" s="406" t="s">
        <v>287</v>
      </c>
      <c r="U1058" s="406">
        <v>25</v>
      </c>
      <c r="V1058" s="406">
        <v>9</v>
      </c>
      <c r="W1058" s="406">
        <v>202122</v>
      </c>
      <c r="X1058" s="566">
        <v>0</v>
      </c>
    </row>
    <row r="1059" spans="18:24" x14ac:dyDescent="0.2">
      <c r="R1059" s="406" t="str">
        <f t="shared" si="16"/>
        <v>586_COR_25_9_202122</v>
      </c>
      <c r="S1059" s="406">
        <v>586</v>
      </c>
      <c r="T1059" s="406" t="s">
        <v>287</v>
      </c>
      <c r="U1059" s="406">
        <v>25</v>
      </c>
      <c r="V1059" s="406">
        <v>9</v>
      </c>
      <c r="W1059" s="406">
        <v>202122</v>
      </c>
      <c r="X1059" s="566">
        <v>0</v>
      </c>
    </row>
    <row r="1060" spans="18:24" x14ac:dyDescent="0.2">
      <c r="R1060" s="406" t="str">
        <f t="shared" si="16"/>
        <v>512_COR_26_9_202122</v>
      </c>
      <c r="S1060" s="406">
        <v>512</v>
      </c>
      <c r="T1060" s="406" t="s">
        <v>287</v>
      </c>
      <c r="U1060" s="406">
        <v>26</v>
      </c>
      <c r="V1060" s="406">
        <v>9</v>
      </c>
      <c r="W1060" s="406">
        <v>202122</v>
      </c>
      <c r="X1060" s="566">
        <v>0</v>
      </c>
    </row>
    <row r="1061" spans="18:24" x14ac:dyDescent="0.2">
      <c r="R1061" s="406" t="str">
        <f t="shared" si="16"/>
        <v>514_COR_26_9_202122</v>
      </c>
      <c r="S1061" s="406">
        <v>514</v>
      </c>
      <c r="T1061" s="406" t="s">
        <v>287</v>
      </c>
      <c r="U1061" s="406">
        <v>26</v>
      </c>
      <c r="V1061" s="406">
        <v>9</v>
      </c>
      <c r="W1061" s="406">
        <v>202122</v>
      </c>
      <c r="X1061" s="566">
        <v>130</v>
      </c>
    </row>
    <row r="1062" spans="18:24" x14ac:dyDescent="0.2">
      <c r="R1062" s="406" t="str">
        <f t="shared" si="16"/>
        <v>516_COR_26_9_202122</v>
      </c>
      <c r="S1062" s="406">
        <v>516</v>
      </c>
      <c r="T1062" s="406" t="s">
        <v>287</v>
      </c>
      <c r="U1062" s="406">
        <v>26</v>
      </c>
      <c r="V1062" s="406">
        <v>9</v>
      </c>
      <c r="W1062" s="406">
        <v>202122</v>
      </c>
      <c r="X1062" s="566">
        <v>335</v>
      </c>
    </row>
    <row r="1063" spans="18:24" x14ac:dyDescent="0.2">
      <c r="R1063" s="406" t="str">
        <f t="shared" si="16"/>
        <v>518_COR_26_9_202122</v>
      </c>
      <c r="S1063" s="406">
        <v>518</v>
      </c>
      <c r="T1063" s="406" t="s">
        <v>287</v>
      </c>
      <c r="U1063" s="406">
        <v>26</v>
      </c>
      <c r="V1063" s="406">
        <v>9</v>
      </c>
      <c r="W1063" s="406">
        <v>202122</v>
      </c>
      <c r="X1063" s="566">
        <v>375</v>
      </c>
    </row>
    <row r="1064" spans="18:24" x14ac:dyDescent="0.2">
      <c r="R1064" s="406" t="str">
        <f t="shared" si="16"/>
        <v>520_COR_26_9_202122</v>
      </c>
      <c r="S1064" s="406">
        <v>520</v>
      </c>
      <c r="T1064" s="406" t="s">
        <v>287</v>
      </c>
      <c r="U1064" s="406">
        <v>26</v>
      </c>
      <c r="V1064" s="406">
        <v>9</v>
      </c>
      <c r="W1064" s="406">
        <v>202122</v>
      </c>
      <c r="X1064" s="566">
        <v>12</v>
      </c>
    </row>
    <row r="1065" spans="18:24" x14ac:dyDescent="0.2">
      <c r="R1065" s="406" t="str">
        <f t="shared" si="16"/>
        <v>522_COR_26_9_202122</v>
      </c>
      <c r="S1065" s="406">
        <v>522</v>
      </c>
      <c r="T1065" s="406" t="s">
        <v>287</v>
      </c>
      <c r="U1065" s="406">
        <v>26</v>
      </c>
      <c r="V1065" s="406">
        <v>9</v>
      </c>
      <c r="W1065" s="406">
        <v>202122</v>
      </c>
      <c r="X1065" s="566">
        <v>725.303</v>
      </c>
    </row>
    <row r="1066" spans="18:24" x14ac:dyDescent="0.2">
      <c r="R1066" s="406" t="str">
        <f t="shared" si="16"/>
        <v>524_COR_26_9_202122</v>
      </c>
      <c r="S1066" s="406">
        <v>524</v>
      </c>
      <c r="T1066" s="406" t="s">
        <v>287</v>
      </c>
      <c r="U1066" s="406">
        <v>26</v>
      </c>
      <c r="V1066" s="406">
        <v>9</v>
      </c>
      <c r="W1066" s="406">
        <v>202122</v>
      </c>
      <c r="X1066" s="566">
        <v>0</v>
      </c>
    </row>
    <row r="1067" spans="18:24" x14ac:dyDescent="0.2">
      <c r="R1067" s="406" t="str">
        <f t="shared" si="16"/>
        <v>526_COR_26_9_202122</v>
      </c>
      <c r="S1067" s="406">
        <v>526</v>
      </c>
      <c r="T1067" s="406" t="s">
        <v>287</v>
      </c>
      <c r="U1067" s="406">
        <v>26</v>
      </c>
      <c r="V1067" s="406">
        <v>9</v>
      </c>
      <c r="W1067" s="406">
        <v>202122</v>
      </c>
      <c r="X1067" s="566">
        <v>0</v>
      </c>
    </row>
    <row r="1068" spans="18:24" x14ac:dyDescent="0.2">
      <c r="R1068" s="406" t="str">
        <f t="shared" si="16"/>
        <v>528_COR_26_9_202122</v>
      </c>
      <c r="S1068" s="406">
        <v>528</v>
      </c>
      <c r="T1068" s="406" t="s">
        <v>287</v>
      </c>
      <c r="U1068" s="406">
        <v>26</v>
      </c>
      <c r="V1068" s="406">
        <v>9</v>
      </c>
      <c r="W1068" s="406">
        <v>202122</v>
      </c>
      <c r="X1068" s="566">
        <v>2.3620999999999999</v>
      </c>
    </row>
    <row r="1069" spans="18:24" x14ac:dyDescent="0.2">
      <c r="R1069" s="406" t="str">
        <f t="shared" si="16"/>
        <v>530_COR_26_9_202122</v>
      </c>
      <c r="S1069" s="406">
        <v>530</v>
      </c>
      <c r="T1069" s="406" t="s">
        <v>287</v>
      </c>
      <c r="U1069" s="406">
        <v>26</v>
      </c>
      <c r="V1069" s="406">
        <v>9</v>
      </c>
      <c r="W1069" s="406">
        <v>202122</v>
      </c>
      <c r="X1069" s="566">
        <v>0</v>
      </c>
    </row>
    <row r="1070" spans="18:24" x14ac:dyDescent="0.2">
      <c r="R1070" s="406" t="str">
        <f t="shared" si="16"/>
        <v>532_COR_26_9_202122</v>
      </c>
      <c r="S1070" s="406">
        <v>532</v>
      </c>
      <c r="T1070" s="406" t="s">
        <v>287</v>
      </c>
      <c r="U1070" s="406">
        <v>26</v>
      </c>
      <c r="V1070" s="406">
        <v>9</v>
      </c>
      <c r="W1070" s="406">
        <v>202122</v>
      </c>
      <c r="X1070" s="566">
        <v>54</v>
      </c>
    </row>
    <row r="1071" spans="18:24" x14ac:dyDescent="0.2">
      <c r="R1071" s="406" t="str">
        <f t="shared" si="16"/>
        <v>534_COR_26_9_202122</v>
      </c>
      <c r="S1071" s="406">
        <v>534</v>
      </c>
      <c r="T1071" s="406" t="s">
        <v>287</v>
      </c>
      <c r="U1071" s="406">
        <v>26</v>
      </c>
      <c r="V1071" s="406">
        <v>9</v>
      </c>
      <c r="W1071" s="406">
        <v>202122</v>
      </c>
      <c r="X1071" s="566">
        <v>0</v>
      </c>
    </row>
    <row r="1072" spans="18:24" x14ac:dyDescent="0.2">
      <c r="R1072" s="406" t="str">
        <f t="shared" si="16"/>
        <v>536_COR_26_9_202122</v>
      </c>
      <c r="S1072" s="406">
        <v>536</v>
      </c>
      <c r="T1072" s="406" t="s">
        <v>287</v>
      </c>
      <c r="U1072" s="406">
        <v>26</v>
      </c>
      <c r="V1072" s="406">
        <v>9</v>
      </c>
      <c r="W1072" s="406">
        <v>202122</v>
      </c>
      <c r="X1072" s="566">
        <v>0</v>
      </c>
    </row>
    <row r="1073" spans="18:24" x14ac:dyDescent="0.2">
      <c r="R1073" s="406" t="str">
        <f t="shared" si="16"/>
        <v>538_COR_26_9_202122</v>
      </c>
      <c r="S1073" s="406">
        <v>538</v>
      </c>
      <c r="T1073" s="406" t="s">
        <v>287</v>
      </c>
      <c r="U1073" s="406">
        <v>26</v>
      </c>
      <c r="V1073" s="406">
        <v>9</v>
      </c>
      <c r="W1073" s="406">
        <v>202122</v>
      </c>
      <c r="X1073" s="566">
        <v>0</v>
      </c>
    </row>
    <row r="1074" spans="18:24" x14ac:dyDescent="0.2">
      <c r="R1074" s="406" t="str">
        <f t="shared" si="16"/>
        <v>540_COR_26_9_202122</v>
      </c>
      <c r="S1074" s="406">
        <v>540</v>
      </c>
      <c r="T1074" s="406" t="s">
        <v>287</v>
      </c>
      <c r="U1074" s="406">
        <v>26</v>
      </c>
      <c r="V1074" s="406">
        <v>9</v>
      </c>
      <c r="W1074" s="406">
        <v>202122</v>
      </c>
      <c r="X1074" s="566">
        <v>0</v>
      </c>
    </row>
    <row r="1075" spans="18:24" x14ac:dyDescent="0.2">
      <c r="R1075" s="406" t="str">
        <f t="shared" si="16"/>
        <v>542_COR_26_9_202122</v>
      </c>
      <c r="S1075" s="406">
        <v>542</v>
      </c>
      <c r="T1075" s="406" t="s">
        <v>287</v>
      </c>
      <c r="U1075" s="406">
        <v>26</v>
      </c>
      <c r="V1075" s="406">
        <v>9</v>
      </c>
      <c r="W1075" s="406">
        <v>202122</v>
      </c>
      <c r="X1075" s="566">
        <v>0</v>
      </c>
    </row>
    <row r="1076" spans="18:24" x14ac:dyDescent="0.2">
      <c r="R1076" s="406" t="str">
        <f t="shared" si="16"/>
        <v>544_COR_26_9_202122</v>
      </c>
      <c r="S1076" s="406">
        <v>544</v>
      </c>
      <c r="T1076" s="406" t="s">
        <v>287</v>
      </c>
      <c r="U1076" s="406">
        <v>26</v>
      </c>
      <c r="V1076" s="406">
        <v>9</v>
      </c>
      <c r="W1076" s="406">
        <v>202122</v>
      </c>
      <c r="X1076" s="566">
        <v>0</v>
      </c>
    </row>
    <row r="1077" spans="18:24" x14ac:dyDescent="0.2">
      <c r="R1077" s="406" t="str">
        <f t="shared" si="16"/>
        <v>545_COR_26_9_202122</v>
      </c>
      <c r="S1077" s="406">
        <v>545</v>
      </c>
      <c r="T1077" s="406" t="s">
        <v>287</v>
      </c>
      <c r="U1077" s="406">
        <v>26</v>
      </c>
      <c r="V1077" s="406">
        <v>9</v>
      </c>
      <c r="W1077" s="406">
        <v>202122</v>
      </c>
      <c r="X1077" s="566">
        <v>2</v>
      </c>
    </row>
    <row r="1078" spans="18:24" x14ac:dyDescent="0.2">
      <c r="R1078" s="406" t="str">
        <f t="shared" si="16"/>
        <v>546_COR_26_9_202122</v>
      </c>
      <c r="S1078" s="406">
        <v>546</v>
      </c>
      <c r="T1078" s="406" t="s">
        <v>287</v>
      </c>
      <c r="U1078" s="406">
        <v>26</v>
      </c>
      <c r="V1078" s="406">
        <v>9</v>
      </c>
      <c r="W1078" s="406">
        <v>202122</v>
      </c>
      <c r="X1078" s="566">
        <v>0</v>
      </c>
    </row>
    <row r="1079" spans="18:24" x14ac:dyDescent="0.2">
      <c r="R1079" s="406" t="str">
        <f t="shared" si="16"/>
        <v>548_COR_26_9_202122</v>
      </c>
      <c r="S1079" s="406">
        <v>548</v>
      </c>
      <c r="T1079" s="406" t="s">
        <v>287</v>
      </c>
      <c r="U1079" s="406">
        <v>26</v>
      </c>
      <c r="V1079" s="406">
        <v>9</v>
      </c>
      <c r="W1079" s="406">
        <v>202122</v>
      </c>
      <c r="X1079" s="566">
        <v>0</v>
      </c>
    </row>
    <row r="1080" spans="18:24" x14ac:dyDescent="0.2">
      <c r="R1080" s="406" t="str">
        <f t="shared" si="16"/>
        <v>550_COR_26_9_202122</v>
      </c>
      <c r="S1080" s="406">
        <v>550</v>
      </c>
      <c r="T1080" s="406" t="s">
        <v>287</v>
      </c>
      <c r="U1080" s="406">
        <v>26</v>
      </c>
      <c r="V1080" s="406">
        <v>9</v>
      </c>
      <c r="W1080" s="406">
        <v>202122</v>
      </c>
      <c r="X1080" s="566">
        <v>0</v>
      </c>
    </row>
    <row r="1081" spans="18:24" x14ac:dyDescent="0.2">
      <c r="R1081" s="406" t="str">
        <f t="shared" si="16"/>
        <v>552_COR_26_9_202122</v>
      </c>
      <c r="S1081" s="406">
        <v>552</v>
      </c>
      <c r="T1081" s="406" t="s">
        <v>287</v>
      </c>
      <c r="U1081" s="406">
        <v>26</v>
      </c>
      <c r="V1081" s="406">
        <v>9</v>
      </c>
      <c r="W1081" s="406">
        <v>202122</v>
      </c>
      <c r="X1081" s="566">
        <v>0</v>
      </c>
    </row>
    <row r="1082" spans="18:24" x14ac:dyDescent="0.2">
      <c r="R1082" s="406" t="str">
        <f t="shared" si="16"/>
        <v>562_COR_26_9_202122</v>
      </c>
      <c r="S1082" s="406">
        <v>562</v>
      </c>
      <c r="T1082" s="406" t="s">
        <v>287</v>
      </c>
      <c r="U1082" s="406">
        <v>26</v>
      </c>
      <c r="V1082" s="406">
        <v>9</v>
      </c>
      <c r="W1082" s="406">
        <v>202122</v>
      </c>
      <c r="X1082" s="566">
        <v>0</v>
      </c>
    </row>
    <row r="1083" spans="18:24" x14ac:dyDescent="0.2">
      <c r="R1083" s="406" t="str">
        <f t="shared" si="16"/>
        <v>564_COR_26_9_202122</v>
      </c>
      <c r="S1083" s="406">
        <v>564</v>
      </c>
      <c r="T1083" s="406" t="s">
        <v>287</v>
      </c>
      <c r="U1083" s="406">
        <v>26</v>
      </c>
      <c r="V1083" s="406">
        <v>9</v>
      </c>
      <c r="W1083" s="406">
        <v>202122</v>
      </c>
      <c r="X1083" s="566">
        <v>0</v>
      </c>
    </row>
    <row r="1084" spans="18:24" x14ac:dyDescent="0.2">
      <c r="R1084" s="406" t="str">
        <f t="shared" si="16"/>
        <v>566_COR_26_9_202122</v>
      </c>
      <c r="S1084" s="406">
        <v>566</v>
      </c>
      <c r="T1084" s="406" t="s">
        <v>287</v>
      </c>
      <c r="U1084" s="406">
        <v>26</v>
      </c>
      <c r="V1084" s="406">
        <v>9</v>
      </c>
      <c r="W1084" s="406">
        <v>202122</v>
      </c>
      <c r="X1084" s="566">
        <v>0</v>
      </c>
    </row>
    <row r="1085" spans="18:24" x14ac:dyDescent="0.2">
      <c r="R1085" s="406" t="str">
        <f t="shared" si="16"/>
        <v>568_COR_26_9_202122</v>
      </c>
      <c r="S1085" s="406">
        <v>568</v>
      </c>
      <c r="T1085" s="406" t="s">
        <v>287</v>
      </c>
      <c r="U1085" s="406">
        <v>26</v>
      </c>
      <c r="V1085" s="406">
        <v>9</v>
      </c>
      <c r="W1085" s="406">
        <v>202122</v>
      </c>
      <c r="X1085" s="566">
        <v>0</v>
      </c>
    </row>
    <row r="1086" spans="18:24" x14ac:dyDescent="0.2">
      <c r="R1086" s="406" t="str">
        <f t="shared" si="16"/>
        <v>572_COR_26_9_202122</v>
      </c>
      <c r="S1086" s="406">
        <v>572</v>
      </c>
      <c r="T1086" s="406" t="s">
        <v>287</v>
      </c>
      <c r="U1086" s="406">
        <v>26</v>
      </c>
      <c r="V1086" s="406">
        <v>9</v>
      </c>
      <c r="W1086" s="406">
        <v>202122</v>
      </c>
      <c r="X1086" s="566">
        <v>0</v>
      </c>
    </row>
    <row r="1087" spans="18:24" x14ac:dyDescent="0.2">
      <c r="R1087" s="406" t="str">
        <f t="shared" si="16"/>
        <v>574_COR_26_9_202122</v>
      </c>
      <c r="S1087" s="406">
        <v>574</v>
      </c>
      <c r="T1087" s="406" t="s">
        <v>287</v>
      </c>
      <c r="U1087" s="406">
        <v>26</v>
      </c>
      <c r="V1087" s="406">
        <v>9</v>
      </c>
      <c r="W1087" s="406">
        <v>202122</v>
      </c>
      <c r="X1087" s="566">
        <v>0</v>
      </c>
    </row>
    <row r="1088" spans="18:24" x14ac:dyDescent="0.2">
      <c r="R1088" s="406" t="str">
        <f t="shared" si="16"/>
        <v>576_COR_26_9_202122</v>
      </c>
      <c r="S1088" s="406">
        <v>576</v>
      </c>
      <c r="T1088" s="406" t="s">
        <v>287</v>
      </c>
      <c r="U1088" s="406">
        <v>26</v>
      </c>
      <c r="V1088" s="406">
        <v>9</v>
      </c>
      <c r="W1088" s="406">
        <v>202122</v>
      </c>
      <c r="X1088" s="566">
        <v>0</v>
      </c>
    </row>
    <row r="1089" spans="18:24" x14ac:dyDescent="0.2">
      <c r="R1089" s="406" t="str">
        <f t="shared" si="16"/>
        <v>582_COR_26_9_202122</v>
      </c>
      <c r="S1089" s="406">
        <v>582</v>
      </c>
      <c r="T1089" s="406" t="s">
        <v>287</v>
      </c>
      <c r="U1089" s="406">
        <v>26</v>
      </c>
      <c r="V1089" s="406">
        <v>9</v>
      </c>
      <c r="W1089" s="406">
        <v>202122</v>
      </c>
      <c r="X1089" s="566">
        <v>0</v>
      </c>
    </row>
    <row r="1090" spans="18:24" x14ac:dyDescent="0.2">
      <c r="R1090" s="406" t="str">
        <f t="shared" si="16"/>
        <v>584_COR_26_9_202122</v>
      </c>
      <c r="S1090" s="406">
        <v>584</v>
      </c>
      <c r="T1090" s="406" t="s">
        <v>287</v>
      </c>
      <c r="U1090" s="406">
        <v>26</v>
      </c>
      <c r="V1090" s="406">
        <v>9</v>
      </c>
      <c r="W1090" s="406">
        <v>202122</v>
      </c>
      <c r="X1090" s="566">
        <v>0</v>
      </c>
    </row>
    <row r="1091" spans="18:24" x14ac:dyDescent="0.2">
      <c r="R1091" s="406" t="str">
        <f t="shared" si="16"/>
        <v>586_COR_26_9_202122</v>
      </c>
      <c r="S1091" s="406">
        <v>586</v>
      </c>
      <c r="T1091" s="406" t="s">
        <v>287</v>
      </c>
      <c r="U1091" s="406">
        <v>26</v>
      </c>
      <c r="V1091" s="406">
        <v>9</v>
      </c>
      <c r="W1091" s="406">
        <v>202122</v>
      </c>
      <c r="X1091" s="566">
        <v>0</v>
      </c>
    </row>
    <row r="1092" spans="18:24" x14ac:dyDescent="0.2">
      <c r="R1092" s="406" t="str">
        <f t="shared" ref="R1092:R1155" si="17">S1092&amp;"_"&amp;T1092&amp;"_"&amp;U1092&amp;"_"&amp;V1092&amp;"_"&amp;W1092</f>
        <v>512_COR_27_9_202122</v>
      </c>
      <c r="S1092" s="406">
        <v>512</v>
      </c>
      <c r="T1092" s="406" t="s">
        <v>287</v>
      </c>
      <c r="U1092" s="406">
        <v>27</v>
      </c>
      <c r="V1092" s="406">
        <v>9</v>
      </c>
      <c r="W1092" s="406">
        <v>202122</v>
      </c>
      <c r="X1092" s="566">
        <v>0</v>
      </c>
    </row>
    <row r="1093" spans="18:24" x14ac:dyDescent="0.2">
      <c r="R1093" s="406" t="str">
        <f t="shared" si="17"/>
        <v>514_COR_27_9_202122</v>
      </c>
      <c r="S1093" s="406">
        <v>514</v>
      </c>
      <c r="T1093" s="406" t="s">
        <v>287</v>
      </c>
      <c r="U1093" s="406">
        <v>27</v>
      </c>
      <c r="V1093" s="406">
        <v>9</v>
      </c>
      <c r="W1093" s="406">
        <v>202122</v>
      </c>
      <c r="X1093" s="566">
        <v>0</v>
      </c>
    </row>
    <row r="1094" spans="18:24" x14ac:dyDescent="0.2">
      <c r="R1094" s="406" t="str">
        <f t="shared" si="17"/>
        <v>516_COR_27_9_202122</v>
      </c>
      <c r="S1094" s="406">
        <v>516</v>
      </c>
      <c r="T1094" s="406" t="s">
        <v>287</v>
      </c>
      <c r="U1094" s="406">
        <v>27</v>
      </c>
      <c r="V1094" s="406">
        <v>9</v>
      </c>
      <c r="W1094" s="406">
        <v>202122</v>
      </c>
      <c r="X1094" s="566">
        <v>0</v>
      </c>
    </row>
    <row r="1095" spans="18:24" x14ac:dyDescent="0.2">
      <c r="R1095" s="406" t="str">
        <f t="shared" si="17"/>
        <v>518_COR_27_9_202122</v>
      </c>
      <c r="S1095" s="406">
        <v>518</v>
      </c>
      <c r="T1095" s="406" t="s">
        <v>287</v>
      </c>
      <c r="U1095" s="406">
        <v>27</v>
      </c>
      <c r="V1095" s="406">
        <v>9</v>
      </c>
      <c r="W1095" s="406">
        <v>202122</v>
      </c>
      <c r="X1095" s="566">
        <v>0</v>
      </c>
    </row>
    <row r="1096" spans="18:24" x14ac:dyDescent="0.2">
      <c r="R1096" s="406" t="str">
        <f t="shared" si="17"/>
        <v>520_COR_27_9_202122</v>
      </c>
      <c r="S1096" s="406">
        <v>520</v>
      </c>
      <c r="T1096" s="406" t="s">
        <v>287</v>
      </c>
      <c r="U1096" s="406">
        <v>27</v>
      </c>
      <c r="V1096" s="406">
        <v>9</v>
      </c>
      <c r="W1096" s="406">
        <v>202122</v>
      </c>
      <c r="X1096" s="566">
        <v>0</v>
      </c>
    </row>
    <row r="1097" spans="18:24" x14ac:dyDescent="0.2">
      <c r="R1097" s="406" t="str">
        <f t="shared" si="17"/>
        <v>522_COR_27_9_202122</v>
      </c>
      <c r="S1097" s="406">
        <v>522</v>
      </c>
      <c r="T1097" s="406" t="s">
        <v>287</v>
      </c>
      <c r="U1097" s="406">
        <v>27</v>
      </c>
      <c r="V1097" s="406">
        <v>9</v>
      </c>
      <c r="W1097" s="406">
        <v>202122</v>
      </c>
      <c r="X1097" s="566">
        <v>0</v>
      </c>
    </row>
    <row r="1098" spans="18:24" x14ac:dyDescent="0.2">
      <c r="R1098" s="406" t="str">
        <f t="shared" si="17"/>
        <v>524_COR_27_9_202122</v>
      </c>
      <c r="S1098" s="406">
        <v>524</v>
      </c>
      <c r="T1098" s="406" t="s">
        <v>287</v>
      </c>
      <c r="U1098" s="406">
        <v>27</v>
      </c>
      <c r="V1098" s="406">
        <v>9</v>
      </c>
      <c r="W1098" s="406">
        <v>202122</v>
      </c>
      <c r="X1098" s="566">
        <v>0</v>
      </c>
    </row>
    <row r="1099" spans="18:24" x14ac:dyDescent="0.2">
      <c r="R1099" s="406" t="str">
        <f t="shared" si="17"/>
        <v>526_COR_27_9_202122</v>
      </c>
      <c r="S1099" s="406">
        <v>526</v>
      </c>
      <c r="T1099" s="406" t="s">
        <v>287</v>
      </c>
      <c r="U1099" s="406">
        <v>27</v>
      </c>
      <c r="V1099" s="406">
        <v>9</v>
      </c>
      <c r="W1099" s="406">
        <v>202122</v>
      </c>
      <c r="X1099" s="566">
        <v>0</v>
      </c>
    </row>
    <row r="1100" spans="18:24" x14ac:dyDescent="0.2">
      <c r="R1100" s="406" t="str">
        <f t="shared" si="17"/>
        <v>528_COR_27_9_202122</v>
      </c>
      <c r="S1100" s="406">
        <v>528</v>
      </c>
      <c r="T1100" s="406" t="s">
        <v>287</v>
      </c>
      <c r="U1100" s="406">
        <v>27</v>
      </c>
      <c r="V1100" s="406">
        <v>9</v>
      </c>
      <c r="W1100" s="406">
        <v>202122</v>
      </c>
      <c r="X1100" s="566">
        <v>0</v>
      </c>
    </row>
    <row r="1101" spans="18:24" x14ac:dyDescent="0.2">
      <c r="R1101" s="406" t="str">
        <f t="shared" si="17"/>
        <v>530_COR_27_9_202122</v>
      </c>
      <c r="S1101" s="406">
        <v>530</v>
      </c>
      <c r="T1101" s="406" t="s">
        <v>287</v>
      </c>
      <c r="U1101" s="406">
        <v>27</v>
      </c>
      <c r="V1101" s="406">
        <v>9</v>
      </c>
      <c r="W1101" s="406">
        <v>202122</v>
      </c>
      <c r="X1101" s="566">
        <v>0</v>
      </c>
    </row>
    <row r="1102" spans="18:24" x14ac:dyDescent="0.2">
      <c r="R1102" s="406" t="str">
        <f t="shared" si="17"/>
        <v>532_COR_27_9_202122</v>
      </c>
      <c r="S1102" s="406">
        <v>532</v>
      </c>
      <c r="T1102" s="406" t="s">
        <v>287</v>
      </c>
      <c r="U1102" s="406">
        <v>27</v>
      </c>
      <c r="V1102" s="406">
        <v>9</v>
      </c>
      <c r="W1102" s="406">
        <v>202122</v>
      </c>
      <c r="X1102" s="566">
        <v>0</v>
      </c>
    </row>
    <row r="1103" spans="18:24" x14ac:dyDescent="0.2">
      <c r="R1103" s="406" t="str">
        <f t="shared" si="17"/>
        <v>534_COR_27_9_202122</v>
      </c>
      <c r="S1103" s="406">
        <v>534</v>
      </c>
      <c r="T1103" s="406" t="s">
        <v>287</v>
      </c>
      <c r="U1103" s="406">
        <v>27</v>
      </c>
      <c r="V1103" s="406">
        <v>9</v>
      </c>
      <c r="W1103" s="406">
        <v>202122</v>
      </c>
      <c r="X1103" s="566">
        <v>0</v>
      </c>
    </row>
    <row r="1104" spans="18:24" x14ac:dyDescent="0.2">
      <c r="R1104" s="406" t="str">
        <f t="shared" si="17"/>
        <v>536_COR_27_9_202122</v>
      </c>
      <c r="S1104" s="406">
        <v>536</v>
      </c>
      <c r="T1104" s="406" t="s">
        <v>287</v>
      </c>
      <c r="U1104" s="406">
        <v>27</v>
      </c>
      <c r="V1104" s="406">
        <v>9</v>
      </c>
      <c r="W1104" s="406">
        <v>202122</v>
      </c>
      <c r="X1104" s="566">
        <v>0</v>
      </c>
    </row>
    <row r="1105" spans="18:24" x14ac:dyDescent="0.2">
      <c r="R1105" s="406" t="str">
        <f t="shared" si="17"/>
        <v>538_COR_27_9_202122</v>
      </c>
      <c r="S1105" s="406">
        <v>538</v>
      </c>
      <c r="T1105" s="406" t="s">
        <v>287</v>
      </c>
      <c r="U1105" s="406">
        <v>27</v>
      </c>
      <c r="V1105" s="406">
        <v>9</v>
      </c>
      <c r="W1105" s="406">
        <v>202122</v>
      </c>
      <c r="X1105" s="566">
        <v>0</v>
      </c>
    </row>
    <row r="1106" spans="18:24" x14ac:dyDescent="0.2">
      <c r="R1106" s="406" t="str">
        <f t="shared" si="17"/>
        <v>540_COR_27_9_202122</v>
      </c>
      <c r="S1106" s="406">
        <v>540</v>
      </c>
      <c r="T1106" s="406" t="s">
        <v>287</v>
      </c>
      <c r="U1106" s="406">
        <v>27</v>
      </c>
      <c r="V1106" s="406">
        <v>9</v>
      </c>
      <c r="W1106" s="406">
        <v>202122</v>
      </c>
      <c r="X1106" s="566">
        <v>0</v>
      </c>
    </row>
    <row r="1107" spans="18:24" x14ac:dyDescent="0.2">
      <c r="R1107" s="406" t="str">
        <f t="shared" si="17"/>
        <v>542_COR_27_9_202122</v>
      </c>
      <c r="S1107" s="406">
        <v>542</v>
      </c>
      <c r="T1107" s="406" t="s">
        <v>287</v>
      </c>
      <c r="U1107" s="406">
        <v>27</v>
      </c>
      <c r="V1107" s="406">
        <v>9</v>
      </c>
      <c r="W1107" s="406">
        <v>202122</v>
      </c>
      <c r="X1107" s="566">
        <v>0</v>
      </c>
    </row>
    <row r="1108" spans="18:24" x14ac:dyDescent="0.2">
      <c r="R1108" s="406" t="str">
        <f t="shared" si="17"/>
        <v>544_COR_27_9_202122</v>
      </c>
      <c r="S1108" s="406">
        <v>544</v>
      </c>
      <c r="T1108" s="406" t="s">
        <v>287</v>
      </c>
      <c r="U1108" s="406">
        <v>27</v>
      </c>
      <c r="V1108" s="406">
        <v>9</v>
      </c>
      <c r="W1108" s="406">
        <v>202122</v>
      </c>
      <c r="X1108" s="566">
        <v>0</v>
      </c>
    </row>
    <row r="1109" spans="18:24" x14ac:dyDescent="0.2">
      <c r="R1109" s="406" t="str">
        <f t="shared" si="17"/>
        <v>545_COR_27_9_202122</v>
      </c>
      <c r="S1109" s="406">
        <v>545</v>
      </c>
      <c r="T1109" s="406" t="s">
        <v>287</v>
      </c>
      <c r="U1109" s="406">
        <v>27</v>
      </c>
      <c r="V1109" s="406">
        <v>9</v>
      </c>
      <c r="W1109" s="406">
        <v>202122</v>
      </c>
      <c r="X1109" s="566">
        <v>0</v>
      </c>
    </row>
    <row r="1110" spans="18:24" x14ac:dyDescent="0.2">
      <c r="R1110" s="406" t="str">
        <f t="shared" si="17"/>
        <v>546_COR_27_9_202122</v>
      </c>
      <c r="S1110" s="406">
        <v>546</v>
      </c>
      <c r="T1110" s="406" t="s">
        <v>287</v>
      </c>
      <c r="U1110" s="406">
        <v>27</v>
      </c>
      <c r="V1110" s="406">
        <v>9</v>
      </c>
      <c r="W1110" s="406">
        <v>202122</v>
      </c>
      <c r="X1110" s="566">
        <v>0</v>
      </c>
    </row>
    <row r="1111" spans="18:24" x14ac:dyDescent="0.2">
      <c r="R1111" s="406" t="str">
        <f t="shared" si="17"/>
        <v>548_COR_27_9_202122</v>
      </c>
      <c r="S1111" s="406">
        <v>548</v>
      </c>
      <c r="T1111" s="406" t="s">
        <v>287</v>
      </c>
      <c r="U1111" s="406">
        <v>27</v>
      </c>
      <c r="V1111" s="406">
        <v>9</v>
      </c>
      <c r="W1111" s="406">
        <v>202122</v>
      </c>
      <c r="X1111" s="566">
        <v>0</v>
      </c>
    </row>
    <row r="1112" spans="18:24" x14ac:dyDescent="0.2">
      <c r="R1112" s="406" t="str">
        <f t="shared" si="17"/>
        <v>550_COR_27_9_202122</v>
      </c>
      <c r="S1112" s="406">
        <v>550</v>
      </c>
      <c r="T1112" s="406" t="s">
        <v>287</v>
      </c>
      <c r="U1112" s="406">
        <v>27</v>
      </c>
      <c r="V1112" s="406">
        <v>9</v>
      </c>
      <c r="W1112" s="406">
        <v>202122</v>
      </c>
      <c r="X1112" s="566">
        <v>0</v>
      </c>
    </row>
    <row r="1113" spans="18:24" x14ac:dyDescent="0.2">
      <c r="R1113" s="406" t="str">
        <f t="shared" si="17"/>
        <v>552_COR_27_9_202122</v>
      </c>
      <c r="S1113" s="406">
        <v>552</v>
      </c>
      <c r="T1113" s="406" t="s">
        <v>287</v>
      </c>
      <c r="U1113" s="406">
        <v>27</v>
      </c>
      <c r="V1113" s="406">
        <v>9</v>
      </c>
      <c r="W1113" s="406">
        <v>202122</v>
      </c>
      <c r="X1113" s="566">
        <v>0</v>
      </c>
    </row>
    <row r="1114" spans="18:24" x14ac:dyDescent="0.2">
      <c r="R1114" s="406" t="str">
        <f t="shared" si="17"/>
        <v>562_COR_27_9_202122</v>
      </c>
      <c r="S1114" s="406">
        <v>562</v>
      </c>
      <c r="T1114" s="406" t="s">
        <v>287</v>
      </c>
      <c r="U1114" s="406">
        <v>27</v>
      </c>
      <c r="V1114" s="406">
        <v>9</v>
      </c>
      <c r="W1114" s="406">
        <v>202122</v>
      </c>
      <c r="X1114" s="566">
        <v>0</v>
      </c>
    </row>
    <row r="1115" spans="18:24" x14ac:dyDescent="0.2">
      <c r="R1115" s="406" t="str">
        <f t="shared" si="17"/>
        <v>564_COR_27_9_202122</v>
      </c>
      <c r="S1115" s="406">
        <v>564</v>
      </c>
      <c r="T1115" s="406" t="s">
        <v>287</v>
      </c>
      <c r="U1115" s="406">
        <v>27</v>
      </c>
      <c r="V1115" s="406">
        <v>9</v>
      </c>
      <c r="W1115" s="406">
        <v>202122</v>
      </c>
      <c r="X1115" s="566">
        <v>0</v>
      </c>
    </row>
    <row r="1116" spans="18:24" x14ac:dyDescent="0.2">
      <c r="R1116" s="406" t="str">
        <f t="shared" si="17"/>
        <v>566_COR_27_9_202122</v>
      </c>
      <c r="S1116" s="406">
        <v>566</v>
      </c>
      <c r="T1116" s="406" t="s">
        <v>287</v>
      </c>
      <c r="U1116" s="406">
        <v>27</v>
      </c>
      <c r="V1116" s="406">
        <v>9</v>
      </c>
      <c r="W1116" s="406">
        <v>202122</v>
      </c>
      <c r="X1116" s="566">
        <v>0</v>
      </c>
    </row>
    <row r="1117" spans="18:24" x14ac:dyDescent="0.2">
      <c r="R1117" s="406" t="str">
        <f t="shared" si="17"/>
        <v>568_COR_27_9_202122</v>
      </c>
      <c r="S1117" s="406">
        <v>568</v>
      </c>
      <c r="T1117" s="406" t="s">
        <v>287</v>
      </c>
      <c r="U1117" s="406">
        <v>27</v>
      </c>
      <c r="V1117" s="406">
        <v>9</v>
      </c>
      <c r="W1117" s="406">
        <v>202122</v>
      </c>
      <c r="X1117" s="566">
        <v>0</v>
      </c>
    </row>
    <row r="1118" spans="18:24" x14ac:dyDescent="0.2">
      <c r="R1118" s="406" t="str">
        <f t="shared" si="17"/>
        <v>572_COR_27_9_202122</v>
      </c>
      <c r="S1118" s="406">
        <v>572</v>
      </c>
      <c r="T1118" s="406" t="s">
        <v>287</v>
      </c>
      <c r="U1118" s="406">
        <v>27</v>
      </c>
      <c r="V1118" s="406">
        <v>9</v>
      </c>
      <c r="W1118" s="406">
        <v>202122</v>
      </c>
      <c r="X1118" s="566">
        <v>0</v>
      </c>
    </row>
    <row r="1119" spans="18:24" x14ac:dyDescent="0.2">
      <c r="R1119" s="406" t="str">
        <f t="shared" si="17"/>
        <v>574_COR_27_9_202122</v>
      </c>
      <c r="S1119" s="406">
        <v>574</v>
      </c>
      <c r="T1119" s="406" t="s">
        <v>287</v>
      </c>
      <c r="U1119" s="406">
        <v>27</v>
      </c>
      <c r="V1119" s="406">
        <v>9</v>
      </c>
      <c r="W1119" s="406">
        <v>202122</v>
      </c>
      <c r="X1119" s="566">
        <v>0</v>
      </c>
    </row>
    <row r="1120" spans="18:24" x14ac:dyDescent="0.2">
      <c r="R1120" s="406" t="str">
        <f t="shared" si="17"/>
        <v>576_COR_27_9_202122</v>
      </c>
      <c r="S1120" s="406">
        <v>576</v>
      </c>
      <c r="T1120" s="406" t="s">
        <v>287</v>
      </c>
      <c r="U1120" s="406">
        <v>27</v>
      </c>
      <c r="V1120" s="406">
        <v>9</v>
      </c>
      <c r="W1120" s="406">
        <v>202122</v>
      </c>
      <c r="X1120" s="566">
        <v>0</v>
      </c>
    </row>
    <row r="1121" spans="18:24" x14ac:dyDescent="0.2">
      <c r="R1121" s="406" t="str">
        <f t="shared" si="17"/>
        <v>582_COR_27_9_202122</v>
      </c>
      <c r="S1121" s="406">
        <v>582</v>
      </c>
      <c r="T1121" s="406" t="s">
        <v>287</v>
      </c>
      <c r="U1121" s="406">
        <v>27</v>
      </c>
      <c r="V1121" s="406">
        <v>9</v>
      </c>
      <c r="W1121" s="406">
        <v>202122</v>
      </c>
      <c r="X1121" s="566">
        <v>0</v>
      </c>
    </row>
    <row r="1122" spans="18:24" x14ac:dyDescent="0.2">
      <c r="R1122" s="406" t="str">
        <f t="shared" si="17"/>
        <v>584_COR_27_9_202122</v>
      </c>
      <c r="S1122" s="406">
        <v>584</v>
      </c>
      <c r="T1122" s="406" t="s">
        <v>287</v>
      </c>
      <c r="U1122" s="406">
        <v>27</v>
      </c>
      <c r="V1122" s="406">
        <v>9</v>
      </c>
      <c r="W1122" s="406">
        <v>202122</v>
      </c>
      <c r="X1122" s="566">
        <v>0</v>
      </c>
    </row>
    <row r="1123" spans="18:24" x14ac:dyDescent="0.2">
      <c r="R1123" s="406" t="str">
        <f t="shared" si="17"/>
        <v>586_COR_27_9_202122</v>
      </c>
      <c r="S1123" s="406">
        <v>586</v>
      </c>
      <c r="T1123" s="406" t="s">
        <v>287</v>
      </c>
      <c r="U1123" s="406">
        <v>27</v>
      </c>
      <c r="V1123" s="406">
        <v>9</v>
      </c>
      <c r="W1123" s="406">
        <v>202122</v>
      </c>
      <c r="X1123" s="566">
        <v>0</v>
      </c>
    </row>
    <row r="1124" spans="18:24" x14ac:dyDescent="0.2">
      <c r="R1124" s="406" t="str">
        <f t="shared" si="17"/>
        <v>512_COR_28_9_202122</v>
      </c>
      <c r="S1124" s="406">
        <v>512</v>
      </c>
      <c r="T1124" s="406" t="s">
        <v>287</v>
      </c>
      <c r="U1124" s="406">
        <v>28</v>
      </c>
      <c r="V1124" s="406">
        <v>9</v>
      </c>
      <c r="W1124" s="406">
        <v>202122</v>
      </c>
      <c r="X1124" s="566">
        <v>410</v>
      </c>
    </row>
    <row r="1125" spans="18:24" x14ac:dyDescent="0.2">
      <c r="R1125" s="406" t="str">
        <f t="shared" si="17"/>
        <v>514_COR_28_9_202122</v>
      </c>
      <c r="S1125" s="406">
        <v>514</v>
      </c>
      <c r="T1125" s="406" t="s">
        <v>287</v>
      </c>
      <c r="U1125" s="406">
        <v>28</v>
      </c>
      <c r="V1125" s="406">
        <v>9</v>
      </c>
      <c r="W1125" s="406">
        <v>202122</v>
      </c>
      <c r="X1125" s="566">
        <v>0</v>
      </c>
    </row>
    <row r="1126" spans="18:24" x14ac:dyDescent="0.2">
      <c r="R1126" s="406" t="str">
        <f t="shared" si="17"/>
        <v>516_COR_28_9_202122</v>
      </c>
      <c r="S1126" s="406">
        <v>516</v>
      </c>
      <c r="T1126" s="406" t="s">
        <v>287</v>
      </c>
      <c r="U1126" s="406">
        <v>28</v>
      </c>
      <c r="V1126" s="406">
        <v>9</v>
      </c>
      <c r="W1126" s="406">
        <v>202122</v>
      </c>
      <c r="X1126" s="566">
        <v>0</v>
      </c>
    </row>
    <row r="1127" spans="18:24" x14ac:dyDescent="0.2">
      <c r="R1127" s="406" t="str">
        <f t="shared" si="17"/>
        <v>518_COR_28_9_202122</v>
      </c>
      <c r="S1127" s="406">
        <v>518</v>
      </c>
      <c r="T1127" s="406" t="s">
        <v>287</v>
      </c>
      <c r="U1127" s="406">
        <v>28</v>
      </c>
      <c r="V1127" s="406">
        <v>9</v>
      </c>
      <c r="W1127" s="406">
        <v>202122</v>
      </c>
      <c r="X1127" s="566">
        <v>0</v>
      </c>
    </row>
    <row r="1128" spans="18:24" x14ac:dyDescent="0.2">
      <c r="R1128" s="406" t="str">
        <f t="shared" si="17"/>
        <v>520_COR_28_9_202122</v>
      </c>
      <c r="S1128" s="406">
        <v>520</v>
      </c>
      <c r="T1128" s="406" t="s">
        <v>287</v>
      </c>
      <c r="U1128" s="406">
        <v>28</v>
      </c>
      <c r="V1128" s="406">
        <v>9</v>
      </c>
      <c r="W1128" s="406">
        <v>202122</v>
      </c>
      <c r="X1128" s="566">
        <v>582</v>
      </c>
    </row>
    <row r="1129" spans="18:24" x14ac:dyDescent="0.2">
      <c r="R1129" s="406" t="str">
        <f t="shared" si="17"/>
        <v>522_COR_28_9_202122</v>
      </c>
      <c r="S1129" s="406">
        <v>522</v>
      </c>
      <c r="T1129" s="406" t="s">
        <v>287</v>
      </c>
      <c r="U1129" s="406">
        <v>28</v>
      </c>
      <c r="V1129" s="406">
        <v>9</v>
      </c>
      <c r="W1129" s="406">
        <v>202122</v>
      </c>
      <c r="X1129" s="566">
        <v>0</v>
      </c>
    </row>
    <row r="1130" spans="18:24" x14ac:dyDescent="0.2">
      <c r="R1130" s="406" t="str">
        <f t="shared" si="17"/>
        <v>524_COR_28_9_202122</v>
      </c>
      <c r="S1130" s="406">
        <v>524</v>
      </c>
      <c r="T1130" s="406" t="s">
        <v>287</v>
      </c>
      <c r="U1130" s="406">
        <v>28</v>
      </c>
      <c r="V1130" s="406">
        <v>9</v>
      </c>
      <c r="W1130" s="406">
        <v>202122</v>
      </c>
      <c r="X1130" s="566">
        <v>0</v>
      </c>
    </row>
    <row r="1131" spans="18:24" x14ac:dyDescent="0.2">
      <c r="R1131" s="406" t="str">
        <f t="shared" si="17"/>
        <v>526_COR_28_9_202122</v>
      </c>
      <c r="S1131" s="406">
        <v>526</v>
      </c>
      <c r="T1131" s="406" t="s">
        <v>287</v>
      </c>
      <c r="U1131" s="406">
        <v>28</v>
      </c>
      <c r="V1131" s="406">
        <v>9</v>
      </c>
      <c r="W1131" s="406">
        <v>202122</v>
      </c>
      <c r="X1131" s="566">
        <v>0</v>
      </c>
    </row>
    <row r="1132" spans="18:24" x14ac:dyDescent="0.2">
      <c r="R1132" s="406" t="str">
        <f t="shared" si="17"/>
        <v>528_COR_28_9_202122</v>
      </c>
      <c r="S1132" s="406">
        <v>528</v>
      </c>
      <c r="T1132" s="406" t="s">
        <v>287</v>
      </c>
      <c r="U1132" s="406">
        <v>28</v>
      </c>
      <c r="V1132" s="406">
        <v>9</v>
      </c>
      <c r="W1132" s="406">
        <v>202122</v>
      </c>
      <c r="X1132" s="566">
        <v>109.88628</v>
      </c>
    </row>
    <row r="1133" spans="18:24" x14ac:dyDescent="0.2">
      <c r="R1133" s="406" t="str">
        <f t="shared" si="17"/>
        <v>530_COR_28_9_202122</v>
      </c>
      <c r="S1133" s="406">
        <v>530</v>
      </c>
      <c r="T1133" s="406" t="s">
        <v>287</v>
      </c>
      <c r="U1133" s="406">
        <v>28</v>
      </c>
      <c r="V1133" s="406">
        <v>9</v>
      </c>
      <c r="W1133" s="406">
        <v>202122</v>
      </c>
      <c r="X1133" s="566">
        <v>0</v>
      </c>
    </row>
    <row r="1134" spans="18:24" x14ac:dyDescent="0.2">
      <c r="R1134" s="406" t="str">
        <f t="shared" si="17"/>
        <v>532_COR_28_9_202122</v>
      </c>
      <c r="S1134" s="406">
        <v>532</v>
      </c>
      <c r="T1134" s="406" t="s">
        <v>287</v>
      </c>
      <c r="U1134" s="406">
        <v>28</v>
      </c>
      <c r="V1134" s="406">
        <v>9</v>
      </c>
      <c r="W1134" s="406">
        <v>202122</v>
      </c>
      <c r="X1134" s="566">
        <v>0</v>
      </c>
    </row>
    <row r="1135" spans="18:24" x14ac:dyDescent="0.2">
      <c r="R1135" s="406" t="str">
        <f t="shared" si="17"/>
        <v>534_COR_28_9_202122</v>
      </c>
      <c r="S1135" s="406">
        <v>534</v>
      </c>
      <c r="T1135" s="406" t="s">
        <v>287</v>
      </c>
      <c r="U1135" s="406">
        <v>28</v>
      </c>
      <c r="V1135" s="406">
        <v>9</v>
      </c>
      <c r="W1135" s="406">
        <v>202122</v>
      </c>
      <c r="X1135" s="566">
        <v>0</v>
      </c>
    </row>
    <row r="1136" spans="18:24" x14ac:dyDescent="0.2">
      <c r="R1136" s="406" t="str">
        <f t="shared" si="17"/>
        <v>536_COR_28_9_202122</v>
      </c>
      <c r="S1136" s="406">
        <v>536</v>
      </c>
      <c r="T1136" s="406" t="s">
        <v>287</v>
      </c>
      <c r="U1136" s="406">
        <v>28</v>
      </c>
      <c r="V1136" s="406">
        <v>9</v>
      </c>
      <c r="W1136" s="406">
        <v>202122</v>
      </c>
      <c r="X1136" s="566">
        <v>0</v>
      </c>
    </row>
    <row r="1137" spans="18:24" x14ac:dyDescent="0.2">
      <c r="R1137" s="406" t="str">
        <f t="shared" si="17"/>
        <v>538_COR_28_9_202122</v>
      </c>
      <c r="S1137" s="406">
        <v>538</v>
      </c>
      <c r="T1137" s="406" t="s">
        <v>287</v>
      </c>
      <c r="U1137" s="406">
        <v>28</v>
      </c>
      <c r="V1137" s="406">
        <v>9</v>
      </c>
      <c r="W1137" s="406">
        <v>202122</v>
      </c>
      <c r="X1137" s="566">
        <v>0</v>
      </c>
    </row>
    <row r="1138" spans="18:24" x14ac:dyDescent="0.2">
      <c r="R1138" s="406" t="str">
        <f t="shared" si="17"/>
        <v>540_COR_28_9_202122</v>
      </c>
      <c r="S1138" s="406">
        <v>540</v>
      </c>
      <c r="T1138" s="406" t="s">
        <v>287</v>
      </c>
      <c r="U1138" s="406">
        <v>28</v>
      </c>
      <c r="V1138" s="406">
        <v>9</v>
      </c>
      <c r="W1138" s="406">
        <v>202122</v>
      </c>
      <c r="X1138" s="566">
        <v>0</v>
      </c>
    </row>
    <row r="1139" spans="18:24" x14ac:dyDescent="0.2">
      <c r="R1139" s="406" t="str">
        <f t="shared" si="17"/>
        <v>542_COR_28_9_202122</v>
      </c>
      <c r="S1139" s="406">
        <v>542</v>
      </c>
      <c r="T1139" s="406" t="s">
        <v>287</v>
      </c>
      <c r="U1139" s="406">
        <v>28</v>
      </c>
      <c r="V1139" s="406">
        <v>9</v>
      </c>
      <c r="W1139" s="406">
        <v>202122</v>
      </c>
      <c r="X1139" s="566">
        <v>0</v>
      </c>
    </row>
    <row r="1140" spans="18:24" x14ac:dyDescent="0.2">
      <c r="R1140" s="406" t="str">
        <f t="shared" si="17"/>
        <v>544_COR_28_9_202122</v>
      </c>
      <c r="S1140" s="406">
        <v>544</v>
      </c>
      <c r="T1140" s="406" t="s">
        <v>287</v>
      </c>
      <c r="U1140" s="406">
        <v>28</v>
      </c>
      <c r="V1140" s="406">
        <v>9</v>
      </c>
      <c r="W1140" s="406">
        <v>202122</v>
      </c>
      <c r="X1140" s="566">
        <v>0</v>
      </c>
    </row>
    <row r="1141" spans="18:24" x14ac:dyDescent="0.2">
      <c r="R1141" s="406" t="str">
        <f t="shared" si="17"/>
        <v>545_COR_28_9_202122</v>
      </c>
      <c r="S1141" s="406">
        <v>545</v>
      </c>
      <c r="T1141" s="406" t="s">
        <v>287</v>
      </c>
      <c r="U1141" s="406">
        <v>28</v>
      </c>
      <c r="V1141" s="406">
        <v>9</v>
      </c>
      <c r="W1141" s="406">
        <v>202122</v>
      </c>
      <c r="X1141" s="566">
        <v>0</v>
      </c>
    </row>
    <row r="1142" spans="18:24" x14ac:dyDescent="0.2">
      <c r="R1142" s="406" t="str">
        <f t="shared" si="17"/>
        <v>546_COR_28_9_202122</v>
      </c>
      <c r="S1142" s="406">
        <v>546</v>
      </c>
      <c r="T1142" s="406" t="s">
        <v>287</v>
      </c>
      <c r="U1142" s="406">
        <v>28</v>
      </c>
      <c r="V1142" s="406">
        <v>9</v>
      </c>
      <c r="W1142" s="406">
        <v>202122</v>
      </c>
      <c r="X1142" s="566">
        <v>0</v>
      </c>
    </row>
    <row r="1143" spans="18:24" x14ac:dyDescent="0.2">
      <c r="R1143" s="406" t="str">
        <f t="shared" si="17"/>
        <v>548_COR_28_9_202122</v>
      </c>
      <c r="S1143" s="406">
        <v>548</v>
      </c>
      <c r="T1143" s="406" t="s">
        <v>287</v>
      </c>
      <c r="U1143" s="406">
        <v>28</v>
      </c>
      <c r="V1143" s="406">
        <v>9</v>
      </c>
      <c r="W1143" s="406">
        <v>202122</v>
      </c>
      <c r="X1143" s="566">
        <v>0</v>
      </c>
    </row>
    <row r="1144" spans="18:24" x14ac:dyDescent="0.2">
      <c r="R1144" s="406" t="str">
        <f t="shared" si="17"/>
        <v>550_COR_28_9_202122</v>
      </c>
      <c r="S1144" s="406">
        <v>550</v>
      </c>
      <c r="T1144" s="406" t="s">
        <v>287</v>
      </c>
      <c r="U1144" s="406">
        <v>28</v>
      </c>
      <c r="V1144" s="406">
        <v>9</v>
      </c>
      <c r="W1144" s="406">
        <v>202122</v>
      </c>
      <c r="X1144" s="566">
        <v>0</v>
      </c>
    </row>
    <row r="1145" spans="18:24" x14ac:dyDescent="0.2">
      <c r="R1145" s="406" t="str">
        <f t="shared" si="17"/>
        <v>552_COR_28_9_202122</v>
      </c>
      <c r="S1145" s="406">
        <v>552</v>
      </c>
      <c r="T1145" s="406" t="s">
        <v>287</v>
      </c>
      <c r="U1145" s="406">
        <v>28</v>
      </c>
      <c r="V1145" s="406">
        <v>9</v>
      </c>
      <c r="W1145" s="406">
        <v>202122</v>
      </c>
      <c r="X1145" s="566">
        <v>0</v>
      </c>
    </row>
    <row r="1146" spans="18:24" x14ac:dyDescent="0.2">
      <c r="R1146" s="406" t="str">
        <f t="shared" si="17"/>
        <v>562_COR_28_9_202122</v>
      </c>
      <c r="S1146" s="406">
        <v>562</v>
      </c>
      <c r="T1146" s="406" t="s">
        <v>287</v>
      </c>
      <c r="U1146" s="406">
        <v>28</v>
      </c>
      <c r="V1146" s="406">
        <v>9</v>
      </c>
      <c r="W1146" s="406">
        <v>202122</v>
      </c>
      <c r="X1146" s="566">
        <v>0</v>
      </c>
    </row>
    <row r="1147" spans="18:24" x14ac:dyDescent="0.2">
      <c r="R1147" s="406" t="str">
        <f t="shared" si="17"/>
        <v>564_COR_28_9_202122</v>
      </c>
      <c r="S1147" s="406">
        <v>564</v>
      </c>
      <c r="T1147" s="406" t="s">
        <v>287</v>
      </c>
      <c r="U1147" s="406">
        <v>28</v>
      </c>
      <c r="V1147" s="406">
        <v>9</v>
      </c>
      <c r="W1147" s="406">
        <v>202122</v>
      </c>
      <c r="X1147" s="566">
        <v>0</v>
      </c>
    </row>
    <row r="1148" spans="18:24" x14ac:dyDescent="0.2">
      <c r="R1148" s="406" t="str">
        <f t="shared" si="17"/>
        <v>566_COR_28_9_202122</v>
      </c>
      <c r="S1148" s="406">
        <v>566</v>
      </c>
      <c r="T1148" s="406" t="s">
        <v>287</v>
      </c>
      <c r="U1148" s="406">
        <v>28</v>
      </c>
      <c r="V1148" s="406">
        <v>9</v>
      </c>
      <c r="W1148" s="406">
        <v>202122</v>
      </c>
      <c r="X1148" s="566">
        <v>0</v>
      </c>
    </row>
    <row r="1149" spans="18:24" x14ac:dyDescent="0.2">
      <c r="R1149" s="406" t="str">
        <f t="shared" si="17"/>
        <v>568_COR_28_9_202122</v>
      </c>
      <c r="S1149" s="406">
        <v>568</v>
      </c>
      <c r="T1149" s="406" t="s">
        <v>287</v>
      </c>
      <c r="U1149" s="406">
        <v>28</v>
      </c>
      <c r="V1149" s="406">
        <v>9</v>
      </c>
      <c r="W1149" s="406">
        <v>202122</v>
      </c>
      <c r="X1149" s="566">
        <v>0</v>
      </c>
    </row>
    <row r="1150" spans="18:24" x14ac:dyDescent="0.2">
      <c r="R1150" s="406" t="str">
        <f t="shared" si="17"/>
        <v>572_COR_28_9_202122</v>
      </c>
      <c r="S1150" s="406">
        <v>572</v>
      </c>
      <c r="T1150" s="406" t="s">
        <v>287</v>
      </c>
      <c r="U1150" s="406">
        <v>28</v>
      </c>
      <c r="V1150" s="406">
        <v>9</v>
      </c>
      <c r="W1150" s="406">
        <v>202122</v>
      </c>
      <c r="X1150" s="566">
        <v>0</v>
      </c>
    </row>
    <row r="1151" spans="18:24" x14ac:dyDescent="0.2">
      <c r="R1151" s="406" t="str">
        <f t="shared" si="17"/>
        <v>574_COR_28_9_202122</v>
      </c>
      <c r="S1151" s="406">
        <v>574</v>
      </c>
      <c r="T1151" s="406" t="s">
        <v>287</v>
      </c>
      <c r="U1151" s="406">
        <v>28</v>
      </c>
      <c r="V1151" s="406">
        <v>9</v>
      </c>
      <c r="W1151" s="406">
        <v>202122</v>
      </c>
      <c r="X1151" s="566">
        <v>0</v>
      </c>
    </row>
    <row r="1152" spans="18:24" x14ac:dyDescent="0.2">
      <c r="R1152" s="406" t="str">
        <f t="shared" si="17"/>
        <v>576_COR_28_9_202122</v>
      </c>
      <c r="S1152" s="406">
        <v>576</v>
      </c>
      <c r="T1152" s="406" t="s">
        <v>287</v>
      </c>
      <c r="U1152" s="406">
        <v>28</v>
      </c>
      <c r="V1152" s="406">
        <v>9</v>
      </c>
      <c r="W1152" s="406">
        <v>202122</v>
      </c>
      <c r="X1152" s="566">
        <v>0</v>
      </c>
    </row>
    <row r="1153" spans="18:24" x14ac:dyDescent="0.2">
      <c r="R1153" s="406" t="str">
        <f t="shared" si="17"/>
        <v>582_COR_28_9_202122</v>
      </c>
      <c r="S1153" s="406">
        <v>582</v>
      </c>
      <c r="T1153" s="406" t="s">
        <v>287</v>
      </c>
      <c r="U1153" s="406">
        <v>28</v>
      </c>
      <c r="V1153" s="406">
        <v>9</v>
      </c>
      <c r="W1153" s="406">
        <v>202122</v>
      </c>
      <c r="X1153" s="566">
        <v>0</v>
      </c>
    </row>
    <row r="1154" spans="18:24" x14ac:dyDescent="0.2">
      <c r="R1154" s="406" t="str">
        <f t="shared" si="17"/>
        <v>584_COR_28_9_202122</v>
      </c>
      <c r="S1154" s="406">
        <v>584</v>
      </c>
      <c r="T1154" s="406" t="s">
        <v>287</v>
      </c>
      <c r="U1154" s="406">
        <v>28</v>
      </c>
      <c r="V1154" s="406">
        <v>9</v>
      </c>
      <c r="W1154" s="406">
        <v>202122</v>
      </c>
      <c r="X1154" s="566">
        <v>0</v>
      </c>
    </row>
    <row r="1155" spans="18:24" x14ac:dyDescent="0.2">
      <c r="R1155" s="406" t="str">
        <f t="shared" si="17"/>
        <v>586_COR_28_9_202122</v>
      </c>
      <c r="S1155" s="406">
        <v>586</v>
      </c>
      <c r="T1155" s="406" t="s">
        <v>287</v>
      </c>
      <c r="U1155" s="406">
        <v>28</v>
      </c>
      <c r="V1155" s="406">
        <v>9</v>
      </c>
      <c r="W1155" s="406">
        <v>202122</v>
      </c>
      <c r="X1155" s="566">
        <v>0</v>
      </c>
    </row>
    <row r="1156" spans="18:24" x14ac:dyDescent="0.2">
      <c r="R1156" s="406" t="str">
        <f t="shared" ref="R1156:R1219" si="18">S1156&amp;"_"&amp;T1156&amp;"_"&amp;U1156&amp;"_"&amp;V1156&amp;"_"&amp;W1156</f>
        <v>512_COR_29_9_202122</v>
      </c>
      <c r="S1156" s="406">
        <v>512</v>
      </c>
      <c r="T1156" s="406" t="s">
        <v>287</v>
      </c>
      <c r="U1156" s="406">
        <v>29</v>
      </c>
      <c r="V1156" s="406">
        <v>9</v>
      </c>
      <c r="W1156" s="406">
        <v>202122</v>
      </c>
      <c r="X1156" s="566">
        <v>0</v>
      </c>
    </row>
    <row r="1157" spans="18:24" x14ac:dyDescent="0.2">
      <c r="R1157" s="406" t="str">
        <f t="shared" si="18"/>
        <v>514_COR_29_9_202122</v>
      </c>
      <c r="S1157" s="406">
        <v>514</v>
      </c>
      <c r="T1157" s="406" t="s">
        <v>287</v>
      </c>
      <c r="U1157" s="406">
        <v>29</v>
      </c>
      <c r="V1157" s="406">
        <v>9</v>
      </c>
      <c r="W1157" s="406">
        <v>202122</v>
      </c>
      <c r="X1157" s="566">
        <v>1730</v>
      </c>
    </row>
    <row r="1158" spans="18:24" x14ac:dyDescent="0.2">
      <c r="R1158" s="406" t="str">
        <f t="shared" si="18"/>
        <v>516_COR_29_9_202122</v>
      </c>
      <c r="S1158" s="406">
        <v>516</v>
      </c>
      <c r="T1158" s="406" t="s">
        <v>287</v>
      </c>
      <c r="U1158" s="406">
        <v>29</v>
      </c>
      <c r="V1158" s="406">
        <v>9</v>
      </c>
      <c r="W1158" s="406">
        <v>202122</v>
      </c>
      <c r="X1158" s="566">
        <v>0</v>
      </c>
    </row>
    <row r="1159" spans="18:24" x14ac:dyDescent="0.2">
      <c r="R1159" s="406" t="str">
        <f t="shared" si="18"/>
        <v>518_COR_29_9_202122</v>
      </c>
      <c r="S1159" s="406">
        <v>518</v>
      </c>
      <c r="T1159" s="406" t="s">
        <v>287</v>
      </c>
      <c r="U1159" s="406">
        <v>29</v>
      </c>
      <c r="V1159" s="406">
        <v>9</v>
      </c>
      <c r="W1159" s="406">
        <v>202122</v>
      </c>
      <c r="X1159" s="566">
        <v>0</v>
      </c>
    </row>
    <row r="1160" spans="18:24" x14ac:dyDescent="0.2">
      <c r="R1160" s="406" t="str">
        <f t="shared" si="18"/>
        <v>520_COR_29_9_202122</v>
      </c>
      <c r="S1160" s="406">
        <v>520</v>
      </c>
      <c r="T1160" s="406" t="s">
        <v>287</v>
      </c>
      <c r="U1160" s="406">
        <v>29</v>
      </c>
      <c r="V1160" s="406">
        <v>9</v>
      </c>
      <c r="W1160" s="406">
        <v>202122</v>
      </c>
      <c r="X1160" s="566">
        <v>0</v>
      </c>
    </row>
    <row r="1161" spans="18:24" x14ac:dyDescent="0.2">
      <c r="R1161" s="406" t="str">
        <f t="shared" si="18"/>
        <v>522_COR_29_9_202122</v>
      </c>
      <c r="S1161" s="406">
        <v>522</v>
      </c>
      <c r="T1161" s="406" t="s">
        <v>287</v>
      </c>
      <c r="U1161" s="406">
        <v>29</v>
      </c>
      <c r="V1161" s="406">
        <v>9</v>
      </c>
      <c r="W1161" s="406">
        <v>202122</v>
      </c>
      <c r="X1161" s="566">
        <v>0</v>
      </c>
    </row>
    <row r="1162" spans="18:24" x14ac:dyDescent="0.2">
      <c r="R1162" s="406" t="str">
        <f t="shared" si="18"/>
        <v>524_COR_29_9_202122</v>
      </c>
      <c r="S1162" s="406">
        <v>524</v>
      </c>
      <c r="T1162" s="406" t="s">
        <v>287</v>
      </c>
      <c r="U1162" s="406">
        <v>29</v>
      </c>
      <c r="V1162" s="406">
        <v>9</v>
      </c>
      <c r="W1162" s="406">
        <v>202122</v>
      </c>
      <c r="X1162" s="566">
        <v>4854.2759999999998</v>
      </c>
    </row>
    <row r="1163" spans="18:24" x14ac:dyDescent="0.2">
      <c r="R1163" s="406" t="str">
        <f t="shared" si="18"/>
        <v>526_COR_29_9_202122</v>
      </c>
      <c r="S1163" s="406">
        <v>526</v>
      </c>
      <c r="T1163" s="406" t="s">
        <v>287</v>
      </c>
      <c r="U1163" s="406">
        <v>29</v>
      </c>
      <c r="V1163" s="406">
        <v>9</v>
      </c>
      <c r="W1163" s="406">
        <v>202122</v>
      </c>
      <c r="X1163" s="566">
        <v>91</v>
      </c>
    </row>
    <row r="1164" spans="18:24" x14ac:dyDescent="0.2">
      <c r="R1164" s="406" t="str">
        <f t="shared" si="18"/>
        <v>528_COR_29_9_202122</v>
      </c>
      <c r="S1164" s="406">
        <v>528</v>
      </c>
      <c r="T1164" s="406" t="s">
        <v>287</v>
      </c>
      <c r="U1164" s="406">
        <v>29</v>
      </c>
      <c r="V1164" s="406">
        <v>9</v>
      </c>
      <c r="W1164" s="406">
        <v>202122</v>
      </c>
      <c r="X1164" s="566">
        <v>0</v>
      </c>
    </row>
    <row r="1165" spans="18:24" x14ac:dyDescent="0.2">
      <c r="R1165" s="406" t="str">
        <f t="shared" si="18"/>
        <v>530_COR_29_9_202122</v>
      </c>
      <c r="S1165" s="406">
        <v>530</v>
      </c>
      <c r="T1165" s="406" t="s">
        <v>287</v>
      </c>
      <c r="U1165" s="406">
        <v>29</v>
      </c>
      <c r="V1165" s="406">
        <v>9</v>
      </c>
      <c r="W1165" s="406">
        <v>202122</v>
      </c>
      <c r="X1165" s="566">
        <v>0</v>
      </c>
    </row>
    <row r="1166" spans="18:24" x14ac:dyDescent="0.2">
      <c r="R1166" s="406" t="str">
        <f t="shared" si="18"/>
        <v>532_COR_29_9_202122</v>
      </c>
      <c r="S1166" s="406">
        <v>532</v>
      </c>
      <c r="T1166" s="406" t="s">
        <v>287</v>
      </c>
      <c r="U1166" s="406">
        <v>29</v>
      </c>
      <c r="V1166" s="406">
        <v>9</v>
      </c>
      <c r="W1166" s="406">
        <v>202122</v>
      </c>
      <c r="X1166" s="566">
        <v>0</v>
      </c>
    </row>
    <row r="1167" spans="18:24" x14ac:dyDescent="0.2">
      <c r="R1167" s="406" t="str">
        <f t="shared" si="18"/>
        <v>534_COR_29_9_202122</v>
      </c>
      <c r="S1167" s="406">
        <v>534</v>
      </c>
      <c r="T1167" s="406" t="s">
        <v>287</v>
      </c>
      <c r="U1167" s="406">
        <v>29</v>
      </c>
      <c r="V1167" s="406">
        <v>9</v>
      </c>
      <c r="W1167" s="406">
        <v>202122</v>
      </c>
      <c r="X1167" s="566">
        <v>311.20278000000002</v>
      </c>
    </row>
    <row r="1168" spans="18:24" x14ac:dyDescent="0.2">
      <c r="R1168" s="406" t="str">
        <f t="shared" si="18"/>
        <v>536_COR_29_9_202122</v>
      </c>
      <c r="S1168" s="406">
        <v>536</v>
      </c>
      <c r="T1168" s="406" t="s">
        <v>287</v>
      </c>
      <c r="U1168" s="406">
        <v>29</v>
      </c>
      <c r="V1168" s="406">
        <v>9</v>
      </c>
      <c r="W1168" s="406">
        <v>202122</v>
      </c>
      <c r="X1168" s="566">
        <v>0</v>
      </c>
    </row>
    <row r="1169" spans="18:24" x14ac:dyDescent="0.2">
      <c r="R1169" s="406" t="str">
        <f t="shared" si="18"/>
        <v>538_COR_29_9_202122</v>
      </c>
      <c r="S1169" s="406">
        <v>538</v>
      </c>
      <c r="T1169" s="406" t="s">
        <v>287</v>
      </c>
      <c r="U1169" s="406">
        <v>29</v>
      </c>
      <c r="V1169" s="406">
        <v>9</v>
      </c>
      <c r="W1169" s="406">
        <v>202122</v>
      </c>
      <c r="X1169" s="566">
        <v>0</v>
      </c>
    </row>
    <row r="1170" spans="18:24" x14ac:dyDescent="0.2">
      <c r="R1170" s="406" t="str">
        <f t="shared" si="18"/>
        <v>540_COR_29_9_202122</v>
      </c>
      <c r="S1170" s="406">
        <v>540</v>
      </c>
      <c r="T1170" s="406" t="s">
        <v>287</v>
      </c>
      <c r="U1170" s="406">
        <v>29</v>
      </c>
      <c r="V1170" s="406">
        <v>9</v>
      </c>
      <c r="W1170" s="406">
        <v>202122</v>
      </c>
      <c r="X1170" s="566">
        <v>0</v>
      </c>
    </row>
    <row r="1171" spans="18:24" x14ac:dyDescent="0.2">
      <c r="R1171" s="406" t="str">
        <f t="shared" si="18"/>
        <v>542_COR_29_9_202122</v>
      </c>
      <c r="S1171" s="406">
        <v>542</v>
      </c>
      <c r="T1171" s="406" t="s">
        <v>287</v>
      </c>
      <c r="U1171" s="406">
        <v>29</v>
      </c>
      <c r="V1171" s="406">
        <v>9</v>
      </c>
      <c r="W1171" s="406">
        <v>202122</v>
      </c>
      <c r="X1171" s="566">
        <v>0</v>
      </c>
    </row>
    <row r="1172" spans="18:24" x14ac:dyDescent="0.2">
      <c r="R1172" s="406" t="str">
        <f t="shared" si="18"/>
        <v>544_COR_29_9_202122</v>
      </c>
      <c r="S1172" s="406">
        <v>544</v>
      </c>
      <c r="T1172" s="406" t="s">
        <v>287</v>
      </c>
      <c r="U1172" s="406">
        <v>29</v>
      </c>
      <c r="V1172" s="406">
        <v>9</v>
      </c>
      <c r="W1172" s="406">
        <v>202122</v>
      </c>
      <c r="X1172" s="566">
        <v>0</v>
      </c>
    </row>
    <row r="1173" spans="18:24" x14ac:dyDescent="0.2">
      <c r="R1173" s="406" t="str">
        <f t="shared" si="18"/>
        <v>545_COR_29_9_202122</v>
      </c>
      <c r="S1173" s="406">
        <v>545</v>
      </c>
      <c r="T1173" s="406" t="s">
        <v>287</v>
      </c>
      <c r="U1173" s="406">
        <v>29</v>
      </c>
      <c r="V1173" s="406">
        <v>9</v>
      </c>
      <c r="W1173" s="406">
        <v>202122</v>
      </c>
      <c r="X1173" s="566">
        <v>0</v>
      </c>
    </row>
    <row r="1174" spans="18:24" x14ac:dyDescent="0.2">
      <c r="R1174" s="406" t="str">
        <f t="shared" si="18"/>
        <v>546_COR_29_9_202122</v>
      </c>
      <c r="S1174" s="406">
        <v>546</v>
      </c>
      <c r="T1174" s="406" t="s">
        <v>287</v>
      </c>
      <c r="U1174" s="406">
        <v>29</v>
      </c>
      <c r="V1174" s="406">
        <v>9</v>
      </c>
      <c r="W1174" s="406">
        <v>202122</v>
      </c>
      <c r="X1174" s="566">
        <v>0</v>
      </c>
    </row>
    <row r="1175" spans="18:24" x14ac:dyDescent="0.2">
      <c r="R1175" s="406" t="str">
        <f t="shared" si="18"/>
        <v>548_COR_29_9_202122</v>
      </c>
      <c r="S1175" s="406">
        <v>548</v>
      </c>
      <c r="T1175" s="406" t="s">
        <v>287</v>
      </c>
      <c r="U1175" s="406">
        <v>29</v>
      </c>
      <c r="V1175" s="406">
        <v>9</v>
      </c>
      <c r="W1175" s="406">
        <v>202122</v>
      </c>
      <c r="X1175" s="566">
        <v>0</v>
      </c>
    </row>
    <row r="1176" spans="18:24" x14ac:dyDescent="0.2">
      <c r="R1176" s="406" t="str">
        <f t="shared" si="18"/>
        <v>550_COR_29_9_202122</v>
      </c>
      <c r="S1176" s="406">
        <v>550</v>
      </c>
      <c r="T1176" s="406" t="s">
        <v>287</v>
      </c>
      <c r="U1176" s="406">
        <v>29</v>
      </c>
      <c r="V1176" s="406">
        <v>9</v>
      </c>
      <c r="W1176" s="406">
        <v>202122</v>
      </c>
      <c r="X1176" s="566">
        <v>0</v>
      </c>
    </row>
    <row r="1177" spans="18:24" x14ac:dyDescent="0.2">
      <c r="R1177" s="406" t="str">
        <f t="shared" si="18"/>
        <v>552_COR_29_9_202122</v>
      </c>
      <c r="S1177" s="406">
        <v>552</v>
      </c>
      <c r="T1177" s="406" t="s">
        <v>287</v>
      </c>
      <c r="U1177" s="406">
        <v>29</v>
      </c>
      <c r="V1177" s="406">
        <v>9</v>
      </c>
      <c r="W1177" s="406">
        <v>202122</v>
      </c>
      <c r="X1177" s="566">
        <v>137.321</v>
      </c>
    </row>
    <row r="1178" spans="18:24" x14ac:dyDescent="0.2">
      <c r="R1178" s="406" t="str">
        <f t="shared" si="18"/>
        <v>562_COR_29_9_202122</v>
      </c>
      <c r="S1178" s="406">
        <v>562</v>
      </c>
      <c r="T1178" s="406" t="s">
        <v>287</v>
      </c>
      <c r="U1178" s="406">
        <v>29</v>
      </c>
      <c r="V1178" s="406">
        <v>9</v>
      </c>
      <c r="W1178" s="406">
        <v>202122</v>
      </c>
      <c r="X1178" s="566">
        <v>0</v>
      </c>
    </row>
    <row r="1179" spans="18:24" x14ac:dyDescent="0.2">
      <c r="R1179" s="406" t="str">
        <f t="shared" si="18"/>
        <v>564_COR_29_9_202122</v>
      </c>
      <c r="S1179" s="406">
        <v>564</v>
      </c>
      <c r="T1179" s="406" t="s">
        <v>287</v>
      </c>
      <c r="U1179" s="406">
        <v>29</v>
      </c>
      <c r="V1179" s="406">
        <v>9</v>
      </c>
      <c r="W1179" s="406">
        <v>202122</v>
      </c>
      <c r="X1179" s="566">
        <v>0</v>
      </c>
    </row>
    <row r="1180" spans="18:24" x14ac:dyDescent="0.2">
      <c r="R1180" s="406" t="str">
        <f t="shared" si="18"/>
        <v>566_COR_29_9_202122</v>
      </c>
      <c r="S1180" s="406">
        <v>566</v>
      </c>
      <c r="T1180" s="406" t="s">
        <v>287</v>
      </c>
      <c r="U1180" s="406">
        <v>29</v>
      </c>
      <c r="V1180" s="406">
        <v>9</v>
      </c>
      <c r="W1180" s="406">
        <v>202122</v>
      </c>
      <c r="X1180" s="566">
        <v>0</v>
      </c>
    </row>
    <row r="1181" spans="18:24" x14ac:dyDescent="0.2">
      <c r="R1181" s="406" t="str">
        <f t="shared" si="18"/>
        <v>568_COR_29_9_202122</v>
      </c>
      <c r="S1181" s="406">
        <v>568</v>
      </c>
      <c r="T1181" s="406" t="s">
        <v>287</v>
      </c>
      <c r="U1181" s="406">
        <v>29</v>
      </c>
      <c r="V1181" s="406">
        <v>9</v>
      </c>
      <c r="W1181" s="406">
        <v>202122</v>
      </c>
      <c r="X1181" s="566">
        <v>0</v>
      </c>
    </row>
    <row r="1182" spans="18:24" x14ac:dyDescent="0.2">
      <c r="R1182" s="406" t="str">
        <f t="shared" si="18"/>
        <v>572_COR_29_9_202122</v>
      </c>
      <c r="S1182" s="406">
        <v>572</v>
      </c>
      <c r="T1182" s="406" t="s">
        <v>287</v>
      </c>
      <c r="U1182" s="406">
        <v>29</v>
      </c>
      <c r="V1182" s="406">
        <v>9</v>
      </c>
      <c r="W1182" s="406">
        <v>202122</v>
      </c>
      <c r="X1182" s="566">
        <v>0</v>
      </c>
    </row>
    <row r="1183" spans="18:24" x14ac:dyDescent="0.2">
      <c r="R1183" s="406" t="str">
        <f t="shared" si="18"/>
        <v>574_COR_29_9_202122</v>
      </c>
      <c r="S1183" s="406">
        <v>574</v>
      </c>
      <c r="T1183" s="406" t="s">
        <v>287</v>
      </c>
      <c r="U1183" s="406">
        <v>29</v>
      </c>
      <c r="V1183" s="406">
        <v>9</v>
      </c>
      <c r="W1183" s="406">
        <v>202122</v>
      </c>
      <c r="X1183" s="566">
        <v>0</v>
      </c>
    </row>
    <row r="1184" spans="18:24" x14ac:dyDescent="0.2">
      <c r="R1184" s="406" t="str">
        <f t="shared" si="18"/>
        <v>576_COR_29_9_202122</v>
      </c>
      <c r="S1184" s="406">
        <v>576</v>
      </c>
      <c r="T1184" s="406" t="s">
        <v>287</v>
      </c>
      <c r="U1184" s="406">
        <v>29</v>
      </c>
      <c r="V1184" s="406">
        <v>9</v>
      </c>
      <c r="W1184" s="406">
        <v>202122</v>
      </c>
      <c r="X1184" s="566">
        <v>0</v>
      </c>
    </row>
    <row r="1185" spans="18:24" x14ac:dyDescent="0.2">
      <c r="R1185" s="406" t="str">
        <f t="shared" si="18"/>
        <v>582_COR_29_9_202122</v>
      </c>
      <c r="S1185" s="406">
        <v>582</v>
      </c>
      <c r="T1185" s="406" t="s">
        <v>287</v>
      </c>
      <c r="U1185" s="406">
        <v>29</v>
      </c>
      <c r="V1185" s="406">
        <v>9</v>
      </c>
      <c r="W1185" s="406">
        <v>202122</v>
      </c>
      <c r="X1185" s="566">
        <v>0</v>
      </c>
    </row>
    <row r="1186" spans="18:24" x14ac:dyDescent="0.2">
      <c r="R1186" s="406" t="str">
        <f t="shared" si="18"/>
        <v>584_COR_29_9_202122</v>
      </c>
      <c r="S1186" s="406">
        <v>584</v>
      </c>
      <c r="T1186" s="406" t="s">
        <v>287</v>
      </c>
      <c r="U1186" s="406">
        <v>29</v>
      </c>
      <c r="V1186" s="406">
        <v>9</v>
      </c>
      <c r="W1186" s="406">
        <v>202122</v>
      </c>
      <c r="X1186" s="566">
        <v>0</v>
      </c>
    </row>
    <row r="1187" spans="18:24" x14ac:dyDescent="0.2">
      <c r="R1187" s="406" t="str">
        <f t="shared" si="18"/>
        <v>586_COR_29_9_202122</v>
      </c>
      <c r="S1187" s="406">
        <v>586</v>
      </c>
      <c r="T1187" s="406" t="s">
        <v>287</v>
      </c>
      <c r="U1187" s="406">
        <v>29</v>
      </c>
      <c r="V1187" s="406">
        <v>9</v>
      </c>
      <c r="W1187" s="406">
        <v>202122</v>
      </c>
      <c r="X1187" s="566">
        <v>0</v>
      </c>
    </row>
    <row r="1188" spans="18:24" x14ac:dyDescent="0.2">
      <c r="R1188" s="406" t="str">
        <f t="shared" si="18"/>
        <v>512_COR_30_9_202122</v>
      </c>
      <c r="S1188" s="406">
        <v>512</v>
      </c>
      <c r="T1188" s="406" t="s">
        <v>287</v>
      </c>
      <c r="U1188" s="406">
        <v>30</v>
      </c>
      <c r="V1188" s="406">
        <v>9</v>
      </c>
      <c r="W1188" s="406">
        <v>202122</v>
      </c>
      <c r="X1188" s="566">
        <v>598</v>
      </c>
    </row>
    <row r="1189" spans="18:24" x14ac:dyDescent="0.2">
      <c r="R1189" s="406" t="str">
        <f t="shared" si="18"/>
        <v>514_COR_30_9_202122</v>
      </c>
      <c r="S1189" s="406">
        <v>514</v>
      </c>
      <c r="T1189" s="406" t="s">
        <v>287</v>
      </c>
      <c r="U1189" s="406">
        <v>30</v>
      </c>
      <c r="V1189" s="406">
        <v>9</v>
      </c>
      <c r="W1189" s="406">
        <v>202122</v>
      </c>
      <c r="X1189" s="566">
        <v>611</v>
      </c>
    </row>
    <row r="1190" spans="18:24" x14ac:dyDescent="0.2">
      <c r="R1190" s="406" t="str">
        <f t="shared" si="18"/>
        <v>516_COR_30_9_202122</v>
      </c>
      <c r="S1190" s="406">
        <v>516</v>
      </c>
      <c r="T1190" s="406" t="s">
        <v>287</v>
      </c>
      <c r="U1190" s="406">
        <v>30</v>
      </c>
      <c r="V1190" s="406">
        <v>9</v>
      </c>
      <c r="W1190" s="406">
        <v>202122</v>
      </c>
      <c r="X1190" s="566">
        <v>0</v>
      </c>
    </row>
    <row r="1191" spans="18:24" x14ac:dyDescent="0.2">
      <c r="R1191" s="406" t="str">
        <f t="shared" si="18"/>
        <v>518_COR_30_9_202122</v>
      </c>
      <c r="S1191" s="406">
        <v>518</v>
      </c>
      <c r="T1191" s="406" t="s">
        <v>287</v>
      </c>
      <c r="U1191" s="406">
        <v>30</v>
      </c>
      <c r="V1191" s="406">
        <v>9</v>
      </c>
      <c r="W1191" s="406">
        <v>202122</v>
      </c>
      <c r="X1191" s="566">
        <v>1210</v>
      </c>
    </row>
    <row r="1192" spans="18:24" x14ac:dyDescent="0.2">
      <c r="R1192" s="406" t="str">
        <f t="shared" si="18"/>
        <v>520_COR_30_9_202122</v>
      </c>
      <c r="S1192" s="406">
        <v>520</v>
      </c>
      <c r="T1192" s="406" t="s">
        <v>287</v>
      </c>
      <c r="U1192" s="406">
        <v>30</v>
      </c>
      <c r="V1192" s="406">
        <v>9</v>
      </c>
      <c r="W1192" s="406">
        <v>202122</v>
      </c>
      <c r="X1192" s="566">
        <v>1561</v>
      </c>
    </row>
    <row r="1193" spans="18:24" x14ac:dyDescent="0.2">
      <c r="R1193" s="406" t="str">
        <f t="shared" si="18"/>
        <v>522_COR_30_9_202122</v>
      </c>
      <c r="S1193" s="406">
        <v>522</v>
      </c>
      <c r="T1193" s="406" t="s">
        <v>287</v>
      </c>
      <c r="U1193" s="406">
        <v>30</v>
      </c>
      <c r="V1193" s="406">
        <v>9</v>
      </c>
      <c r="W1193" s="406">
        <v>202122</v>
      </c>
      <c r="X1193" s="566">
        <v>1079.5150000000001</v>
      </c>
    </row>
    <row r="1194" spans="18:24" x14ac:dyDescent="0.2">
      <c r="R1194" s="406" t="str">
        <f t="shared" si="18"/>
        <v>524_COR_30_9_202122</v>
      </c>
      <c r="S1194" s="406">
        <v>524</v>
      </c>
      <c r="T1194" s="406" t="s">
        <v>287</v>
      </c>
      <c r="U1194" s="406">
        <v>30</v>
      </c>
      <c r="V1194" s="406">
        <v>9</v>
      </c>
      <c r="W1194" s="406">
        <v>202122</v>
      </c>
      <c r="X1194" s="566">
        <v>1313.752</v>
      </c>
    </row>
    <row r="1195" spans="18:24" x14ac:dyDescent="0.2">
      <c r="R1195" s="406" t="str">
        <f t="shared" si="18"/>
        <v>526_COR_30_9_202122</v>
      </c>
      <c r="S1195" s="406">
        <v>526</v>
      </c>
      <c r="T1195" s="406" t="s">
        <v>287</v>
      </c>
      <c r="U1195" s="406">
        <v>30</v>
      </c>
      <c r="V1195" s="406">
        <v>9</v>
      </c>
      <c r="W1195" s="406">
        <v>202122</v>
      </c>
      <c r="X1195" s="566">
        <v>1572</v>
      </c>
    </row>
    <row r="1196" spans="18:24" x14ac:dyDescent="0.2">
      <c r="R1196" s="406" t="str">
        <f t="shared" si="18"/>
        <v>528_COR_30_9_202122</v>
      </c>
      <c r="S1196" s="406">
        <v>528</v>
      </c>
      <c r="T1196" s="406" t="s">
        <v>287</v>
      </c>
      <c r="U1196" s="406">
        <v>30</v>
      </c>
      <c r="V1196" s="406">
        <v>9</v>
      </c>
      <c r="W1196" s="406">
        <v>202122</v>
      </c>
      <c r="X1196" s="566">
        <v>764.93214999999998</v>
      </c>
    </row>
    <row r="1197" spans="18:24" x14ac:dyDescent="0.2">
      <c r="R1197" s="406" t="str">
        <f t="shared" si="18"/>
        <v>530_COR_30_9_202122</v>
      </c>
      <c r="S1197" s="406">
        <v>530</v>
      </c>
      <c r="T1197" s="406" t="s">
        <v>287</v>
      </c>
      <c r="U1197" s="406">
        <v>30</v>
      </c>
      <c r="V1197" s="406">
        <v>9</v>
      </c>
      <c r="W1197" s="406">
        <v>202122</v>
      </c>
      <c r="X1197" s="566">
        <v>1508</v>
      </c>
    </row>
    <row r="1198" spans="18:24" x14ac:dyDescent="0.2">
      <c r="R1198" s="406" t="str">
        <f t="shared" si="18"/>
        <v>532_COR_30_9_202122</v>
      </c>
      <c r="S1198" s="406">
        <v>532</v>
      </c>
      <c r="T1198" s="406" t="s">
        <v>287</v>
      </c>
      <c r="U1198" s="406">
        <v>30</v>
      </c>
      <c r="V1198" s="406">
        <v>9</v>
      </c>
      <c r="W1198" s="406">
        <v>202122</v>
      </c>
      <c r="X1198" s="566">
        <v>4086</v>
      </c>
    </row>
    <row r="1199" spans="18:24" x14ac:dyDescent="0.2">
      <c r="R1199" s="406" t="str">
        <f t="shared" si="18"/>
        <v>534_COR_30_9_202122</v>
      </c>
      <c r="S1199" s="406">
        <v>534</v>
      </c>
      <c r="T1199" s="406" t="s">
        <v>287</v>
      </c>
      <c r="U1199" s="406">
        <v>30</v>
      </c>
      <c r="V1199" s="406">
        <v>9</v>
      </c>
      <c r="W1199" s="406">
        <v>202122</v>
      </c>
      <c r="X1199" s="566">
        <v>3169.8335400000001</v>
      </c>
    </row>
    <row r="1200" spans="18:24" x14ac:dyDescent="0.2">
      <c r="R1200" s="406" t="str">
        <f t="shared" si="18"/>
        <v>536_COR_30_9_202122</v>
      </c>
      <c r="S1200" s="406">
        <v>536</v>
      </c>
      <c r="T1200" s="406" t="s">
        <v>287</v>
      </c>
      <c r="U1200" s="406">
        <v>30</v>
      </c>
      <c r="V1200" s="406">
        <v>9</v>
      </c>
      <c r="W1200" s="406">
        <v>202122</v>
      </c>
      <c r="X1200" s="566">
        <v>2185.6999999999998</v>
      </c>
    </row>
    <row r="1201" spans="18:24" x14ac:dyDescent="0.2">
      <c r="R1201" s="406" t="str">
        <f t="shared" si="18"/>
        <v>538_COR_30_9_202122</v>
      </c>
      <c r="S1201" s="406">
        <v>538</v>
      </c>
      <c r="T1201" s="406" t="s">
        <v>287</v>
      </c>
      <c r="U1201" s="406">
        <v>30</v>
      </c>
      <c r="V1201" s="406">
        <v>9</v>
      </c>
      <c r="W1201" s="406">
        <v>202122</v>
      </c>
      <c r="X1201" s="566">
        <v>837</v>
      </c>
    </row>
    <row r="1202" spans="18:24" x14ac:dyDescent="0.2">
      <c r="R1202" s="406" t="str">
        <f t="shared" si="18"/>
        <v>540_COR_30_9_202122</v>
      </c>
      <c r="S1202" s="406">
        <v>540</v>
      </c>
      <c r="T1202" s="406" t="s">
        <v>287</v>
      </c>
      <c r="U1202" s="406">
        <v>30</v>
      </c>
      <c r="V1202" s="406">
        <v>9</v>
      </c>
      <c r="W1202" s="406">
        <v>202122</v>
      </c>
      <c r="X1202" s="566">
        <v>8141.8420000000006</v>
      </c>
    </row>
    <row r="1203" spans="18:24" x14ac:dyDescent="0.2">
      <c r="R1203" s="406" t="str">
        <f t="shared" si="18"/>
        <v>542_COR_30_9_202122</v>
      </c>
      <c r="S1203" s="406">
        <v>542</v>
      </c>
      <c r="T1203" s="406" t="s">
        <v>287</v>
      </c>
      <c r="U1203" s="406">
        <v>30</v>
      </c>
      <c r="V1203" s="406">
        <v>9</v>
      </c>
      <c r="W1203" s="406">
        <v>202122</v>
      </c>
      <c r="X1203" s="566">
        <v>826</v>
      </c>
    </row>
    <row r="1204" spans="18:24" x14ac:dyDescent="0.2">
      <c r="R1204" s="406" t="str">
        <f t="shared" si="18"/>
        <v>544_COR_30_9_202122</v>
      </c>
      <c r="S1204" s="406">
        <v>544</v>
      </c>
      <c r="T1204" s="406" t="s">
        <v>287</v>
      </c>
      <c r="U1204" s="406">
        <v>30</v>
      </c>
      <c r="V1204" s="406">
        <v>9</v>
      </c>
      <c r="W1204" s="406">
        <v>202122</v>
      </c>
      <c r="X1204" s="566">
        <v>384.44743</v>
      </c>
    </row>
    <row r="1205" spans="18:24" x14ac:dyDescent="0.2">
      <c r="R1205" s="406" t="str">
        <f t="shared" si="18"/>
        <v>545_COR_30_9_202122</v>
      </c>
      <c r="S1205" s="406">
        <v>545</v>
      </c>
      <c r="T1205" s="406" t="s">
        <v>287</v>
      </c>
      <c r="U1205" s="406">
        <v>30</v>
      </c>
      <c r="V1205" s="406">
        <v>9</v>
      </c>
      <c r="W1205" s="406">
        <v>202122</v>
      </c>
      <c r="X1205" s="566">
        <v>538</v>
      </c>
    </row>
    <row r="1206" spans="18:24" x14ac:dyDescent="0.2">
      <c r="R1206" s="406" t="str">
        <f t="shared" si="18"/>
        <v>546_COR_30_9_202122</v>
      </c>
      <c r="S1206" s="406">
        <v>546</v>
      </c>
      <c r="T1206" s="406" t="s">
        <v>287</v>
      </c>
      <c r="U1206" s="406">
        <v>30</v>
      </c>
      <c r="V1206" s="406">
        <v>9</v>
      </c>
      <c r="W1206" s="406">
        <v>202122</v>
      </c>
      <c r="X1206" s="566">
        <v>1013</v>
      </c>
    </row>
    <row r="1207" spans="18:24" x14ac:dyDescent="0.2">
      <c r="R1207" s="406" t="str">
        <f t="shared" si="18"/>
        <v>548_COR_30_9_202122</v>
      </c>
      <c r="S1207" s="406">
        <v>548</v>
      </c>
      <c r="T1207" s="406" t="s">
        <v>287</v>
      </c>
      <c r="U1207" s="406">
        <v>30</v>
      </c>
      <c r="V1207" s="406">
        <v>9</v>
      </c>
      <c r="W1207" s="406">
        <v>202122</v>
      </c>
      <c r="X1207" s="566">
        <v>953.96199999999999</v>
      </c>
    </row>
    <row r="1208" spans="18:24" x14ac:dyDescent="0.2">
      <c r="R1208" s="406" t="str">
        <f t="shared" si="18"/>
        <v>550_COR_30_9_202122</v>
      </c>
      <c r="S1208" s="406">
        <v>550</v>
      </c>
      <c r="T1208" s="406" t="s">
        <v>287</v>
      </c>
      <c r="U1208" s="406">
        <v>30</v>
      </c>
      <c r="V1208" s="406">
        <v>9</v>
      </c>
      <c r="W1208" s="406">
        <v>202122</v>
      </c>
      <c r="X1208" s="566">
        <v>1968.4214000000002</v>
      </c>
    </row>
    <row r="1209" spans="18:24" x14ac:dyDescent="0.2">
      <c r="R1209" s="406" t="str">
        <f t="shared" si="18"/>
        <v>552_COR_30_9_202122</v>
      </c>
      <c r="S1209" s="406">
        <v>552</v>
      </c>
      <c r="T1209" s="406" t="s">
        <v>287</v>
      </c>
      <c r="U1209" s="406">
        <v>30</v>
      </c>
      <c r="V1209" s="406">
        <v>9</v>
      </c>
      <c r="W1209" s="406">
        <v>202122</v>
      </c>
      <c r="X1209" s="566">
        <v>4677.5714000000007</v>
      </c>
    </row>
    <row r="1210" spans="18:24" x14ac:dyDescent="0.2">
      <c r="R1210" s="406" t="str">
        <f t="shared" si="18"/>
        <v>562_COR_30_9_202122</v>
      </c>
      <c r="S1210" s="406">
        <v>562</v>
      </c>
      <c r="T1210" s="406" t="s">
        <v>287</v>
      </c>
      <c r="U1210" s="406">
        <v>30</v>
      </c>
      <c r="V1210" s="406">
        <v>9</v>
      </c>
      <c r="W1210" s="406">
        <v>202122</v>
      </c>
      <c r="X1210" s="566">
        <v>0</v>
      </c>
    </row>
    <row r="1211" spans="18:24" x14ac:dyDescent="0.2">
      <c r="R1211" s="406" t="str">
        <f t="shared" si="18"/>
        <v>564_COR_30_9_202122</v>
      </c>
      <c r="S1211" s="406">
        <v>564</v>
      </c>
      <c r="T1211" s="406" t="s">
        <v>287</v>
      </c>
      <c r="U1211" s="406">
        <v>30</v>
      </c>
      <c r="V1211" s="406">
        <v>9</v>
      </c>
      <c r="W1211" s="406">
        <v>202122</v>
      </c>
      <c r="X1211" s="566">
        <v>0</v>
      </c>
    </row>
    <row r="1212" spans="18:24" x14ac:dyDescent="0.2">
      <c r="R1212" s="406" t="str">
        <f t="shared" si="18"/>
        <v>566_COR_30_9_202122</v>
      </c>
      <c r="S1212" s="406">
        <v>566</v>
      </c>
      <c r="T1212" s="406" t="s">
        <v>287</v>
      </c>
      <c r="U1212" s="406">
        <v>30</v>
      </c>
      <c r="V1212" s="406">
        <v>9</v>
      </c>
      <c r="W1212" s="406">
        <v>202122</v>
      </c>
      <c r="X1212" s="566">
        <v>0</v>
      </c>
    </row>
    <row r="1213" spans="18:24" x14ac:dyDescent="0.2">
      <c r="R1213" s="406" t="str">
        <f t="shared" si="18"/>
        <v>568_COR_30_9_202122</v>
      </c>
      <c r="S1213" s="406">
        <v>568</v>
      </c>
      <c r="T1213" s="406" t="s">
        <v>287</v>
      </c>
      <c r="U1213" s="406">
        <v>30</v>
      </c>
      <c r="V1213" s="406">
        <v>9</v>
      </c>
      <c r="W1213" s="406">
        <v>202122</v>
      </c>
      <c r="X1213" s="566">
        <v>0</v>
      </c>
    </row>
    <row r="1214" spans="18:24" x14ac:dyDescent="0.2">
      <c r="R1214" s="406" t="str">
        <f t="shared" si="18"/>
        <v>572_COR_30_9_202122</v>
      </c>
      <c r="S1214" s="406">
        <v>572</v>
      </c>
      <c r="T1214" s="406" t="s">
        <v>287</v>
      </c>
      <c r="U1214" s="406">
        <v>30</v>
      </c>
      <c r="V1214" s="406">
        <v>9</v>
      </c>
      <c r="W1214" s="406">
        <v>202122</v>
      </c>
      <c r="X1214" s="566">
        <v>0</v>
      </c>
    </row>
    <row r="1215" spans="18:24" x14ac:dyDescent="0.2">
      <c r="R1215" s="406" t="str">
        <f t="shared" si="18"/>
        <v>574_COR_30_9_202122</v>
      </c>
      <c r="S1215" s="406">
        <v>574</v>
      </c>
      <c r="T1215" s="406" t="s">
        <v>287</v>
      </c>
      <c r="U1215" s="406">
        <v>30</v>
      </c>
      <c r="V1215" s="406">
        <v>9</v>
      </c>
      <c r="W1215" s="406">
        <v>202122</v>
      </c>
      <c r="X1215" s="566">
        <v>0</v>
      </c>
    </row>
    <row r="1216" spans="18:24" x14ac:dyDescent="0.2">
      <c r="R1216" s="406" t="str">
        <f t="shared" si="18"/>
        <v>576_COR_30_9_202122</v>
      </c>
      <c r="S1216" s="406">
        <v>576</v>
      </c>
      <c r="T1216" s="406" t="s">
        <v>287</v>
      </c>
      <c r="U1216" s="406">
        <v>30</v>
      </c>
      <c r="V1216" s="406">
        <v>9</v>
      </c>
      <c r="W1216" s="406">
        <v>202122</v>
      </c>
      <c r="X1216" s="566">
        <v>0</v>
      </c>
    </row>
    <row r="1217" spans="18:24" x14ac:dyDescent="0.2">
      <c r="R1217" s="406" t="str">
        <f t="shared" si="18"/>
        <v>582_COR_30_9_202122</v>
      </c>
      <c r="S1217" s="406">
        <v>582</v>
      </c>
      <c r="T1217" s="406" t="s">
        <v>287</v>
      </c>
      <c r="U1217" s="406">
        <v>30</v>
      </c>
      <c r="V1217" s="406">
        <v>9</v>
      </c>
      <c r="W1217" s="406">
        <v>202122</v>
      </c>
      <c r="X1217" s="566">
        <v>0</v>
      </c>
    </row>
    <row r="1218" spans="18:24" x14ac:dyDescent="0.2">
      <c r="R1218" s="406" t="str">
        <f t="shared" si="18"/>
        <v>584_COR_30_9_202122</v>
      </c>
      <c r="S1218" s="406">
        <v>584</v>
      </c>
      <c r="T1218" s="406" t="s">
        <v>287</v>
      </c>
      <c r="U1218" s="406">
        <v>30</v>
      </c>
      <c r="V1218" s="406">
        <v>9</v>
      </c>
      <c r="W1218" s="406">
        <v>202122</v>
      </c>
      <c r="X1218" s="566">
        <v>0</v>
      </c>
    </row>
    <row r="1219" spans="18:24" x14ac:dyDescent="0.2">
      <c r="R1219" s="406" t="str">
        <f t="shared" si="18"/>
        <v>586_COR_30_9_202122</v>
      </c>
      <c r="S1219" s="406">
        <v>586</v>
      </c>
      <c r="T1219" s="406" t="s">
        <v>287</v>
      </c>
      <c r="U1219" s="406">
        <v>30</v>
      </c>
      <c r="V1219" s="406">
        <v>9</v>
      </c>
      <c r="W1219" s="406">
        <v>202122</v>
      </c>
      <c r="X1219" s="566">
        <v>0</v>
      </c>
    </row>
    <row r="1220" spans="18:24" x14ac:dyDescent="0.2">
      <c r="R1220" s="406" t="str">
        <f t="shared" ref="R1220:R1283" si="19">S1220&amp;"_"&amp;T1220&amp;"_"&amp;U1220&amp;"_"&amp;V1220&amp;"_"&amp;W1220</f>
        <v>512_COR_31_9_202122</v>
      </c>
      <c r="S1220" s="406">
        <v>512</v>
      </c>
      <c r="T1220" s="406" t="s">
        <v>287</v>
      </c>
      <c r="U1220" s="406">
        <v>31</v>
      </c>
      <c r="V1220" s="406">
        <v>9</v>
      </c>
      <c r="W1220" s="406">
        <v>202122</v>
      </c>
      <c r="X1220" s="566">
        <v>0</v>
      </c>
    </row>
    <row r="1221" spans="18:24" x14ac:dyDescent="0.2">
      <c r="R1221" s="406" t="str">
        <f t="shared" si="19"/>
        <v>514_COR_31_9_202122</v>
      </c>
      <c r="S1221" s="406">
        <v>514</v>
      </c>
      <c r="T1221" s="406" t="s">
        <v>287</v>
      </c>
      <c r="U1221" s="406">
        <v>31</v>
      </c>
      <c r="V1221" s="406">
        <v>9</v>
      </c>
      <c r="W1221" s="406">
        <v>202122</v>
      </c>
      <c r="X1221" s="566">
        <v>569</v>
      </c>
    </row>
    <row r="1222" spans="18:24" x14ac:dyDescent="0.2">
      <c r="R1222" s="406" t="str">
        <f t="shared" si="19"/>
        <v>516_COR_31_9_202122</v>
      </c>
      <c r="S1222" s="406">
        <v>516</v>
      </c>
      <c r="T1222" s="406" t="s">
        <v>287</v>
      </c>
      <c r="U1222" s="406">
        <v>31</v>
      </c>
      <c r="V1222" s="406">
        <v>9</v>
      </c>
      <c r="W1222" s="406">
        <v>202122</v>
      </c>
      <c r="X1222" s="566">
        <v>1061</v>
      </c>
    </row>
    <row r="1223" spans="18:24" x14ac:dyDescent="0.2">
      <c r="R1223" s="406" t="str">
        <f t="shared" si="19"/>
        <v>518_COR_31_9_202122</v>
      </c>
      <c r="S1223" s="406">
        <v>518</v>
      </c>
      <c r="T1223" s="406" t="s">
        <v>287</v>
      </c>
      <c r="U1223" s="406">
        <v>31</v>
      </c>
      <c r="V1223" s="406">
        <v>9</v>
      </c>
      <c r="W1223" s="406">
        <v>202122</v>
      </c>
      <c r="X1223" s="566">
        <v>116</v>
      </c>
    </row>
    <row r="1224" spans="18:24" x14ac:dyDescent="0.2">
      <c r="R1224" s="406" t="str">
        <f t="shared" si="19"/>
        <v>520_COR_31_9_202122</v>
      </c>
      <c r="S1224" s="406">
        <v>520</v>
      </c>
      <c r="T1224" s="406" t="s">
        <v>287</v>
      </c>
      <c r="U1224" s="406">
        <v>31</v>
      </c>
      <c r="V1224" s="406">
        <v>9</v>
      </c>
      <c r="W1224" s="406">
        <v>202122</v>
      </c>
      <c r="X1224" s="566">
        <v>648</v>
      </c>
    </row>
    <row r="1225" spans="18:24" x14ac:dyDescent="0.2">
      <c r="R1225" s="406" t="str">
        <f t="shared" si="19"/>
        <v>522_COR_31_9_202122</v>
      </c>
      <c r="S1225" s="406">
        <v>522</v>
      </c>
      <c r="T1225" s="406" t="s">
        <v>287</v>
      </c>
      <c r="U1225" s="406">
        <v>31</v>
      </c>
      <c r="V1225" s="406">
        <v>9</v>
      </c>
      <c r="W1225" s="406">
        <v>202122</v>
      </c>
      <c r="X1225" s="566">
        <v>0</v>
      </c>
    </row>
    <row r="1226" spans="18:24" x14ac:dyDescent="0.2">
      <c r="R1226" s="406" t="str">
        <f t="shared" si="19"/>
        <v>524_COR_31_9_202122</v>
      </c>
      <c r="S1226" s="406">
        <v>524</v>
      </c>
      <c r="T1226" s="406" t="s">
        <v>287</v>
      </c>
      <c r="U1226" s="406">
        <v>31</v>
      </c>
      <c r="V1226" s="406">
        <v>9</v>
      </c>
      <c r="W1226" s="406">
        <v>202122</v>
      </c>
      <c r="X1226" s="566">
        <v>218.5</v>
      </c>
    </row>
    <row r="1227" spans="18:24" x14ac:dyDescent="0.2">
      <c r="R1227" s="406" t="str">
        <f t="shared" si="19"/>
        <v>526_COR_31_9_202122</v>
      </c>
      <c r="S1227" s="406">
        <v>526</v>
      </c>
      <c r="T1227" s="406" t="s">
        <v>287</v>
      </c>
      <c r="U1227" s="406">
        <v>31</v>
      </c>
      <c r="V1227" s="406">
        <v>9</v>
      </c>
      <c r="W1227" s="406">
        <v>202122</v>
      </c>
      <c r="X1227" s="566">
        <v>378</v>
      </c>
    </row>
    <row r="1228" spans="18:24" x14ac:dyDescent="0.2">
      <c r="R1228" s="406" t="str">
        <f t="shared" si="19"/>
        <v>528_COR_31_9_202122</v>
      </c>
      <c r="S1228" s="406">
        <v>528</v>
      </c>
      <c r="T1228" s="406" t="s">
        <v>287</v>
      </c>
      <c r="U1228" s="406">
        <v>31</v>
      </c>
      <c r="V1228" s="406">
        <v>9</v>
      </c>
      <c r="W1228" s="406">
        <v>202122</v>
      </c>
      <c r="X1228" s="566">
        <v>0</v>
      </c>
    </row>
    <row r="1229" spans="18:24" x14ac:dyDescent="0.2">
      <c r="R1229" s="406" t="str">
        <f t="shared" si="19"/>
        <v>530_COR_31_9_202122</v>
      </c>
      <c r="S1229" s="406">
        <v>530</v>
      </c>
      <c r="T1229" s="406" t="s">
        <v>287</v>
      </c>
      <c r="U1229" s="406">
        <v>31</v>
      </c>
      <c r="V1229" s="406">
        <v>9</v>
      </c>
      <c r="W1229" s="406">
        <v>202122</v>
      </c>
      <c r="X1229" s="566">
        <v>461</v>
      </c>
    </row>
    <row r="1230" spans="18:24" x14ac:dyDescent="0.2">
      <c r="R1230" s="406" t="str">
        <f t="shared" si="19"/>
        <v>532_COR_31_9_202122</v>
      </c>
      <c r="S1230" s="406">
        <v>532</v>
      </c>
      <c r="T1230" s="406" t="s">
        <v>287</v>
      </c>
      <c r="U1230" s="406">
        <v>31</v>
      </c>
      <c r="V1230" s="406">
        <v>9</v>
      </c>
      <c r="W1230" s="406">
        <v>202122</v>
      </c>
      <c r="X1230" s="566">
        <v>152</v>
      </c>
    </row>
    <row r="1231" spans="18:24" x14ac:dyDescent="0.2">
      <c r="R1231" s="406" t="str">
        <f t="shared" si="19"/>
        <v>534_COR_31_9_202122</v>
      </c>
      <c r="S1231" s="406">
        <v>534</v>
      </c>
      <c r="T1231" s="406" t="s">
        <v>287</v>
      </c>
      <c r="U1231" s="406">
        <v>31</v>
      </c>
      <c r="V1231" s="406">
        <v>9</v>
      </c>
      <c r="W1231" s="406">
        <v>202122</v>
      </c>
      <c r="X1231" s="566">
        <v>63.820250000000001</v>
      </c>
    </row>
    <row r="1232" spans="18:24" x14ac:dyDescent="0.2">
      <c r="R1232" s="406" t="str">
        <f t="shared" si="19"/>
        <v>536_COR_31_9_202122</v>
      </c>
      <c r="S1232" s="406">
        <v>536</v>
      </c>
      <c r="T1232" s="406" t="s">
        <v>287</v>
      </c>
      <c r="U1232" s="406">
        <v>31</v>
      </c>
      <c r="V1232" s="406">
        <v>9</v>
      </c>
      <c r="W1232" s="406">
        <v>202122</v>
      </c>
      <c r="X1232" s="566">
        <v>0</v>
      </c>
    </row>
    <row r="1233" spans="18:24" x14ac:dyDescent="0.2">
      <c r="R1233" s="406" t="str">
        <f t="shared" si="19"/>
        <v>538_COR_31_9_202122</v>
      </c>
      <c r="S1233" s="406">
        <v>538</v>
      </c>
      <c r="T1233" s="406" t="s">
        <v>287</v>
      </c>
      <c r="U1233" s="406">
        <v>31</v>
      </c>
      <c r="V1233" s="406">
        <v>9</v>
      </c>
      <c r="W1233" s="406">
        <v>202122</v>
      </c>
      <c r="X1233" s="566">
        <v>0</v>
      </c>
    </row>
    <row r="1234" spans="18:24" x14ac:dyDescent="0.2">
      <c r="R1234" s="406" t="str">
        <f t="shared" si="19"/>
        <v>540_COR_31_9_202122</v>
      </c>
      <c r="S1234" s="406">
        <v>540</v>
      </c>
      <c r="T1234" s="406" t="s">
        <v>287</v>
      </c>
      <c r="U1234" s="406">
        <v>31</v>
      </c>
      <c r="V1234" s="406">
        <v>9</v>
      </c>
      <c r="W1234" s="406">
        <v>202122</v>
      </c>
      <c r="X1234" s="566">
        <v>108.054</v>
      </c>
    </row>
    <row r="1235" spans="18:24" x14ac:dyDescent="0.2">
      <c r="R1235" s="406" t="str">
        <f t="shared" si="19"/>
        <v>542_COR_31_9_202122</v>
      </c>
      <c r="S1235" s="406">
        <v>542</v>
      </c>
      <c r="T1235" s="406" t="s">
        <v>287</v>
      </c>
      <c r="U1235" s="406">
        <v>31</v>
      </c>
      <c r="V1235" s="406">
        <v>9</v>
      </c>
      <c r="W1235" s="406">
        <v>202122</v>
      </c>
      <c r="X1235" s="566">
        <v>106</v>
      </c>
    </row>
    <row r="1236" spans="18:24" x14ac:dyDescent="0.2">
      <c r="R1236" s="406" t="str">
        <f t="shared" si="19"/>
        <v>544_COR_31_9_202122</v>
      </c>
      <c r="S1236" s="406">
        <v>544</v>
      </c>
      <c r="T1236" s="406" t="s">
        <v>287</v>
      </c>
      <c r="U1236" s="406">
        <v>31</v>
      </c>
      <c r="V1236" s="406">
        <v>9</v>
      </c>
      <c r="W1236" s="406">
        <v>202122</v>
      </c>
      <c r="X1236" s="566">
        <v>1718.16094</v>
      </c>
    </row>
    <row r="1237" spans="18:24" x14ac:dyDescent="0.2">
      <c r="R1237" s="406" t="str">
        <f t="shared" si="19"/>
        <v>545_COR_31_9_202122</v>
      </c>
      <c r="S1237" s="406">
        <v>545</v>
      </c>
      <c r="T1237" s="406" t="s">
        <v>287</v>
      </c>
      <c r="U1237" s="406">
        <v>31</v>
      </c>
      <c r="V1237" s="406">
        <v>9</v>
      </c>
      <c r="W1237" s="406">
        <v>202122</v>
      </c>
      <c r="X1237" s="566">
        <v>0</v>
      </c>
    </row>
    <row r="1238" spans="18:24" x14ac:dyDescent="0.2">
      <c r="R1238" s="406" t="str">
        <f t="shared" si="19"/>
        <v>546_COR_31_9_202122</v>
      </c>
      <c r="S1238" s="406">
        <v>546</v>
      </c>
      <c r="T1238" s="406" t="s">
        <v>287</v>
      </c>
      <c r="U1238" s="406">
        <v>31</v>
      </c>
      <c r="V1238" s="406">
        <v>9</v>
      </c>
      <c r="W1238" s="406">
        <v>202122</v>
      </c>
      <c r="X1238" s="566">
        <v>0</v>
      </c>
    </row>
    <row r="1239" spans="18:24" x14ac:dyDescent="0.2">
      <c r="R1239" s="406" t="str">
        <f t="shared" si="19"/>
        <v>548_COR_31_9_202122</v>
      </c>
      <c r="S1239" s="406">
        <v>548</v>
      </c>
      <c r="T1239" s="406" t="s">
        <v>287</v>
      </c>
      <c r="U1239" s="406">
        <v>31</v>
      </c>
      <c r="V1239" s="406">
        <v>9</v>
      </c>
      <c r="W1239" s="406">
        <v>202122</v>
      </c>
      <c r="X1239" s="566">
        <v>0</v>
      </c>
    </row>
    <row r="1240" spans="18:24" x14ac:dyDescent="0.2">
      <c r="R1240" s="406" t="str">
        <f t="shared" si="19"/>
        <v>550_COR_31_9_202122</v>
      </c>
      <c r="S1240" s="406">
        <v>550</v>
      </c>
      <c r="T1240" s="406" t="s">
        <v>287</v>
      </c>
      <c r="U1240" s="406">
        <v>31</v>
      </c>
      <c r="V1240" s="406">
        <v>9</v>
      </c>
      <c r="W1240" s="406">
        <v>202122</v>
      </c>
      <c r="X1240" s="566">
        <v>0</v>
      </c>
    </row>
    <row r="1241" spans="18:24" x14ac:dyDescent="0.2">
      <c r="R1241" s="406" t="str">
        <f t="shared" si="19"/>
        <v>552_COR_31_9_202122</v>
      </c>
      <c r="S1241" s="406">
        <v>552</v>
      </c>
      <c r="T1241" s="406" t="s">
        <v>287</v>
      </c>
      <c r="U1241" s="406">
        <v>31</v>
      </c>
      <c r="V1241" s="406">
        <v>9</v>
      </c>
      <c r="W1241" s="406">
        <v>202122</v>
      </c>
      <c r="X1241" s="566">
        <v>0</v>
      </c>
    </row>
    <row r="1242" spans="18:24" x14ac:dyDescent="0.2">
      <c r="R1242" s="406" t="str">
        <f t="shared" si="19"/>
        <v>562_COR_31_9_202122</v>
      </c>
      <c r="S1242" s="406">
        <v>562</v>
      </c>
      <c r="T1242" s="406" t="s">
        <v>287</v>
      </c>
      <c r="U1242" s="406">
        <v>31</v>
      </c>
      <c r="V1242" s="406">
        <v>9</v>
      </c>
      <c r="W1242" s="406">
        <v>202122</v>
      </c>
      <c r="X1242" s="566">
        <v>0</v>
      </c>
    </row>
    <row r="1243" spans="18:24" x14ac:dyDescent="0.2">
      <c r="R1243" s="406" t="str">
        <f t="shared" si="19"/>
        <v>564_COR_31_9_202122</v>
      </c>
      <c r="S1243" s="406">
        <v>564</v>
      </c>
      <c r="T1243" s="406" t="s">
        <v>287</v>
      </c>
      <c r="U1243" s="406">
        <v>31</v>
      </c>
      <c r="V1243" s="406">
        <v>9</v>
      </c>
      <c r="W1243" s="406">
        <v>202122</v>
      </c>
      <c r="X1243" s="566">
        <v>0</v>
      </c>
    </row>
    <row r="1244" spans="18:24" x14ac:dyDescent="0.2">
      <c r="R1244" s="406" t="str">
        <f t="shared" si="19"/>
        <v>566_COR_31_9_202122</v>
      </c>
      <c r="S1244" s="406">
        <v>566</v>
      </c>
      <c r="T1244" s="406" t="s">
        <v>287</v>
      </c>
      <c r="U1244" s="406">
        <v>31</v>
      </c>
      <c r="V1244" s="406">
        <v>9</v>
      </c>
      <c r="W1244" s="406">
        <v>202122</v>
      </c>
      <c r="X1244" s="566">
        <v>0</v>
      </c>
    </row>
    <row r="1245" spans="18:24" x14ac:dyDescent="0.2">
      <c r="R1245" s="406" t="str">
        <f t="shared" si="19"/>
        <v>568_COR_31_9_202122</v>
      </c>
      <c r="S1245" s="406">
        <v>568</v>
      </c>
      <c r="T1245" s="406" t="s">
        <v>287</v>
      </c>
      <c r="U1245" s="406">
        <v>31</v>
      </c>
      <c r="V1245" s="406">
        <v>9</v>
      </c>
      <c r="W1245" s="406">
        <v>202122</v>
      </c>
      <c r="X1245" s="566">
        <v>0</v>
      </c>
    </row>
    <row r="1246" spans="18:24" x14ac:dyDescent="0.2">
      <c r="R1246" s="406" t="str">
        <f t="shared" si="19"/>
        <v>572_COR_31_9_202122</v>
      </c>
      <c r="S1246" s="406">
        <v>572</v>
      </c>
      <c r="T1246" s="406" t="s">
        <v>287</v>
      </c>
      <c r="U1246" s="406">
        <v>31</v>
      </c>
      <c r="V1246" s="406">
        <v>9</v>
      </c>
      <c r="W1246" s="406">
        <v>202122</v>
      </c>
      <c r="X1246" s="566">
        <v>0</v>
      </c>
    </row>
    <row r="1247" spans="18:24" x14ac:dyDescent="0.2">
      <c r="R1247" s="406" t="str">
        <f t="shared" si="19"/>
        <v>574_COR_31_9_202122</v>
      </c>
      <c r="S1247" s="406">
        <v>574</v>
      </c>
      <c r="T1247" s="406" t="s">
        <v>287</v>
      </c>
      <c r="U1247" s="406">
        <v>31</v>
      </c>
      <c r="V1247" s="406">
        <v>9</v>
      </c>
      <c r="W1247" s="406">
        <v>202122</v>
      </c>
      <c r="X1247" s="566">
        <v>0</v>
      </c>
    </row>
    <row r="1248" spans="18:24" x14ac:dyDescent="0.2">
      <c r="R1248" s="406" t="str">
        <f t="shared" si="19"/>
        <v>576_COR_31_9_202122</v>
      </c>
      <c r="S1248" s="406">
        <v>576</v>
      </c>
      <c r="T1248" s="406" t="s">
        <v>287</v>
      </c>
      <c r="U1248" s="406">
        <v>31</v>
      </c>
      <c r="V1248" s="406">
        <v>9</v>
      </c>
      <c r="W1248" s="406">
        <v>202122</v>
      </c>
      <c r="X1248" s="566">
        <v>0</v>
      </c>
    </row>
    <row r="1249" spans="18:24" x14ac:dyDescent="0.2">
      <c r="R1249" s="406" t="str">
        <f t="shared" si="19"/>
        <v>582_COR_31_9_202122</v>
      </c>
      <c r="S1249" s="406">
        <v>582</v>
      </c>
      <c r="T1249" s="406" t="s">
        <v>287</v>
      </c>
      <c r="U1249" s="406">
        <v>31</v>
      </c>
      <c r="V1249" s="406">
        <v>9</v>
      </c>
      <c r="W1249" s="406">
        <v>202122</v>
      </c>
      <c r="X1249" s="566">
        <v>0</v>
      </c>
    </row>
    <row r="1250" spans="18:24" x14ac:dyDescent="0.2">
      <c r="R1250" s="406" t="str">
        <f t="shared" si="19"/>
        <v>584_COR_31_9_202122</v>
      </c>
      <c r="S1250" s="406">
        <v>584</v>
      </c>
      <c r="T1250" s="406" t="s">
        <v>287</v>
      </c>
      <c r="U1250" s="406">
        <v>31</v>
      </c>
      <c r="V1250" s="406">
        <v>9</v>
      </c>
      <c r="W1250" s="406">
        <v>202122</v>
      </c>
      <c r="X1250" s="566">
        <v>0</v>
      </c>
    </row>
    <row r="1251" spans="18:24" x14ac:dyDescent="0.2">
      <c r="R1251" s="406" t="str">
        <f t="shared" si="19"/>
        <v>586_COR_31_9_202122</v>
      </c>
      <c r="S1251" s="406">
        <v>586</v>
      </c>
      <c r="T1251" s="406" t="s">
        <v>287</v>
      </c>
      <c r="U1251" s="406">
        <v>31</v>
      </c>
      <c r="V1251" s="406">
        <v>9</v>
      </c>
      <c r="W1251" s="406">
        <v>202122</v>
      </c>
      <c r="X1251" s="566">
        <v>0</v>
      </c>
    </row>
    <row r="1252" spans="18:24" x14ac:dyDescent="0.2">
      <c r="R1252" s="406" t="str">
        <f t="shared" si="19"/>
        <v>512_COR_32_9_202122</v>
      </c>
      <c r="S1252" s="406">
        <v>512</v>
      </c>
      <c r="T1252" s="406" t="s">
        <v>287</v>
      </c>
      <c r="U1252" s="406">
        <v>32</v>
      </c>
      <c r="V1252" s="406">
        <v>9</v>
      </c>
      <c r="W1252" s="406">
        <v>202122</v>
      </c>
      <c r="X1252" s="566">
        <v>1008</v>
      </c>
    </row>
    <row r="1253" spans="18:24" x14ac:dyDescent="0.2">
      <c r="R1253" s="406" t="str">
        <f t="shared" si="19"/>
        <v>514_COR_32_9_202122</v>
      </c>
      <c r="S1253" s="406">
        <v>514</v>
      </c>
      <c r="T1253" s="406" t="s">
        <v>287</v>
      </c>
      <c r="U1253" s="406">
        <v>32</v>
      </c>
      <c r="V1253" s="406">
        <v>9</v>
      </c>
      <c r="W1253" s="406">
        <v>202122</v>
      </c>
      <c r="X1253" s="566">
        <v>3040</v>
      </c>
    </row>
    <row r="1254" spans="18:24" x14ac:dyDescent="0.2">
      <c r="R1254" s="406" t="str">
        <f t="shared" si="19"/>
        <v>516_COR_32_9_202122</v>
      </c>
      <c r="S1254" s="406">
        <v>516</v>
      </c>
      <c r="T1254" s="406" t="s">
        <v>287</v>
      </c>
      <c r="U1254" s="406">
        <v>32</v>
      </c>
      <c r="V1254" s="406">
        <v>9</v>
      </c>
      <c r="W1254" s="406">
        <v>202122</v>
      </c>
      <c r="X1254" s="566">
        <v>1396</v>
      </c>
    </row>
    <row r="1255" spans="18:24" x14ac:dyDescent="0.2">
      <c r="R1255" s="406" t="str">
        <f t="shared" si="19"/>
        <v>518_COR_32_9_202122</v>
      </c>
      <c r="S1255" s="406">
        <v>518</v>
      </c>
      <c r="T1255" s="406" t="s">
        <v>287</v>
      </c>
      <c r="U1255" s="406">
        <v>32</v>
      </c>
      <c r="V1255" s="406">
        <v>9</v>
      </c>
      <c r="W1255" s="406">
        <v>202122</v>
      </c>
      <c r="X1255" s="566">
        <v>1701</v>
      </c>
    </row>
    <row r="1256" spans="18:24" x14ac:dyDescent="0.2">
      <c r="R1256" s="406" t="str">
        <f t="shared" si="19"/>
        <v>520_COR_32_9_202122</v>
      </c>
      <c r="S1256" s="406">
        <v>520</v>
      </c>
      <c r="T1256" s="406" t="s">
        <v>287</v>
      </c>
      <c r="U1256" s="406">
        <v>32</v>
      </c>
      <c r="V1256" s="406">
        <v>9</v>
      </c>
      <c r="W1256" s="406">
        <v>202122</v>
      </c>
      <c r="X1256" s="566">
        <v>3052</v>
      </c>
    </row>
    <row r="1257" spans="18:24" x14ac:dyDescent="0.2">
      <c r="R1257" s="406" t="str">
        <f t="shared" si="19"/>
        <v>522_COR_32_9_202122</v>
      </c>
      <c r="S1257" s="406">
        <v>522</v>
      </c>
      <c r="T1257" s="406" t="s">
        <v>287</v>
      </c>
      <c r="U1257" s="406">
        <v>32</v>
      </c>
      <c r="V1257" s="406">
        <v>9</v>
      </c>
      <c r="W1257" s="406">
        <v>202122</v>
      </c>
      <c r="X1257" s="566">
        <v>1804.8180000000002</v>
      </c>
    </row>
    <row r="1258" spans="18:24" x14ac:dyDescent="0.2">
      <c r="R1258" s="406" t="str">
        <f t="shared" si="19"/>
        <v>524_COR_32_9_202122</v>
      </c>
      <c r="S1258" s="406">
        <v>524</v>
      </c>
      <c r="T1258" s="406" t="s">
        <v>287</v>
      </c>
      <c r="U1258" s="406">
        <v>32</v>
      </c>
      <c r="V1258" s="406">
        <v>9</v>
      </c>
      <c r="W1258" s="406">
        <v>202122</v>
      </c>
      <c r="X1258" s="566">
        <v>6386.5280000000002</v>
      </c>
    </row>
    <row r="1259" spans="18:24" x14ac:dyDescent="0.2">
      <c r="R1259" s="406" t="str">
        <f t="shared" si="19"/>
        <v>526_COR_32_9_202122</v>
      </c>
      <c r="S1259" s="406">
        <v>526</v>
      </c>
      <c r="T1259" s="406" t="s">
        <v>287</v>
      </c>
      <c r="U1259" s="406">
        <v>32</v>
      </c>
      <c r="V1259" s="406">
        <v>9</v>
      </c>
      <c r="W1259" s="406">
        <v>202122</v>
      </c>
      <c r="X1259" s="566">
        <v>2041</v>
      </c>
    </row>
    <row r="1260" spans="18:24" x14ac:dyDescent="0.2">
      <c r="R1260" s="406" t="str">
        <f t="shared" si="19"/>
        <v>528_COR_32_9_202122</v>
      </c>
      <c r="S1260" s="406">
        <v>528</v>
      </c>
      <c r="T1260" s="406" t="s">
        <v>287</v>
      </c>
      <c r="U1260" s="406">
        <v>32</v>
      </c>
      <c r="V1260" s="406">
        <v>9</v>
      </c>
      <c r="W1260" s="406">
        <v>202122</v>
      </c>
      <c r="X1260" s="566">
        <v>877.18052999999998</v>
      </c>
    </row>
    <row r="1261" spans="18:24" x14ac:dyDescent="0.2">
      <c r="R1261" s="406" t="str">
        <f t="shared" si="19"/>
        <v>530_COR_32_9_202122</v>
      </c>
      <c r="S1261" s="406">
        <v>530</v>
      </c>
      <c r="T1261" s="406" t="s">
        <v>287</v>
      </c>
      <c r="U1261" s="406">
        <v>32</v>
      </c>
      <c r="V1261" s="406">
        <v>9</v>
      </c>
      <c r="W1261" s="406">
        <v>202122</v>
      </c>
      <c r="X1261" s="566">
        <v>1969</v>
      </c>
    </row>
    <row r="1262" spans="18:24" x14ac:dyDescent="0.2">
      <c r="R1262" s="406" t="str">
        <f t="shared" si="19"/>
        <v>532_COR_32_9_202122</v>
      </c>
      <c r="S1262" s="406">
        <v>532</v>
      </c>
      <c r="T1262" s="406" t="s">
        <v>287</v>
      </c>
      <c r="U1262" s="406">
        <v>32</v>
      </c>
      <c r="V1262" s="406">
        <v>9</v>
      </c>
      <c r="W1262" s="406">
        <v>202122</v>
      </c>
      <c r="X1262" s="566">
        <v>4292</v>
      </c>
    </row>
    <row r="1263" spans="18:24" x14ac:dyDescent="0.2">
      <c r="R1263" s="406" t="str">
        <f t="shared" si="19"/>
        <v>534_COR_32_9_202122</v>
      </c>
      <c r="S1263" s="406">
        <v>534</v>
      </c>
      <c r="T1263" s="406" t="s">
        <v>287</v>
      </c>
      <c r="U1263" s="406">
        <v>32</v>
      </c>
      <c r="V1263" s="406">
        <v>9</v>
      </c>
      <c r="W1263" s="406">
        <v>202122</v>
      </c>
      <c r="X1263" s="566">
        <v>3544.8565700000004</v>
      </c>
    </row>
    <row r="1264" spans="18:24" x14ac:dyDescent="0.2">
      <c r="R1264" s="406" t="str">
        <f t="shared" si="19"/>
        <v>536_COR_32_9_202122</v>
      </c>
      <c r="S1264" s="406">
        <v>536</v>
      </c>
      <c r="T1264" s="406" t="s">
        <v>287</v>
      </c>
      <c r="U1264" s="406">
        <v>32</v>
      </c>
      <c r="V1264" s="406">
        <v>9</v>
      </c>
      <c r="W1264" s="406">
        <v>202122</v>
      </c>
      <c r="X1264" s="566">
        <v>2185.6999999999998</v>
      </c>
    </row>
    <row r="1265" spans="18:24" x14ac:dyDescent="0.2">
      <c r="R1265" s="406" t="str">
        <f t="shared" si="19"/>
        <v>538_COR_32_9_202122</v>
      </c>
      <c r="S1265" s="406">
        <v>538</v>
      </c>
      <c r="T1265" s="406" t="s">
        <v>287</v>
      </c>
      <c r="U1265" s="406">
        <v>32</v>
      </c>
      <c r="V1265" s="406">
        <v>9</v>
      </c>
      <c r="W1265" s="406">
        <v>202122</v>
      </c>
      <c r="X1265" s="566">
        <v>837</v>
      </c>
    </row>
    <row r="1266" spans="18:24" x14ac:dyDescent="0.2">
      <c r="R1266" s="406" t="str">
        <f t="shared" si="19"/>
        <v>540_COR_32_9_202122</v>
      </c>
      <c r="S1266" s="406">
        <v>540</v>
      </c>
      <c r="T1266" s="406" t="s">
        <v>287</v>
      </c>
      <c r="U1266" s="406">
        <v>32</v>
      </c>
      <c r="V1266" s="406">
        <v>9</v>
      </c>
      <c r="W1266" s="406">
        <v>202122</v>
      </c>
      <c r="X1266" s="566">
        <v>8249.8960000000006</v>
      </c>
    </row>
    <row r="1267" spans="18:24" x14ac:dyDescent="0.2">
      <c r="R1267" s="406" t="str">
        <f t="shared" si="19"/>
        <v>542_COR_32_9_202122</v>
      </c>
      <c r="S1267" s="406">
        <v>542</v>
      </c>
      <c r="T1267" s="406" t="s">
        <v>287</v>
      </c>
      <c r="U1267" s="406">
        <v>32</v>
      </c>
      <c r="V1267" s="406">
        <v>9</v>
      </c>
      <c r="W1267" s="406">
        <v>202122</v>
      </c>
      <c r="X1267" s="566">
        <v>944</v>
      </c>
    </row>
    <row r="1268" spans="18:24" x14ac:dyDescent="0.2">
      <c r="R1268" s="406" t="str">
        <f t="shared" si="19"/>
        <v>544_COR_32_9_202122</v>
      </c>
      <c r="S1268" s="406">
        <v>544</v>
      </c>
      <c r="T1268" s="406" t="s">
        <v>287</v>
      </c>
      <c r="U1268" s="406">
        <v>32</v>
      </c>
      <c r="V1268" s="406">
        <v>9</v>
      </c>
      <c r="W1268" s="406">
        <v>202122</v>
      </c>
      <c r="X1268" s="566">
        <v>2102.6083699999999</v>
      </c>
    </row>
    <row r="1269" spans="18:24" x14ac:dyDescent="0.2">
      <c r="R1269" s="406" t="str">
        <f t="shared" si="19"/>
        <v>545_COR_32_9_202122</v>
      </c>
      <c r="S1269" s="406">
        <v>545</v>
      </c>
      <c r="T1269" s="406" t="s">
        <v>287</v>
      </c>
      <c r="U1269" s="406">
        <v>32</v>
      </c>
      <c r="V1269" s="406">
        <v>9</v>
      </c>
      <c r="W1269" s="406">
        <v>202122</v>
      </c>
      <c r="X1269" s="566">
        <v>540</v>
      </c>
    </row>
    <row r="1270" spans="18:24" x14ac:dyDescent="0.2">
      <c r="R1270" s="406" t="str">
        <f t="shared" si="19"/>
        <v>546_COR_32_9_202122</v>
      </c>
      <c r="S1270" s="406">
        <v>546</v>
      </c>
      <c r="T1270" s="406" t="s">
        <v>287</v>
      </c>
      <c r="U1270" s="406">
        <v>32</v>
      </c>
      <c r="V1270" s="406">
        <v>9</v>
      </c>
      <c r="W1270" s="406">
        <v>202122</v>
      </c>
      <c r="X1270" s="566">
        <v>1013</v>
      </c>
    </row>
    <row r="1271" spans="18:24" x14ac:dyDescent="0.2">
      <c r="R1271" s="406" t="str">
        <f t="shared" si="19"/>
        <v>548_COR_32_9_202122</v>
      </c>
      <c r="S1271" s="406">
        <v>548</v>
      </c>
      <c r="T1271" s="406" t="s">
        <v>287</v>
      </c>
      <c r="U1271" s="406">
        <v>32</v>
      </c>
      <c r="V1271" s="406">
        <v>9</v>
      </c>
      <c r="W1271" s="406">
        <v>202122</v>
      </c>
      <c r="X1271" s="566">
        <v>953.96199999999999</v>
      </c>
    </row>
    <row r="1272" spans="18:24" x14ac:dyDescent="0.2">
      <c r="R1272" s="406" t="str">
        <f t="shared" si="19"/>
        <v>550_COR_32_9_202122</v>
      </c>
      <c r="S1272" s="406">
        <v>550</v>
      </c>
      <c r="T1272" s="406" t="s">
        <v>287</v>
      </c>
      <c r="U1272" s="406">
        <v>32</v>
      </c>
      <c r="V1272" s="406">
        <v>9</v>
      </c>
      <c r="W1272" s="406">
        <v>202122</v>
      </c>
      <c r="X1272" s="566">
        <v>1968.4214000000002</v>
      </c>
    </row>
    <row r="1273" spans="18:24" x14ac:dyDescent="0.2">
      <c r="R1273" s="406" t="str">
        <f t="shared" si="19"/>
        <v>552_COR_32_9_202122</v>
      </c>
      <c r="S1273" s="406">
        <v>552</v>
      </c>
      <c r="T1273" s="406" t="s">
        <v>287</v>
      </c>
      <c r="U1273" s="406">
        <v>32</v>
      </c>
      <c r="V1273" s="406">
        <v>9</v>
      </c>
      <c r="W1273" s="406">
        <v>202122</v>
      </c>
      <c r="X1273" s="566">
        <v>5264.0924000000005</v>
      </c>
    </row>
    <row r="1274" spans="18:24" x14ac:dyDescent="0.2">
      <c r="R1274" s="406" t="str">
        <f t="shared" si="19"/>
        <v>562_COR_32_9_202122</v>
      </c>
      <c r="S1274" s="406">
        <v>562</v>
      </c>
      <c r="T1274" s="406" t="s">
        <v>287</v>
      </c>
      <c r="U1274" s="406">
        <v>32</v>
      </c>
      <c r="V1274" s="406">
        <v>9</v>
      </c>
      <c r="W1274" s="406">
        <v>202122</v>
      </c>
      <c r="X1274" s="566">
        <v>0</v>
      </c>
    </row>
    <row r="1275" spans="18:24" x14ac:dyDescent="0.2">
      <c r="R1275" s="406" t="str">
        <f t="shared" si="19"/>
        <v>564_COR_32_9_202122</v>
      </c>
      <c r="S1275" s="406">
        <v>564</v>
      </c>
      <c r="T1275" s="406" t="s">
        <v>287</v>
      </c>
      <c r="U1275" s="406">
        <v>32</v>
      </c>
      <c r="V1275" s="406">
        <v>9</v>
      </c>
      <c r="W1275" s="406">
        <v>202122</v>
      </c>
      <c r="X1275" s="566">
        <v>0</v>
      </c>
    </row>
    <row r="1276" spans="18:24" x14ac:dyDescent="0.2">
      <c r="R1276" s="406" t="str">
        <f t="shared" si="19"/>
        <v>566_COR_32_9_202122</v>
      </c>
      <c r="S1276" s="406">
        <v>566</v>
      </c>
      <c r="T1276" s="406" t="s">
        <v>287</v>
      </c>
      <c r="U1276" s="406">
        <v>32</v>
      </c>
      <c r="V1276" s="406">
        <v>9</v>
      </c>
      <c r="W1276" s="406">
        <v>202122</v>
      </c>
      <c r="X1276" s="566">
        <v>0</v>
      </c>
    </row>
    <row r="1277" spans="18:24" x14ac:dyDescent="0.2">
      <c r="R1277" s="406" t="str">
        <f t="shared" si="19"/>
        <v>568_COR_32_9_202122</v>
      </c>
      <c r="S1277" s="406">
        <v>568</v>
      </c>
      <c r="T1277" s="406" t="s">
        <v>287</v>
      </c>
      <c r="U1277" s="406">
        <v>32</v>
      </c>
      <c r="V1277" s="406">
        <v>9</v>
      </c>
      <c r="W1277" s="406">
        <v>202122</v>
      </c>
      <c r="X1277" s="566">
        <v>0</v>
      </c>
    </row>
    <row r="1278" spans="18:24" x14ac:dyDescent="0.2">
      <c r="R1278" s="406" t="str">
        <f t="shared" si="19"/>
        <v>572_COR_32_9_202122</v>
      </c>
      <c r="S1278" s="406">
        <v>572</v>
      </c>
      <c r="T1278" s="406" t="s">
        <v>287</v>
      </c>
      <c r="U1278" s="406">
        <v>32</v>
      </c>
      <c r="V1278" s="406">
        <v>9</v>
      </c>
      <c r="W1278" s="406">
        <v>202122</v>
      </c>
      <c r="X1278" s="566">
        <v>0</v>
      </c>
    </row>
    <row r="1279" spans="18:24" x14ac:dyDescent="0.2">
      <c r="R1279" s="406" t="str">
        <f t="shared" si="19"/>
        <v>574_COR_32_9_202122</v>
      </c>
      <c r="S1279" s="406">
        <v>574</v>
      </c>
      <c r="T1279" s="406" t="s">
        <v>287</v>
      </c>
      <c r="U1279" s="406">
        <v>32</v>
      </c>
      <c r="V1279" s="406">
        <v>9</v>
      </c>
      <c r="W1279" s="406">
        <v>202122</v>
      </c>
      <c r="X1279" s="566">
        <v>0</v>
      </c>
    </row>
    <row r="1280" spans="18:24" x14ac:dyDescent="0.2">
      <c r="R1280" s="406" t="str">
        <f t="shared" si="19"/>
        <v>576_COR_32_9_202122</v>
      </c>
      <c r="S1280" s="406">
        <v>576</v>
      </c>
      <c r="T1280" s="406" t="s">
        <v>287</v>
      </c>
      <c r="U1280" s="406">
        <v>32</v>
      </c>
      <c r="V1280" s="406">
        <v>9</v>
      </c>
      <c r="W1280" s="406">
        <v>202122</v>
      </c>
      <c r="X1280" s="566">
        <v>0</v>
      </c>
    </row>
    <row r="1281" spans="18:24" x14ac:dyDescent="0.2">
      <c r="R1281" s="406" t="str">
        <f t="shared" si="19"/>
        <v>582_COR_32_9_202122</v>
      </c>
      <c r="S1281" s="406">
        <v>582</v>
      </c>
      <c r="T1281" s="406" t="s">
        <v>287</v>
      </c>
      <c r="U1281" s="406">
        <v>32</v>
      </c>
      <c r="V1281" s="406">
        <v>9</v>
      </c>
      <c r="W1281" s="406">
        <v>202122</v>
      </c>
      <c r="X1281" s="566">
        <v>0</v>
      </c>
    </row>
    <row r="1282" spans="18:24" x14ac:dyDescent="0.2">
      <c r="R1282" s="406" t="str">
        <f t="shared" si="19"/>
        <v>584_COR_32_9_202122</v>
      </c>
      <c r="S1282" s="406">
        <v>584</v>
      </c>
      <c r="T1282" s="406" t="s">
        <v>287</v>
      </c>
      <c r="U1282" s="406">
        <v>32</v>
      </c>
      <c r="V1282" s="406">
        <v>9</v>
      </c>
      <c r="W1282" s="406">
        <v>202122</v>
      </c>
      <c r="X1282" s="566">
        <v>0</v>
      </c>
    </row>
    <row r="1283" spans="18:24" x14ac:dyDescent="0.2">
      <c r="R1283" s="406" t="str">
        <f t="shared" si="19"/>
        <v>586_COR_32_9_202122</v>
      </c>
      <c r="S1283" s="406">
        <v>586</v>
      </c>
      <c r="T1283" s="406" t="s">
        <v>287</v>
      </c>
      <c r="U1283" s="406">
        <v>32</v>
      </c>
      <c r="V1283" s="406">
        <v>9</v>
      </c>
      <c r="W1283" s="406">
        <v>202122</v>
      </c>
      <c r="X1283" s="566">
        <v>0</v>
      </c>
    </row>
    <row r="1284" spans="18:24" x14ac:dyDescent="0.2">
      <c r="R1284" s="406" t="str">
        <f t="shared" ref="R1284:R1347" si="20">S1284&amp;"_"&amp;T1284&amp;"_"&amp;U1284&amp;"_"&amp;V1284&amp;"_"&amp;W1284</f>
        <v>512_COR_33_9_202122</v>
      </c>
      <c r="S1284" s="406">
        <v>512</v>
      </c>
      <c r="T1284" s="406" t="s">
        <v>287</v>
      </c>
      <c r="U1284" s="406">
        <v>33</v>
      </c>
      <c r="V1284" s="406">
        <v>9</v>
      </c>
      <c r="W1284" s="406">
        <v>202122</v>
      </c>
      <c r="X1284" s="566">
        <v>0</v>
      </c>
    </row>
    <row r="1285" spans="18:24" x14ac:dyDescent="0.2">
      <c r="R1285" s="406" t="str">
        <f t="shared" si="20"/>
        <v>514_COR_33_9_202122</v>
      </c>
      <c r="S1285" s="406">
        <v>514</v>
      </c>
      <c r="T1285" s="406" t="s">
        <v>287</v>
      </c>
      <c r="U1285" s="406">
        <v>33</v>
      </c>
      <c r="V1285" s="406">
        <v>9</v>
      </c>
      <c r="W1285" s="406">
        <v>202122</v>
      </c>
      <c r="X1285" s="566">
        <v>0</v>
      </c>
    </row>
    <row r="1286" spans="18:24" x14ac:dyDescent="0.2">
      <c r="R1286" s="406" t="str">
        <f t="shared" si="20"/>
        <v>516_COR_33_9_202122</v>
      </c>
      <c r="S1286" s="406">
        <v>516</v>
      </c>
      <c r="T1286" s="406" t="s">
        <v>287</v>
      </c>
      <c r="U1286" s="406">
        <v>33</v>
      </c>
      <c r="V1286" s="406">
        <v>9</v>
      </c>
      <c r="W1286" s="406">
        <v>202122</v>
      </c>
      <c r="X1286" s="566">
        <v>0</v>
      </c>
    </row>
    <row r="1287" spans="18:24" x14ac:dyDescent="0.2">
      <c r="R1287" s="406" t="str">
        <f t="shared" si="20"/>
        <v>518_COR_33_9_202122</v>
      </c>
      <c r="S1287" s="406">
        <v>518</v>
      </c>
      <c r="T1287" s="406" t="s">
        <v>287</v>
      </c>
      <c r="U1287" s="406">
        <v>33</v>
      </c>
      <c r="V1287" s="406">
        <v>9</v>
      </c>
      <c r="W1287" s="406">
        <v>202122</v>
      </c>
      <c r="X1287" s="566">
        <v>0</v>
      </c>
    </row>
    <row r="1288" spans="18:24" x14ac:dyDescent="0.2">
      <c r="R1288" s="406" t="str">
        <f t="shared" si="20"/>
        <v>520_COR_33_9_202122</v>
      </c>
      <c r="S1288" s="406">
        <v>520</v>
      </c>
      <c r="T1288" s="406" t="s">
        <v>287</v>
      </c>
      <c r="U1288" s="406">
        <v>33</v>
      </c>
      <c r="V1288" s="406">
        <v>9</v>
      </c>
      <c r="W1288" s="406">
        <v>202122</v>
      </c>
      <c r="X1288" s="566">
        <v>0</v>
      </c>
    </row>
    <row r="1289" spans="18:24" x14ac:dyDescent="0.2">
      <c r="R1289" s="406" t="str">
        <f t="shared" si="20"/>
        <v>522_COR_33_9_202122</v>
      </c>
      <c r="S1289" s="406">
        <v>522</v>
      </c>
      <c r="T1289" s="406" t="s">
        <v>287</v>
      </c>
      <c r="U1289" s="406">
        <v>33</v>
      </c>
      <c r="V1289" s="406">
        <v>9</v>
      </c>
      <c r="W1289" s="406">
        <v>202122</v>
      </c>
      <c r="X1289" s="566">
        <v>0</v>
      </c>
    </row>
    <row r="1290" spans="18:24" x14ac:dyDescent="0.2">
      <c r="R1290" s="406" t="str">
        <f t="shared" si="20"/>
        <v>524_COR_33_9_202122</v>
      </c>
      <c r="S1290" s="406">
        <v>524</v>
      </c>
      <c r="T1290" s="406" t="s">
        <v>287</v>
      </c>
      <c r="U1290" s="406">
        <v>33</v>
      </c>
      <c r="V1290" s="406">
        <v>9</v>
      </c>
      <c r="W1290" s="406">
        <v>202122</v>
      </c>
      <c r="X1290" s="566">
        <v>0</v>
      </c>
    </row>
    <row r="1291" spans="18:24" x14ac:dyDescent="0.2">
      <c r="R1291" s="406" t="str">
        <f t="shared" si="20"/>
        <v>526_COR_33_9_202122</v>
      </c>
      <c r="S1291" s="406">
        <v>526</v>
      </c>
      <c r="T1291" s="406" t="s">
        <v>287</v>
      </c>
      <c r="U1291" s="406">
        <v>33</v>
      </c>
      <c r="V1291" s="406">
        <v>9</v>
      </c>
      <c r="W1291" s="406">
        <v>202122</v>
      </c>
      <c r="X1291" s="566">
        <v>0</v>
      </c>
    </row>
    <row r="1292" spans="18:24" x14ac:dyDescent="0.2">
      <c r="R1292" s="406" t="str">
        <f t="shared" si="20"/>
        <v>528_COR_33_9_202122</v>
      </c>
      <c r="S1292" s="406">
        <v>528</v>
      </c>
      <c r="T1292" s="406" t="s">
        <v>287</v>
      </c>
      <c r="U1292" s="406">
        <v>33</v>
      </c>
      <c r="V1292" s="406">
        <v>9</v>
      </c>
      <c r="W1292" s="406">
        <v>202122</v>
      </c>
      <c r="X1292" s="566">
        <v>0</v>
      </c>
    </row>
    <row r="1293" spans="18:24" x14ac:dyDescent="0.2">
      <c r="R1293" s="406" t="str">
        <f t="shared" si="20"/>
        <v>530_COR_33_9_202122</v>
      </c>
      <c r="S1293" s="406">
        <v>530</v>
      </c>
      <c r="T1293" s="406" t="s">
        <v>287</v>
      </c>
      <c r="U1293" s="406">
        <v>33</v>
      </c>
      <c r="V1293" s="406">
        <v>9</v>
      </c>
      <c r="W1293" s="406">
        <v>202122</v>
      </c>
      <c r="X1293" s="566">
        <v>0</v>
      </c>
    </row>
    <row r="1294" spans="18:24" x14ac:dyDescent="0.2">
      <c r="R1294" s="406" t="str">
        <f t="shared" si="20"/>
        <v>532_COR_33_9_202122</v>
      </c>
      <c r="S1294" s="406">
        <v>532</v>
      </c>
      <c r="T1294" s="406" t="s">
        <v>287</v>
      </c>
      <c r="U1294" s="406">
        <v>33</v>
      </c>
      <c r="V1294" s="406">
        <v>9</v>
      </c>
      <c r="W1294" s="406">
        <v>202122</v>
      </c>
      <c r="X1294" s="566">
        <v>0</v>
      </c>
    </row>
    <row r="1295" spans="18:24" x14ac:dyDescent="0.2">
      <c r="R1295" s="406" t="str">
        <f t="shared" si="20"/>
        <v>534_COR_33_9_202122</v>
      </c>
      <c r="S1295" s="406">
        <v>534</v>
      </c>
      <c r="T1295" s="406" t="s">
        <v>287</v>
      </c>
      <c r="U1295" s="406">
        <v>33</v>
      </c>
      <c r="V1295" s="406">
        <v>9</v>
      </c>
      <c r="W1295" s="406">
        <v>202122</v>
      </c>
      <c r="X1295" s="566">
        <v>0</v>
      </c>
    </row>
    <row r="1296" spans="18:24" x14ac:dyDescent="0.2">
      <c r="R1296" s="406" t="str">
        <f t="shared" si="20"/>
        <v>536_COR_33_9_202122</v>
      </c>
      <c r="S1296" s="406">
        <v>536</v>
      </c>
      <c r="T1296" s="406" t="s">
        <v>287</v>
      </c>
      <c r="U1296" s="406">
        <v>33</v>
      </c>
      <c r="V1296" s="406">
        <v>9</v>
      </c>
      <c r="W1296" s="406">
        <v>202122</v>
      </c>
      <c r="X1296" s="566">
        <v>0</v>
      </c>
    </row>
    <row r="1297" spans="18:24" x14ac:dyDescent="0.2">
      <c r="R1297" s="406" t="str">
        <f t="shared" si="20"/>
        <v>538_COR_33_9_202122</v>
      </c>
      <c r="S1297" s="406">
        <v>538</v>
      </c>
      <c r="T1297" s="406" t="s">
        <v>287</v>
      </c>
      <c r="U1297" s="406">
        <v>33</v>
      </c>
      <c r="V1297" s="406">
        <v>9</v>
      </c>
      <c r="W1297" s="406">
        <v>202122</v>
      </c>
      <c r="X1297" s="566">
        <v>0</v>
      </c>
    </row>
    <row r="1298" spans="18:24" x14ac:dyDescent="0.2">
      <c r="R1298" s="406" t="str">
        <f t="shared" si="20"/>
        <v>540_COR_33_9_202122</v>
      </c>
      <c r="S1298" s="406">
        <v>540</v>
      </c>
      <c r="T1298" s="406" t="s">
        <v>287</v>
      </c>
      <c r="U1298" s="406">
        <v>33</v>
      </c>
      <c r="V1298" s="406">
        <v>9</v>
      </c>
      <c r="W1298" s="406">
        <v>202122</v>
      </c>
      <c r="X1298" s="566">
        <v>0</v>
      </c>
    </row>
    <row r="1299" spans="18:24" x14ac:dyDescent="0.2">
      <c r="R1299" s="406" t="str">
        <f t="shared" si="20"/>
        <v>542_COR_33_9_202122</v>
      </c>
      <c r="S1299" s="406">
        <v>542</v>
      </c>
      <c r="T1299" s="406" t="s">
        <v>287</v>
      </c>
      <c r="U1299" s="406">
        <v>33</v>
      </c>
      <c r="V1299" s="406">
        <v>9</v>
      </c>
      <c r="W1299" s="406">
        <v>202122</v>
      </c>
      <c r="X1299" s="566">
        <v>0</v>
      </c>
    </row>
    <row r="1300" spans="18:24" x14ac:dyDescent="0.2">
      <c r="R1300" s="406" t="str">
        <f t="shared" si="20"/>
        <v>544_COR_33_9_202122</v>
      </c>
      <c r="S1300" s="406">
        <v>544</v>
      </c>
      <c r="T1300" s="406" t="s">
        <v>287</v>
      </c>
      <c r="U1300" s="406">
        <v>33</v>
      </c>
      <c r="V1300" s="406">
        <v>9</v>
      </c>
      <c r="W1300" s="406">
        <v>202122</v>
      </c>
      <c r="X1300" s="566">
        <v>0</v>
      </c>
    </row>
    <row r="1301" spans="18:24" x14ac:dyDescent="0.2">
      <c r="R1301" s="406" t="str">
        <f t="shared" si="20"/>
        <v>545_COR_33_9_202122</v>
      </c>
      <c r="S1301" s="406">
        <v>545</v>
      </c>
      <c r="T1301" s="406" t="s">
        <v>287</v>
      </c>
      <c r="U1301" s="406">
        <v>33</v>
      </c>
      <c r="V1301" s="406">
        <v>9</v>
      </c>
      <c r="W1301" s="406">
        <v>202122</v>
      </c>
      <c r="X1301" s="566">
        <v>0</v>
      </c>
    </row>
    <row r="1302" spans="18:24" x14ac:dyDescent="0.2">
      <c r="R1302" s="406" t="str">
        <f t="shared" si="20"/>
        <v>546_COR_33_9_202122</v>
      </c>
      <c r="S1302" s="406">
        <v>546</v>
      </c>
      <c r="T1302" s="406" t="s">
        <v>287</v>
      </c>
      <c r="U1302" s="406">
        <v>33</v>
      </c>
      <c r="V1302" s="406">
        <v>9</v>
      </c>
      <c r="W1302" s="406">
        <v>202122</v>
      </c>
      <c r="X1302" s="566">
        <v>0</v>
      </c>
    </row>
    <row r="1303" spans="18:24" x14ac:dyDescent="0.2">
      <c r="R1303" s="406" t="str">
        <f t="shared" si="20"/>
        <v>548_COR_33_9_202122</v>
      </c>
      <c r="S1303" s="406">
        <v>548</v>
      </c>
      <c r="T1303" s="406" t="s">
        <v>287</v>
      </c>
      <c r="U1303" s="406">
        <v>33</v>
      </c>
      <c r="V1303" s="406">
        <v>9</v>
      </c>
      <c r="W1303" s="406">
        <v>202122</v>
      </c>
      <c r="X1303" s="566">
        <v>0</v>
      </c>
    </row>
    <row r="1304" spans="18:24" x14ac:dyDescent="0.2">
      <c r="R1304" s="406" t="str">
        <f t="shared" si="20"/>
        <v>550_COR_33_9_202122</v>
      </c>
      <c r="S1304" s="406">
        <v>550</v>
      </c>
      <c r="T1304" s="406" t="s">
        <v>287</v>
      </c>
      <c r="U1304" s="406">
        <v>33</v>
      </c>
      <c r="V1304" s="406">
        <v>9</v>
      </c>
      <c r="W1304" s="406">
        <v>202122</v>
      </c>
      <c r="X1304" s="566">
        <v>0</v>
      </c>
    </row>
    <row r="1305" spans="18:24" x14ac:dyDescent="0.2">
      <c r="R1305" s="406" t="str">
        <f t="shared" si="20"/>
        <v>552_COR_33_9_202122</v>
      </c>
      <c r="S1305" s="406">
        <v>552</v>
      </c>
      <c r="T1305" s="406" t="s">
        <v>287</v>
      </c>
      <c r="U1305" s="406">
        <v>33</v>
      </c>
      <c r="V1305" s="406">
        <v>9</v>
      </c>
      <c r="W1305" s="406">
        <v>202122</v>
      </c>
      <c r="X1305" s="566">
        <v>0</v>
      </c>
    </row>
    <row r="1306" spans="18:24" x14ac:dyDescent="0.2">
      <c r="R1306" s="406" t="str">
        <f t="shared" si="20"/>
        <v>562_COR_33_9_202122</v>
      </c>
      <c r="S1306" s="406">
        <v>562</v>
      </c>
      <c r="T1306" s="406" t="s">
        <v>287</v>
      </c>
      <c r="U1306" s="406">
        <v>33</v>
      </c>
      <c r="V1306" s="406">
        <v>9</v>
      </c>
      <c r="W1306" s="406">
        <v>202122</v>
      </c>
      <c r="X1306" s="566">
        <v>0</v>
      </c>
    </row>
    <row r="1307" spans="18:24" x14ac:dyDescent="0.2">
      <c r="R1307" s="406" t="str">
        <f t="shared" si="20"/>
        <v>564_COR_33_9_202122</v>
      </c>
      <c r="S1307" s="406">
        <v>564</v>
      </c>
      <c r="T1307" s="406" t="s">
        <v>287</v>
      </c>
      <c r="U1307" s="406">
        <v>33</v>
      </c>
      <c r="V1307" s="406">
        <v>9</v>
      </c>
      <c r="W1307" s="406">
        <v>202122</v>
      </c>
      <c r="X1307" s="566">
        <v>0</v>
      </c>
    </row>
    <row r="1308" spans="18:24" x14ac:dyDescent="0.2">
      <c r="R1308" s="406" t="str">
        <f t="shared" si="20"/>
        <v>566_COR_33_9_202122</v>
      </c>
      <c r="S1308" s="406">
        <v>566</v>
      </c>
      <c r="T1308" s="406" t="s">
        <v>287</v>
      </c>
      <c r="U1308" s="406">
        <v>33</v>
      </c>
      <c r="V1308" s="406">
        <v>9</v>
      </c>
      <c r="W1308" s="406">
        <v>202122</v>
      </c>
      <c r="X1308" s="566">
        <v>0</v>
      </c>
    </row>
    <row r="1309" spans="18:24" x14ac:dyDescent="0.2">
      <c r="R1309" s="406" t="str">
        <f t="shared" si="20"/>
        <v>568_COR_33_9_202122</v>
      </c>
      <c r="S1309" s="406">
        <v>568</v>
      </c>
      <c r="T1309" s="406" t="s">
        <v>287</v>
      </c>
      <c r="U1309" s="406">
        <v>33</v>
      </c>
      <c r="V1309" s="406">
        <v>9</v>
      </c>
      <c r="W1309" s="406">
        <v>202122</v>
      </c>
      <c r="X1309" s="566">
        <v>0</v>
      </c>
    </row>
    <row r="1310" spans="18:24" x14ac:dyDescent="0.2">
      <c r="R1310" s="406" t="str">
        <f t="shared" si="20"/>
        <v>572_COR_33_9_202122</v>
      </c>
      <c r="S1310" s="406">
        <v>572</v>
      </c>
      <c r="T1310" s="406" t="s">
        <v>287</v>
      </c>
      <c r="U1310" s="406">
        <v>33</v>
      </c>
      <c r="V1310" s="406">
        <v>9</v>
      </c>
      <c r="W1310" s="406">
        <v>202122</v>
      </c>
      <c r="X1310" s="566">
        <v>0</v>
      </c>
    </row>
    <row r="1311" spans="18:24" x14ac:dyDescent="0.2">
      <c r="R1311" s="406" t="str">
        <f t="shared" si="20"/>
        <v>574_COR_33_9_202122</v>
      </c>
      <c r="S1311" s="406">
        <v>574</v>
      </c>
      <c r="T1311" s="406" t="s">
        <v>287</v>
      </c>
      <c r="U1311" s="406">
        <v>33</v>
      </c>
      <c r="V1311" s="406">
        <v>9</v>
      </c>
      <c r="W1311" s="406">
        <v>202122</v>
      </c>
      <c r="X1311" s="566">
        <v>0</v>
      </c>
    </row>
    <row r="1312" spans="18:24" x14ac:dyDescent="0.2">
      <c r="R1312" s="406" t="str">
        <f t="shared" si="20"/>
        <v>576_COR_33_9_202122</v>
      </c>
      <c r="S1312" s="406">
        <v>576</v>
      </c>
      <c r="T1312" s="406" t="s">
        <v>287</v>
      </c>
      <c r="U1312" s="406">
        <v>33</v>
      </c>
      <c r="V1312" s="406">
        <v>9</v>
      </c>
      <c r="W1312" s="406">
        <v>202122</v>
      </c>
      <c r="X1312" s="566">
        <v>0</v>
      </c>
    </row>
    <row r="1313" spans="18:24" x14ac:dyDescent="0.2">
      <c r="R1313" s="406" t="str">
        <f t="shared" si="20"/>
        <v>582_COR_33_9_202122</v>
      </c>
      <c r="S1313" s="406">
        <v>582</v>
      </c>
      <c r="T1313" s="406" t="s">
        <v>287</v>
      </c>
      <c r="U1313" s="406">
        <v>33</v>
      </c>
      <c r="V1313" s="406">
        <v>9</v>
      </c>
      <c r="W1313" s="406">
        <v>202122</v>
      </c>
      <c r="X1313" s="566">
        <v>0</v>
      </c>
    </row>
    <row r="1314" spans="18:24" x14ac:dyDescent="0.2">
      <c r="R1314" s="406" t="str">
        <f t="shared" si="20"/>
        <v>584_COR_33_9_202122</v>
      </c>
      <c r="S1314" s="406">
        <v>584</v>
      </c>
      <c r="T1314" s="406" t="s">
        <v>287</v>
      </c>
      <c r="U1314" s="406">
        <v>33</v>
      </c>
      <c r="V1314" s="406">
        <v>9</v>
      </c>
      <c r="W1314" s="406">
        <v>202122</v>
      </c>
      <c r="X1314" s="566">
        <v>0</v>
      </c>
    </row>
    <row r="1315" spans="18:24" x14ac:dyDescent="0.2">
      <c r="R1315" s="406" t="str">
        <f t="shared" si="20"/>
        <v>586_COR_33_9_202122</v>
      </c>
      <c r="S1315" s="406">
        <v>586</v>
      </c>
      <c r="T1315" s="406" t="s">
        <v>287</v>
      </c>
      <c r="U1315" s="406">
        <v>33</v>
      </c>
      <c r="V1315" s="406">
        <v>9</v>
      </c>
      <c r="W1315" s="406">
        <v>202122</v>
      </c>
      <c r="X1315" s="566">
        <v>0</v>
      </c>
    </row>
    <row r="1316" spans="18:24" x14ac:dyDescent="0.2">
      <c r="R1316" s="406" t="str">
        <f t="shared" si="20"/>
        <v>512_COR_34_9_202122</v>
      </c>
      <c r="S1316" s="406">
        <v>512</v>
      </c>
      <c r="T1316" s="406" t="s">
        <v>287</v>
      </c>
      <c r="U1316" s="406">
        <v>34</v>
      </c>
      <c r="V1316" s="406">
        <v>9</v>
      </c>
      <c r="W1316" s="406">
        <v>202122</v>
      </c>
      <c r="X1316" s="566">
        <v>0</v>
      </c>
    </row>
    <row r="1317" spans="18:24" x14ac:dyDescent="0.2">
      <c r="R1317" s="406" t="str">
        <f t="shared" si="20"/>
        <v>514_COR_34_9_202122</v>
      </c>
      <c r="S1317" s="406">
        <v>514</v>
      </c>
      <c r="T1317" s="406" t="s">
        <v>287</v>
      </c>
      <c r="U1317" s="406">
        <v>34</v>
      </c>
      <c r="V1317" s="406">
        <v>9</v>
      </c>
      <c r="W1317" s="406">
        <v>202122</v>
      </c>
      <c r="X1317" s="566">
        <v>255</v>
      </c>
    </row>
    <row r="1318" spans="18:24" x14ac:dyDescent="0.2">
      <c r="R1318" s="406" t="str">
        <f t="shared" si="20"/>
        <v>516_COR_34_9_202122</v>
      </c>
      <c r="S1318" s="406">
        <v>516</v>
      </c>
      <c r="T1318" s="406" t="s">
        <v>287</v>
      </c>
      <c r="U1318" s="406">
        <v>34</v>
      </c>
      <c r="V1318" s="406">
        <v>9</v>
      </c>
      <c r="W1318" s="406">
        <v>202122</v>
      </c>
      <c r="X1318" s="566">
        <v>0</v>
      </c>
    </row>
    <row r="1319" spans="18:24" x14ac:dyDescent="0.2">
      <c r="R1319" s="406" t="str">
        <f t="shared" si="20"/>
        <v>518_COR_34_9_202122</v>
      </c>
      <c r="S1319" s="406">
        <v>518</v>
      </c>
      <c r="T1319" s="406" t="s">
        <v>287</v>
      </c>
      <c r="U1319" s="406">
        <v>34</v>
      </c>
      <c r="V1319" s="406">
        <v>9</v>
      </c>
      <c r="W1319" s="406">
        <v>202122</v>
      </c>
      <c r="X1319" s="566">
        <v>0</v>
      </c>
    </row>
    <row r="1320" spans="18:24" x14ac:dyDescent="0.2">
      <c r="R1320" s="406" t="str">
        <f t="shared" si="20"/>
        <v>520_COR_34_9_202122</v>
      </c>
      <c r="S1320" s="406">
        <v>520</v>
      </c>
      <c r="T1320" s="406" t="s">
        <v>287</v>
      </c>
      <c r="U1320" s="406">
        <v>34</v>
      </c>
      <c r="V1320" s="406">
        <v>9</v>
      </c>
      <c r="W1320" s="406">
        <v>202122</v>
      </c>
      <c r="X1320" s="566">
        <v>0</v>
      </c>
    </row>
    <row r="1321" spans="18:24" x14ac:dyDescent="0.2">
      <c r="R1321" s="406" t="str">
        <f t="shared" si="20"/>
        <v>522_COR_34_9_202122</v>
      </c>
      <c r="S1321" s="406">
        <v>522</v>
      </c>
      <c r="T1321" s="406" t="s">
        <v>287</v>
      </c>
      <c r="U1321" s="406">
        <v>34</v>
      </c>
      <c r="V1321" s="406">
        <v>9</v>
      </c>
      <c r="W1321" s="406">
        <v>202122</v>
      </c>
      <c r="X1321" s="566">
        <v>0</v>
      </c>
    </row>
    <row r="1322" spans="18:24" x14ac:dyDescent="0.2">
      <c r="R1322" s="406" t="str">
        <f t="shared" si="20"/>
        <v>524_COR_34_9_202122</v>
      </c>
      <c r="S1322" s="406">
        <v>524</v>
      </c>
      <c r="T1322" s="406" t="s">
        <v>287</v>
      </c>
      <c r="U1322" s="406">
        <v>34</v>
      </c>
      <c r="V1322" s="406">
        <v>9</v>
      </c>
      <c r="W1322" s="406">
        <v>202122</v>
      </c>
      <c r="X1322" s="566">
        <v>0</v>
      </c>
    </row>
    <row r="1323" spans="18:24" x14ac:dyDescent="0.2">
      <c r="R1323" s="406" t="str">
        <f t="shared" si="20"/>
        <v>526_COR_34_9_202122</v>
      </c>
      <c r="S1323" s="406">
        <v>526</v>
      </c>
      <c r="T1323" s="406" t="s">
        <v>287</v>
      </c>
      <c r="U1323" s="406">
        <v>34</v>
      </c>
      <c r="V1323" s="406">
        <v>9</v>
      </c>
      <c r="W1323" s="406">
        <v>202122</v>
      </c>
      <c r="X1323" s="566">
        <v>142</v>
      </c>
    </row>
    <row r="1324" spans="18:24" x14ac:dyDescent="0.2">
      <c r="R1324" s="406" t="str">
        <f t="shared" si="20"/>
        <v>528_COR_34_9_202122</v>
      </c>
      <c r="S1324" s="406">
        <v>528</v>
      </c>
      <c r="T1324" s="406" t="s">
        <v>287</v>
      </c>
      <c r="U1324" s="406">
        <v>34</v>
      </c>
      <c r="V1324" s="406">
        <v>9</v>
      </c>
      <c r="W1324" s="406">
        <v>202122</v>
      </c>
      <c r="X1324" s="566">
        <v>0</v>
      </c>
    </row>
    <row r="1325" spans="18:24" x14ac:dyDescent="0.2">
      <c r="R1325" s="406" t="str">
        <f t="shared" si="20"/>
        <v>530_COR_34_9_202122</v>
      </c>
      <c r="S1325" s="406">
        <v>530</v>
      </c>
      <c r="T1325" s="406" t="s">
        <v>287</v>
      </c>
      <c r="U1325" s="406">
        <v>34</v>
      </c>
      <c r="V1325" s="406">
        <v>9</v>
      </c>
      <c r="W1325" s="406">
        <v>202122</v>
      </c>
      <c r="X1325" s="566">
        <v>0</v>
      </c>
    </row>
    <row r="1326" spans="18:24" x14ac:dyDescent="0.2">
      <c r="R1326" s="406" t="str">
        <f t="shared" si="20"/>
        <v>532_COR_34_9_202122</v>
      </c>
      <c r="S1326" s="406">
        <v>532</v>
      </c>
      <c r="T1326" s="406" t="s">
        <v>287</v>
      </c>
      <c r="U1326" s="406">
        <v>34</v>
      </c>
      <c r="V1326" s="406">
        <v>9</v>
      </c>
      <c r="W1326" s="406">
        <v>202122</v>
      </c>
      <c r="X1326" s="566">
        <v>686</v>
      </c>
    </row>
    <row r="1327" spans="18:24" x14ac:dyDescent="0.2">
      <c r="R1327" s="406" t="str">
        <f t="shared" si="20"/>
        <v>534_COR_34_9_202122</v>
      </c>
      <c r="S1327" s="406">
        <v>534</v>
      </c>
      <c r="T1327" s="406" t="s">
        <v>287</v>
      </c>
      <c r="U1327" s="406">
        <v>34</v>
      </c>
      <c r="V1327" s="406">
        <v>9</v>
      </c>
      <c r="W1327" s="406">
        <v>202122</v>
      </c>
      <c r="X1327" s="566">
        <v>0</v>
      </c>
    </row>
    <row r="1328" spans="18:24" x14ac:dyDescent="0.2">
      <c r="R1328" s="406" t="str">
        <f t="shared" si="20"/>
        <v>536_COR_34_9_202122</v>
      </c>
      <c r="S1328" s="406">
        <v>536</v>
      </c>
      <c r="T1328" s="406" t="s">
        <v>287</v>
      </c>
      <c r="U1328" s="406">
        <v>34</v>
      </c>
      <c r="V1328" s="406">
        <v>9</v>
      </c>
      <c r="W1328" s="406">
        <v>202122</v>
      </c>
      <c r="X1328" s="566">
        <v>0</v>
      </c>
    </row>
    <row r="1329" spans="18:24" x14ac:dyDescent="0.2">
      <c r="R1329" s="406" t="str">
        <f t="shared" si="20"/>
        <v>538_COR_34_9_202122</v>
      </c>
      <c r="S1329" s="406">
        <v>538</v>
      </c>
      <c r="T1329" s="406" t="s">
        <v>287</v>
      </c>
      <c r="U1329" s="406">
        <v>34</v>
      </c>
      <c r="V1329" s="406">
        <v>9</v>
      </c>
      <c r="W1329" s="406">
        <v>202122</v>
      </c>
      <c r="X1329" s="566">
        <v>0</v>
      </c>
    </row>
    <row r="1330" spans="18:24" x14ac:dyDescent="0.2">
      <c r="R1330" s="406" t="str">
        <f t="shared" si="20"/>
        <v>540_COR_34_9_202122</v>
      </c>
      <c r="S1330" s="406">
        <v>540</v>
      </c>
      <c r="T1330" s="406" t="s">
        <v>287</v>
      </c>
      <c r="U1330" s="406">
        <v>34</v>
      </c>
      <c r="V1330" s="406">
        <v>9</v>
      </c>
      <c r="W1330" s="406">
        <v>202122</v>
      </c>
      <c r="X1330" s="566">
        <v>0</v>
      </c>
    </row>
    <row r="1331" spans="18:24" x14ac:dyDescent="0.2">
      <c r="R1331" s="406" t="str">
        <f t="shared" si="20"/>
        <v>542_COR_34_9_202122</v>
      </c>
      <c r="S1331" s="406">
        <v>542</v>
      </c>
      <c r="T1331" s="406" t="s">
        <v>287</v>
      </c>
      <c r="U1331" s="406">
        <v>34</v>
      </c>
      <c r="V1331" s="406">
        <v>9</v>
      </c>
      <c r="W1331" s="406">
        <v>202122</v>
      </c>
      <c r="X1331" s="566">
        <v>0</v>
      </c>
    </row>
    <row r="1332" spans="18:24" x14ac:dyDescent="0.2">
      <c r="R1332" s="406" t="str">
        <f t="shared" si="20"/>
        <v>544_COR_34_9_202122</v>
      </c>
      <c r="S1332" s="406">
        <v>544</v>
      </c>
      <c r="T1332" s="406" t="s">
        <v>287</v>
      </c>
      <c r="U1332" s="406">
        <v>34</v>
      </c>
      <c r="V1332" s="406">
        <v>9</v>
      </c>
      <c r="W1332" s="406">
        <v>202122</v>
      </c>
      <c r="X1332" s="566">
        <v>0</v>
      </c>
    </row>
    <row r="1333" spans="18:24" x14ac:dyDescent="0.2">
      <c r="R1333" s="406" t="str">
        <f t="shared" si="20"/>
        <v>545_COR_34_9_202122</v>
      </c>
      <c r="S1333" s="406">
        <v>545</v>
      </c>
      <c r="T1333" s="406" t="s">
        <v>287</v>
      </c>
      <c r="U1333" s="406">
        <v>34</v>
      </c>
      <c r="V1333" s="406">
        <v>9</v>
      </c>
      <c r="W1333" s="406">
        <v>202122</v>
      </c>
      <c r="X1333" s="566">
        <v>0</v>
      </c>
    </row>
    <row r="1334" spans="18:24" x14ac:dyDescent="0.2">
      <c r="R1334" s="406" t="str">
        <f t="shared" si="20"/>
        <v>546_COR_34_9_202122</v>
      </c>
      <c r="S1334" s="406">
        <v>546</v>
      </c>
      <c r="T1334" s="406" t="s">
        <v>287</v>
      </c>
      <c r="U1334" s="406">
        <v>34</v>
      </c>
      <c r="V1334" s="406">
        <v>9</v>
      </c>
      <c r="W1334" s="406">
        <v>202122</v>
      </c>
      <c r="X1334" s="566">
        <v>105</v>
      </c>
    </row>
    <row r="1335" spans="18:24" x14ac:dyDescent="0.2">
      <c r="R1335" s="406" t="str">
        <f t="shared" si="20"/>
        <v>548_COR_34_9_202122</v>
      </c>
      <c r="S1335" s="406">
        <v>548</v>
      </c>
      <c r="T1335" s="406" t="s">
        <v>287</v>
      </c>
      <c r="U1335" s="406">
        <v>34</v>
      </c>
      <c r="V1335" s="406">
        <v>9</v>
      </c>
      <c r="W1335" s="406">
        <v>202122</v>
      </c>
      <c r="X1335" s="566">
        <v>0</v>
      </c>
    </row>
    <row r="1336" spans="18:24" x14ac:dyDescent="0.2">
      <c r="R1336" s="406" t="str">
        <f t="shared" si="20"/>
        <v>550_COR_34_9_202122</v>
      </c>
      <c r="S1336" s="406">
        <v>550</v>
      </c>
      <c r="T1336" s="406" t="s">
        <v>287</v>
      </c>
      <c r="U1336" s="406">
        <v>34</v>
      </c>
      <c r="V1336" s="406">
        <v>9</v>
      </c>
      <c r="W1336" s="406">
        <v>202122</v>
      </c>
      <c r="X1336" s="566">
        <v>262.03275000000002</v>
      </c>
    </row>
    <row r="1337" spans="18:24" x14ac:dyDescent="0.2">
      <c r="R1337" s="406" t="str">
        <f t="shared" si="20"/>
        <v>552_COR_34_9_202122</v>
      </c>
      <c r="S1337" s="406">
        <v>552</v>
      </c>
      <c r="T1337" s="406" t="s">
        <v>287</v>
      </c>
      <c r="U1337" s="406">
        <v>34</v>
      </c>
      <c r="V1337" s="406">
        <v>9</v>
      </c>
      <c r="W1337" s="406">
        <v>202122</v>
      </c>
      <c r="X1337" s="566">
        <v>0</v>
      </c>
    </row>
    <row r="1338" spans="18:24" x14ac:dyDescent="0.2">
      <c r="R1338" s="406" t="str">
        <f t="shared" si="20"/>
        <v>562_COR_34_9_202122</v>
      </c>
      <c r="S1338" s="406">
        <v>562</v>
      </c>
      <c r="T1338" s="406" t="s">
        <v>287</v>
      </c>
      <c r="U1338" s="406">
        <v>34</v>
      </c>
      <c r="V1338" s="406">
        <v>9</v>
      </c>
      <c r="W1338" s="406">
        <v>202122</v>
      </c>
      <c r="X1338" s="566">
        <v>0</v>
      </c>
    </row>
    <row r="1339" spans="18:24" x14ac:dyDescent="0.2">
      <c r="R1339" s="406" t="str">
        <f t="shared" si="20"/>
        <v>564_COR_34_9_202122</v>
      </c>
      <c r="S1339" s="406">
        <v>564</v>
      </c>
      <c r="T1339" s="406" t="s">
        <v>287</v>
      </c>
      <c r="U1339" s="406">
        <v>34</v>
      </c>
      <c r="V1339" s="406">
        <v>9</v>
      </c>
      <c r="W1339" s="406">
        <v>202122</v>
      </c>
      <c r="X1339" s="566">
        <v>0</v>
      </c>
    </row>
    <row r="1340" spans="18:24" x14ac:dyDescent="0.2">
      <c r="R1340" s="406" t="str">
        <f t="shared" si="20"/>
        <v>566_COR_34_9_202122</v>
      </c>
      <c r="S1340" s="406">
        <v>566</v>
      </c>
      <c r="T1340" s="406" t="s">
        <v>287</v>
      </c>
      <c r="U1340" s="406">
        <v>34</v>
      </c>
      <c r="V1340" s="406">
        <v>9</v>
      </c>
      <c r="W1340" s="406">
        <v>202122</v>
      </c>
      <c r="X1340" s="566">
        <v>0</v>
      </c>
    </row>
    <row r="1341" spans="18:24" x14ac:dyDescent="0.2">
      <c r="R1341" s="406" t="str">
        <f t="shared" si="20"/>
        <v>568_COR_34_9_202122</v>
      </c>
      <c r="S1341" s="406">
        <v>568</v>
      </c>
      <c r="T1341" s="406" t="s">
        <v>287</v>
      </c>
      <c r="U1341" s="406">
        <v>34</v>
      </c>
      <c r="V1341" s="406">
        <v>9</v>
      </c>
      <c r="W1341" s="406">
        <v>202122</v>
      </c>
      <c r="X1341" s="566">
        <v>0</v>
      </c>
    </row>
    <row r="1342" spans="18:24" x14ac:dyDescent="0.2">
      <c r="R1342" s="406" t="str">
        <f t="shared" si="20"/>
        <v>572_COR_34_9_202122</v>
      </c>
      <c r="S1342" s="406">
        <v>572</v>
      </c>
      <c r="T1342" s="406" t="s">
        <v>287</v>
      </c>
      <c r="U1342" s="406">
        <v>34</v>
      </c>
      <c r="V1342" s="406">
        <v>9</v>
      </c>
      <c r="W1342" s="406">
        <v>202122</v>
      </c>
      <c r="X1342" s="566">
        <v>0</v>
      </c>
    </row>
    <row r="1343" spans="18:24" x14ac:dyDescent="0.2">
      <c r="R1343" s="406" t="str">
        <f t="shared" si="20"/>
        <v>574_COR_34_9_202122</v>
      </c>
      <c r="S1343" s="406">
        <v>574</v>
      </c>
      <c r="T1343" s="406" t="s">
        <v>287</v>
      </c>
      <c r="U1343" s="406">
        <v>34</v>
      </c>
      <c r="V1343" s="406">
        <v>9</v>
      </c>
      <c r="W1343" s="406">
        <v>202122</v>
      </c>
      <c r="X1343" s="566">
        <v>0</v>
      </c>
    </row>
    <row r="1344" spans="18:24" x14ac:dyDescent="0.2">
      <c r="R1344" s="406" t="str">
        <f t="shared" si="20"/>
        <v>576_COR_34_9_202122</v>
      </c>
      <c r="S1344" s="406">
        <v>576</v>
      </c>
      <c r="T1344" s="406" t="s">
        <v>287</v>
      </c>
      <c r="U1344" s="406">
        <v>34</v>
      </c>
      <c r="V1344" s="406">
        <v>9</v>
      </c>
      <c r="W1344" s="406">
        <v>202122</v>
      </c>
      <c r="X1344" s="566">
        <v>0</v>
      </c>
    </row>
    <row r="1345" spans="18:24" x14ac:dyDescent="0.2">
      <c r="R1345" s="406" t="str">
        <f t="shared" si="20"/>
        <v>582_COR_34_9_202122</v>
      </c>
      <c r="S1345" s="406">
        <v>582</v>
      </c>
      <c r="T1345" s="406" t="s">
        <v>287</v>
      </c>
      <c r="U1345" s="406">
        <v>34</v>
      </c>
      <c r="V1345" s="406">
        <v>9</v>
      </c>
      <c r="W1345" s="406">
        <v>202122</v>
      </c>
      <c r="X1345" s="566">
        <v>0</v>
      </c>
    </row>
    <row r="1346" spans="18:24" x14ac:dyDescent="0.2">
      <c r="R1346" s="406" t="str">
        <f t="shared" si="20"/>
        <v>584_COR_34_9_202122</v>
      </c>
      <c r="S1346" s="406">
        <v>584</v>
      </c>
      <c r="T1346" s="406" t="s">
        <v>287</v>
      </c>
      <c r="U1346" s="406">
        <v>34</v>
      </c>
      <c r="V1346" s="406">
        <v>9</v>
      </c>
      <c r="W1346" s="406">
        <v>202122</v>
      </c>
      <c r="X1346" s="566">
        <v>0</v>
      </c>
    </row>
    <row r="1347" spans="18:24" x14ac:dyDescent="0.2">
      <c r="R1347" s="406" t="str">
        <f t="shared" si="20"/>
        <v>586_COR_34_9_202122</v>
      </c>
      <c r="S1347" s="406">
        <v>586</v>
      </c>
      <c r="T1347" s="406" t="s">
        <v>287</v>
      </c>
      <c r="U1347" s="406">
        <v>34</v>
      </c>
      <c r="V1347" s="406">
        <v>9</v>
      </c>
      <c r="W1347" s="406">
        <v>202122</v>
      </c>
      <c r="X1347" s="566">
        <v>0</v>
      </c>
    </row>
    <row r="1348" spans="18:24" x14ac:dyDescent="0.2">
      <c r="R1348" s="406" t="str">
        <f t="shared" ref="R1348:R1411" si="21">S1348&amp;"_"&amp;T1348&amp;"_"&amp;U1348&amp;"_"&amp;V1348&amp;"_"&amp;W1348</f>
        <v>512_COR_35_9_202122</v>
      </c>
      <c r="S1348" s="406">
        <v>512</v>
      </c>
      <c r="T1348" s="406" t="s">
        <v>287</v>
      </c>
      <c r="U1348" s="406">
        <v>35</v>
      </c>
      <c r="V1348" s="406">
        <v>9</v>
      </c>
      <c r="W1348" s="406">
        <v>202122</v>
      </c>
      <c r="X1348" s="566">
        <v>0</v>
      </c>
    </row>
    <row r="1349" spans="18:24" x14ac:dyDescent="0.2">
      <c r="R1349" s="406" t="str">
        <f t="shared" si="21"/>
        <v>514_COR_35_9_202122</v>
      </c>
      <c r="S1349" s="406">
        <v>514</v>
      </c>
      <c r="T1349" s="406" t="s">
        <v>287</v>
      </c>
      <c r="U1349" s="406">
        <v>35</v>
      </c>
      <c r="V1349" s="406">
        <v>9</v>
      </c>
      <c r="W1349" s="406">
        <v>202122</v>
      </c>
      <c r="X1349" s="566">
        <v>255</v>
      </c>
    </row>
    <row r="1350" spans="18:24" x14ac:dyDescent="0.2">
      <c r="R1350" s="406" t="str">
        <f t="shared" si="21"/>
        <v>516_COR_35_9_202122</v>
      </c>
      <c r="S1350" s="406">
        <v>516</v>
      </c>
      <c r="T1350" s="406" t="s">
        <v>287</v>
      </c>
      <c r="U1350" s="406">
        <v>35</v>
      </c>
      <c r="V1350" s="406">
        <v>9</v>
      </c>
      <c r="W1350" s="406">
        <v>202122</v>
      </c>
      <c r="X1350" s="566">
        <v>0</v>
      </c>
    </row>
    <row r="1351" spans="18:24" x14ac:dyDescent="0.2">
      <c r="R1351" s="406" t="str">
        <f t="shared" si="21"/>
        <v>518_COR_35_9_202122</v>
      </c>
      <c r="S1351" s="406">
        <v>518</v>
      </c>
      <c r="T1351" s="406" t="s">
        <v>287</v>
      </c>
      <c r="U1351" s="406">
        <v>35</v>
      </c>
      <c r="V1351" s="406">
        <v>9</v>
      </c>
      <c r="W1351" s="406">
        <v>202122</v>
      </c>
      <c r="X1351" s="566">
        <v>0</v>
      </c>
    </row>
    <row r="1352" spans="18:24" x14ac:dyDescent="0.2">
      <c r="R1352" s="406" t="str">
        <f t="shared" si="21"/>
        <v>520_COR_35_9_202122</v>
      </c>
      <c r="S1352" s="406">
        <v>520</v>
      </c>
      <c r="T1352" s="406" t="s">
        <v>287</v>
      </c>
      <c r="U1352" s="406">
        <v>35</v>
      </c>
      <c r="V1352" s="406">
        <v>9</v>
      </c>
      <c r="W1352" s="406">
        <v>202122</v>
      </c>
      <c r="X1352" s="566">
        <v>0</v>
      </c>
    </row>
    <row r="1353" spans="18:24" x14ac:dyDescent="0.2">
      <c r="R1353" s="406" t="str">
        <f t="shared" si="21"/>
        <v>522_COR_35_9_202122</v>
      </c>
      <c r="S1353" s="406">
        <v>522</v>
      </c>
      <c r="T1353" s="406" t="s">
        <v>287</v>
      </c>
      <c r="U1353" s="406">
        <v>35</v>
      </c>
      <c r="V1353" s="406">
        <v>9</v>
      </c>
      <c r="W1353" s="406">
        <v>202122</v>
      </c>
      <c r="X1353" s="566">
        <v>0</v>
      </c>
    </row>
    <row r="1354" spans="18:24" x14ac:dyDescent="0.2">
      <c r="R1354" s="406" t="str">
        <f t="shared" si="21"/>
        <v>524_COR_35_9_202122</v>
      </c>
      <c r="S1354" s="406">
        <v>524</v>
      </c>
      <c r="T1354" s="406" t="s">
        <v>287</v>
      </c>
      <c r="U1354" s="406">
        <v>35</v>
      </c>
      <c r="V1354" s="406">
        <v>9</v>
      </c>
      <c r="W1354" s="406">
        <v>202122</v>
      </c>
      <c r="X1354" s="566">
        <v>0</v>
      </c>
    </row>
    <row r="1355" spans="18:24" x14ac:dyDescent="0.2">
      <c r="R1355" s="406" t="str">
        <f t="shared" si="21"/>
        <v>526_COR_35_9_202122</v>
      </c>
      <c r="S1355" s="406">
        <v>526</v>
      </c>
      <c r="T1355" s="406" t="s">
        <v>287</v>
      </c>
      <c r="U1355" s="406">
        <v>35</v>
      </c>
      <c r="V1355" s="406">
        <v>9</v>
      </c>
      <c r="W1355" s="406">
        <v>202122</v>
      </c>
      <c r="X1355" s="566">
        <v>142</v>
      </c>
    </row>
    <row r="1356" spans="18:24" x14ac:dyDescent="0.2">
      <c r="R1356" s="406" t="str">
        <f t="shared" si="21"/>
        <v>528_COR_35_9_202122</v>
      </c>
      <c r="S1356" s="406">
        <v>528</v>
      </c>
      <c r="T1356" s="406" t="s">
        <v>287</v>
      </c>
      <c r="U1356" s="406">
        <v>35</v>
      </c>
      <c r="V1356" s="406">
        <v>9</v>
      </c>
      <c r="W1356" s="406">
        <v>202122</v>
      </c>
      <c r="X1356" s="566">
        <v>0</v>
      </c>
    </row>
    <row r="1357" spans="18:24" x14ac:dyDescent="0.2">
      <c r="R1357" s="406" t="str">
        <f t="shared" si="21"/>
        <v>530_COR_35_9_202122</v>
      </c>
      <c r="S1357" s="406">
        <v>530</v>
      </c>
      <c r="T1357" s="406" t="s">
        <v>287</v>
      </c>
      <c r="U1357" s="406">
        <v>35</v>
      </c>
      <c r="V1357" s="406">
        <v>9</v>
      </c>
      <c r="W1357" s="406">
        <v>202122</v>
      </c>
      <c r="X1357" s="566">
        <v>0</v>
      </c>
    </row>
    <row r="1358" spans="18:24" x14ac:dyDescent="0.2">
      <c r="R1358" s="406" t="str">
        <f t="shared" si="21"/>
        <v>532_COR_35_9_202122</v>
      </c>
      <c r="S1358" s="406">
        <v>532</v>
      </c>
      <c r="T1358" s="406" t="s">
        <v>287</v>
      </c>
      <c r="U1358" s="406">
        <v>35</v>
      </c>
      <c r="V1358" s="406">
        <v>9</v>
      </c>
      <c r="W1358" s="406">
        <v>202122</v>
      </c>
      <c r="X1358" s="566">
        <v>686</v>
      </c>
    </row>
    <row r="1359" spans="18:24" x14ac:dyDescent="0.2">
      <c r="R1359" s="406" t="str">
        <f t="shared" si="21"/>
        <v>534_COR_35_9_202122</v>
      </c>
      <c r="S1359" s="406">
        <v>534</v>
      </c>
      <c r="T1359" s="406" t="s">
        <v>287</v>
      </c>
      <c r="U1359" s="406">
        <v>35</v>
      </c>
      <c r="V1359" s="406">
        <v>9</v>
      </c>
      <c r="W1359" s="406">
        <v>202122</v>
      </c>
      <c r="X1359" s="566">
        <v>0</v>
      </c>
    </row>
    <row r="1360" spans="18:24" x14ac:dyDescent="0.2">
      <c r="R1360" s="406" t="str">
        <f t="shared" si="21"/>
        <v>536_COR_35_9_202122</v>
      </c>
      <c r="S1360" s="406">
        <v>536</v>
      </c>
      <c r="T1360" s="406" t="s">
        <v>287</v>
      </c>
      <c r="U1360" s="406">
        <v>35</v>
      </c>
      <c r="V1360" s="406">
        <v>9</v>
      </c>
      <c r="W1360" s="406">
        <v>202122</v>
      </c>
      <c r="X1360" s="566">
        <v>0</v>
      </c>
    </row>
    <row r="1361" spans="18:24" x14ac:dyDescent="0.2">
      <c r="R1361" s="406" t="str">
        <f t="shared" si="21"/>
        <v>538_COR_35_9_202122</v>
      </c>
      <c r="S1361" s="406">
        <v>538</v>
      </c>
      <c r="T1361" s="406" t="s">
        <v>287</v>
      </c>
      <c r="U1361" s="406">
        <v>35</v>
      </c>
      <c r="V1361" s="406">
        <v>9</v>
      </c>
      <c r="W1361" s="406">
        <v>202122</v>
      </c>
      <c r="X1361" s="566">
        <v>0</v>
      </c>
    </row>
    <row r="1362" spans="18:24" x14ac:dyDescent="0.2">
      <c r="R1362" s="406" t="str">
        <f t="shared" si="21"/>
        <v>540_COR_35_9_202122</v>
      </c>
      <c r="S1362" s="406">
        <v>540</v>
      </c>
      <c r="T1362" s="406" t="s">
        <v>287</v>
      </c>
      <c r="U1362" s="406">
        <v>35</v>
      </c>
      <c r="V1362" s="406">
        <v>9</v>
      </c>
      <c r="W1362" s="406">
        <v>202122</v>
      </c>
      <c r="X1362" s="566">
        <v>0</v>
      </c>
    </row>
    <row r="1363" spans="18:24" x14ac:dyDescent="0.2">
      <c r="R1363" s="406" t="str">
        <f t="shared" si="21"/>
        <v>542_COR_35_9_202122</v>
      </c>
      <c r="S1363" s="406">
        <v>542</v>
      </c>
      <c r="T1363" s="406" t="s">
        <v>287</v>
      </c>
      <c r="U1363" s="406">
        <v>35</v>
      </c>
      <c r="V1363" s="406">
        <v>9</v>
      </c>
      <c r="W1363" s="406">
        <v>202122</v>
      </c>
      <c r="X1363" s="566">
        <v>0</v>
      </c>
    </row>
    <row r="1364" spans="18:24" x14ac:dyDescent="0.2">
      <c r="R1364" s="406" t="str">
        <f t="shared" si="21"/>
        <v>544_COR_35_9_202122</v>
      </c>
      <c r="S1364" s="406">
        <v>544</v>
      </c>
      <c r="T1364" s="406" t="s">
        <v>287</v>
      </c>
      <c r="U1364" s="406">
        <v>35</v>
      </c>
      <c r="V1364" s="406">
        <v>9</v>
      </c>
      <c r="W1364" s="406">
        <v>202122</v>
      </c>
      <c r="X1364" s="566">
        <v>0</v>
      </c>
    </row>
    <row r="1365" spans="18:24" x14ac:dyDescent="0.2">
      <c r="R1365" s="406" t="str">
        <f t="shared" si="21"/>
        <v>545_COR_35_9_202122</v>
      </c>
      <c r="S1365" s="406">
        <v>545</v>
      </c>
      <c r="T1365" s="406" t="s">
        <v>287</v>
      </c>
      <c r="U1365" s="406">
        <v>35</v>
      </c>
      <c r="V1365" s="406">
        <v>9</v>
      </c>
      <c r="W1365" s="406">
        <v>202122</v>
      </c>
      <c r="X1365" s="566">
        <v>0</v>
      </c>
    </row>
    <row r="1366" spans="18:24" x14ac:dyDescent="0.2">
      <c r="R1366" s="406" t="str">
        <f t="shared" si="21"/>
        <v>546_COR_35_9_202122</v>
      </c>
      <c r="S1366" s="406">
        <v>546</v>
      </c>
      <c r="T1366" s="406" t="s">
        <v>287</v>
      </c>
      <c r="U1366" s="406">
        <v>35</v>
      </c>
      <c r="V1366" s="406">
        <v>9</v>
      </c>
      <c r="W1366" s="406">
        <v>202122</v>
      </c>
      <c r="X1366" s="566">
        <v>105</v>
      </c>
    </row>
    <row r="1367" spans="18:24" x14ac:dyDescent="0.2">
      <c r="R1367" s="406" t="str">
        <f t="shared" si="21"/>
        <v>548_COR_35_9_202122</v>
      </c>
      <c r="S1367" s="406">
        <v>548</v>
      </c>
      <c r="T1367" s="406" t="s">
        <v>287</v>
      </c>
      <c r="U1367" s="406">
        <v>35</v>
      </c>
      <c r="V1367" s="406">
        <v>9</v>
      </c>
      <c r="W1367" s="406">
        <v>202122</v>
      </c>
      <c r="X1367" s="566">
        <v>0</v>
      </c>
    </row>
    <row r="1368" spans="18:24" x14ac:dyDescent="0.2">
      <c r="R1368" s="406" t="str">
        <f t="shared" si="21"/>
        <v>550_COR_35_9_202122</v>
      </c>
      <c r="S1368" s="406">
        <v>550</v>
      </c>
      <c r="T1368" s="406" t="s">
        <v>287</v>
      </c>
      <c r="U1368" s="406">
        <v>35</v>
      </c>
      <c r="V1368" s="406">
        <v>9</v>
      </c>
      <c r="W1368" s="406">
        <v>202122</v>
      </c>
      <c r="X1368" s="566">
        <v>262.03275000000002</v>
      </c>
    </row>
    <row r="1369" spans="18:24" x14ac:dyDescent="0.2">
      <c r="R1369" s="406" t="str">
        <f t="shared" si="21"/>
        <v>552_COR_35_9_202122</v>
      </c>
      <c r="S1369" s="406">
        <v>552</v>
      </c>
      <c r="T1369" s="406" t="s">
        <v>287</v>
      </c>
      <c r="U1369" s="406">
        <v>35</v>
      </c>
      <c r="V1369" s="406">
        <v>9</v>
      </c>
      <c r="W1369" s="406">
        <v>202122</v>
      </c>
      <c r="X1369" s="566">
        <v>0</v>
      </c>
    </row>
    <row r="1370" spans="18:24" x14ac:dyDescent="0.2">
      <c r="R1370" s="406" t="str">
        <f t="shared" si="21"/>
        <v>562_COR_35_9_202122</v>
      </c>
      <c r="S1370" s="406">
        <v>562</v>
      </c>
      <c r="T1370" s="406" t="s">
        <v>287</v>
      </c>
      <c r="U1370" s="406">
        <v>35</v>
      </c>
      <c r="V1370" s="406">
        <v>9</v>
      </c>
      <c r="W1370" s="406">
        <v>202122</v>
      </c>
      <c r="X1370" s="566">
        <v>0</v>
      </c>
    </row>
    <row r="1371" spans="18:24" x14ac:dyDescent="0.2">
      <c r="R1371" s="406" t="str">
        <f t="shared" si="21"/>
        <v>564_COR_35_9_202122</v>
      </c>
      <c r="S1371" s="406">
        <v>564</v>
      </c>
      <c r="T1371" s="406" t="s">
        <v>287</v>
      </c>
      <c r="U1371" s="406">
        <v>35</v>
      </c>
      <c r="V1371" s="406">
        <v>9</v>
      </c>
      <c r="W1371" s="406">
        <v>202122</v>
      </c>
      <c r="X1371" s="566">
        <v>0</v>
      </c>
    </row>
    <row r="1372" spans="18:24" x14ac:dyDescent="0.2">
      <c r="R1372" s="406" t="str">
        <f t="shared" si="21"/>
        <v>566_COR_35_9_202122</v>
      </c>
      <c r="S1372" s="406">
        <v>566</v>
      </c>
      <c r="T1372" s="406" t="s">
        <v>287</v>
      </c>
      <c r="U1372" s="406">
        <v>35</v>
      </c>
      <c r="V1372" s="406">
        <v>9</v>
      </c>
      <c r="W1372" s="406">
        <v>202122</v>
      </c>
      <c r="X1372" s="566">
        <v>0</v>
      </c>
    </row>
    <row r="1373" spans="18:24" x14ac:dyDescent="0.2">
      <c r="R1373" s="406" t="str">
        <f t="shared" si="21"/>
        <v>568_COR_35_9_202122</v>
      </c>
      <c r="S1373" s="406">
        <v>568</v>
      </c>
      <c r="T1373" s="406" t="s">
        <v>287</v>
      </c>
      <c r="U1373" s="406">
        <v>35</v>
      </c>
      <c r="V1373" s="406">
        <v>9</v>
      </c>
      <c r="W1373" s="406">
        <v>202122</v>
      </c>
      <c r="X1373" s="566">
        <v>0</v>
      </c>
    </row>
    <row r="1374" spans="18:24" x14ac:dyDescent="0.2">
      <c r="R1374" s="406" t="str">
        <f t="shared" si="21"/>
        <v>572_COR_35_9_202122</v>
      </c>
      <c r="S1374" s="406">
        <v>572</v>
      </c>
      <c r="T1374" s="406" t="s">
        <v>287</v>
      </c>
      <c r="U1374" s="406">
        <v>35</v>
      </c>
      <c r="V1374" s="406">
        <v>9</v>
      </c>
      <c r="W1374" s="406">
        <v>202122</v>
      </c>
      <c r="X1374" s="566">
        <v>0</v>
      </c>
    </row>
    <row r="1375" spans="18:24" x14ac:dyDescent="0.2">
      <c r="R1375" s="406" t="str">
        <f t="shared" si="21"/>
        <v>574_COR_35_9_202122</v>
      </c>
      <c r="S1375" s="406">
        <v>574</v>
      </c>
      <c r="T1375" s="406" t="s">
        <v>287</v>
      </c>
      <c r="U1375" s="406">
        <v>35</v>
      </c>
      <c r="V1375" s="406">
        <v>9</v>
      </c>
      <c r="W1375" s="406">
        <v>202122</v>
      </c>
      <c r="X1375" s="566">
        <v>0</v>
      </c>
    </row>
    <row r="1376" spans="18:24" x14ac:dyDescent="0.2">
      <c r="R1376" s="406" t="str">
        <f t="shared" si="21"/>
        <v>576_COR_35_9_202122</v>
      </c>
      <c r="S1376" s="406">
        <v>576</v>
      </c>
      <c r="T1376" s="406" t="s">
        <v>287</v>
      </c>
      <c r="U1376" s="406">
        <v>35</v>
      </c>
      <c r="V1376" s="406">
        <v>9</v>
      </c>
      <c r="W1376" s="406">
        <v>202122</v>
      </c>
      <c r="X1376" s="566">
        <v>0</v>
      </c>
    </row>
    <row r="1377" spans="18:24" x14ac:dyDescent="0.2">
      <c r="R1377" s="406" t="str">
        <f t="shared" si="21"/>
        <v>582_COR_35_9_202122</v>
      </c>
      <c r="S1377" s="406">
        <v>582</v>
      </c>
      <c r="T1377" s="406" t="s">
        <v>287</v>
      </c>
      <c r="U1377" s="406">
        <v>35</v>
      </c>
      <c r="V1377" s="406">
        <v>9</v>
      </c>
      <c r="W1377" s="406">
        <v>202122</v>
      </c>
      <c r="X1377" s="566">
        <v>0</v>
      </c>
    </row>
    <row r="1378" spans="18:24" x14ac:dyDescent="0.2">
      <c r="R1378" s="406" t="str">
        <f t="shared" si="21"/>
        <v>584_COR_35_9_202122</v>
      </c>
      <c r="S1378" s="406">
        <v>584</v>
      </c>
      <c r="T1378" s="406" t="s">
        <v>287</v>
      </c>
      <c r="U1378" s="406">
        <v>35</v>
      </c>
      <c r="V1378" s="406">
        <v>9</v>
      </c>
      <c r="W1378" s="406">
        <v>202122</v>
      </c>
      <c r="X1378" s="566">
        <v>0</v>
      </c>
    </row>
    <row r="1379" spans="18:24" x14ac:dyDescent="0.2">
      <c r="R1379" s="406" t="str">
        <f t="shared" si="21"/>
        <v>586_COR_35_9_202122</v>
      </c>
      <c r="S1379" s="406">
        <v>586</v>
      </c>
      <c r="T1379" s="406" t="s">
        <v>287</v>
      </c>
      <c r="U1379" s="406">
        <v>35</v>
      </c>
      <c r="V1379" s="406">
        <v>9</v>
      </c>
      <c r="W1379" s="406">
        <v>202122</v>
      </c>
      <c r="X1379" s="566">
        <v>0</v>
      </c>
    </row>
    <row r="1380" spans="18:24" x14ac:dyDescent="0.2">
      <c r="R1380" s="406" t="str">
        <f t="shared" si="21"/>
        <v>512_COR_36_9_202122</v>
      </c>
      <c r="S1380" s="406">
        <v>512</v>
      </c>
      <c r="T1380" s="406" t="s">
        <v>287</v>
      </c>
      <c r="U1380" s="406">
        <v>36</v>
      </c>
      <c r="V1380" s="406">
        <v>9</v>
      </c>
      <c r="W1380" s="406">
        <v>202122</v>
      </c>
      <c r="X1380" s="566">
        <v>11206</v>
      </c>
    </row>
    <row r="1381" spans="18:24" x14ac:dyDescent="0.2">
      <c r="R1381" s="406" t="str">
        <f t="shared" si="21"/>
        <v>514_COR_36_9_202122</v>
      </c>
      <c r="S1381" s="406">
        <v>514</v>
      </c>
      <c r="T1381" s="406" t="s">
        <v>287</v>
      </c>
      <c r="U1381" s="406">
        <v>36</v>
      </c>
      <c r="V1381" s="406">
        <v>9</v>
      </c>
      <c r="W1381" s="406">
        <v>202122</v>
      </c>
      <c r="X1381" s="566">
        <v>3295</v>
      </c>
    </row>
    <row r="1382" spans="18:24" x14ac:dyDescent="0.2">
      <c r="R1382" s="406" t="str">
        <f t="shared" si="21"/>
        <v>516_COR_36_9_202122</v>
      </c>
      <c r="S1382" s="406">
        <v>516</v>
      </c>
      <c r="T1382" s="406" t="s">
        <v>287</v>
      </c>
      <c r="U1382" s="406">
        <v>36</v>
      </c>
      <c r="V1382" s="406">
        <v>9</v>
      </c>
      <c r="W1382" s="406">
        <v>202122</v>
      </c>
      <c r="X1382" s="566">
        <v>1396</v>
      </c>
    </row>
    <row r="1383" spans="18:24" x14ac:dyDescent="0.2">
      <c r="R1383" s="406" t="str">
        <f t="shared" si="21"/>
        <v>518_COR_36_9_202122</v>
      </c>
      <c r="S1383" s="406">
        <v>518</v>
      </c>
      <c r="T1383" s="406" t="s">
        <v>287</v>
      </c>
      <c r="U1383" s="406">
        <v>36</v>
      </c>
      <c r="V1383" s="406">
        <v>9</v>
      </c>
      <c r="W1383" s="406">
        <v>202122</v>
      </c>
      <c r="X1383" s="566">
        <v>17416</v>
      </c>
    </row>
    <row r="1384" spans="18:24" x14ac:dyDescent="0.2">
      <c r="R1384" s="406" t="str">
        <f t="shared" si="21"/>
        <v>520_COR_36_9_202122</v>
      </c>
      <c r="S1384" s="406">
        <v>520</v>
      </c>
      <c r="T1384" s="406" t="s">
        <v>287</v>
      </c>
      <c r="U1384" s="406">
        <v>36</v>
      </c>
      <c r="V1384" s="406">
        <v>9</v>
      </c>
      <c r="W1384" s="406">
        <v>202122</v>
      </c>
      <c r="X1384" s="566">
        <v>26908</v>
      </c>
    </row>
    <row r="1385" spans="18:24" x14ac:dyDescent="0.2">
      <c r="R1385" s="406" t="str">
        <f t="shared" si="21"/>
        <v>522_COR_36_9_202122</v>
      </c>
      <c r="S1385" s="406">
        <v>522</v>
      </c>
      <c r="T1385" s="406" t="s">
        <v>287</v>
      </c>
      <c r="U1385" s="406">
        <v>36</v>
      </c>
      <c r="V1385" s="406">
        <v>9</v>
      </c>
      <c r="W1385" s="406">
        <v>202122</v>
      </c>
      <c r="X1385" s="566">
        <v>64595.138000000006</v>
      </c>
    </row>
    <row r="1386" spans="18:24" x14ac:dyDescent="0.2">
      <c r="R1386" s="406" t="str">
        <f t="shared" si="21"/>
        <v>524_COR_36_9_202122</v>
      </c>
      <c r="S1386" s="406">
        <v>524</v>
      </c>
      <c r="T1386" s="406" t="s">
        <v>287</v>
      </c>
      <c r="U1386" s="406">
        <v>36</v>
      </c>
      <c r="V1386" s="406">
        <v>9</v>
      </c>
      <c r="W1386" s="406">
        <v>202122</v>
      </c>
      <c r="X1386" s="566">
        <v>26169.030999999999</v>
      </c>
    </row>
    <row r="1387" spans="18:24" x14ac:dyDescent="0.2">
      <c r="R1387" s="406" t="str">
        <f t="shared" si="21"/>
        <v>526_COR_36_9_202122</v>
      </c>
      <c r="S1387" s="406">
        <v>526</v>
      </c>
      <c r="T1387" s="406" t="s">
        <v>287</v>
      </c>
      <c r="U1387" s="406">
        <v>36</v>
      </c>
      <c r="V1387" s="406">
        <v>9</v>
      </c>
      <c r="W1387" s="406">
        <v>202122</v>
      </c>
      <c r="X1387" s="566">
        <v>2183</v>
      </c>
    </row>
    <row r="1388" spans="18:24" x14ac:dyDescent="0.2">
      <c r="R1388" s="406" t="str">
        <f t="shared" si="21"/>
        <v>528_COR_36_9_202122</v>
      </c>
      <c r="S1388" s="406">
        <v>528</v>
      </c>
      <c r="T1388" s="406" t="s">
        <v>287</v>
      </c>
      <c r="U1388" s="406">
        <v>36</v>
      </c>
      <c r="V1388" s="406">
        <v>9</v>
      </c>
      <c r="W1388" s="406">
        <v>202122</v>
      </c>
      <c r="X1388" s="566">
        <v>19134.291639999999</v>
      </c>
    </row>
    <row r="1389" spans="18:24" x14ac:dyDescent="0.2">
      <c r="R1389" s="406" t="str">
        <f t="shared" si="21"/>
        <v>530_COR_36_9_202122</v>
      </c>
      <c r="S1389" s="406">
        <v>530</v>
      </c>
      <c r="T1389" s="406" t="s">
        <v>287</v>
      </c>
      <c r="U1389" s="406">
        <v>36</v>
      </c>
      <c r="V1389" s="406">
        <v>9</v>
      </c>
      <c r="W1389" s="406">
        <v>202122</v>
      </c>
      <c r="X1389" s="566">
        <v>28527</v>
      </c>
    </row>
    <row r="1390" spans="18:24" x14ac:dyDescent="0.2">
      <c r="R1390" s="406" t="str">
        <f t="shared" si="21"/>
        <v>532_COR_36_9_202122</v>
      </c>
      <c r="S1390" s="406">
        <v>532</v>
      </c>
      <c r="T1390" s="406" t="s">
        <v>287</v>
      </c>
      <c r="U1390" s="406">
        <v>36</v>
      </c>
      <c r="V1390" s="406">
        <v>9</v>
      </c>
      <c r="W1390" s="406">
        <v>202122</v>
      </c>
      <c r="X1390" s="566">
        <v>49696</v>
      </c>
    </row>
    <row r="1391" spans="18:24" x14ac:dyDescent="0.2">
      <c r="R1391" s="406" t="str">
        <f t="shared" si="21"/>
        <v>534_COR_36_9_202122</v>
      </c>
      <c r="S1391" s="406">
        <v>534</v>
      </c>
      <c r="T1391" s="406" t="s">
        <v>287</v>
      </c>
      <c r="U1391" s="406">
        <v>36</v>
      </c>
      <c r="V1391" s="406">
        <v>9</v>
      </c>
      <c r="W1391" s="406">
        <v>202122</v>
      </c>
      <c r="X1391" s="566">
        <v>3544.8565700000004</v>
      </c>
    </row>
    <row r="1392" spans="18:24" x14ac:dyDescent="0.2">
      <c r="R1392" s="406" t="str">
        <f t="shared" si="21"/>
        <v>536_COR_36_9_202122</v>
      </c>
      <c r="S1392" s="406">
        <v>536</v>
      </c>
      <c r="T1392" s="406" t="s">
        <v>287</v>
      </c>
      <c r="U1392" s="406">
        <v>36</v>
      </c>
      <c r="V1392" s="406">
        <v>9</v>
      </c>
      <c r="W1392" s="406">
        <v>202122</v>
      </c>
      <c r="X1392" s="566">
        <v>2185.6999999999998</v>
      </c>
    </row>
    <row r="1393" spans="18:24" x14ac:dyDescent="0.2">
      <c r="R1393" s="406" t="str">
        <f t="shared" si="21"/>
        <v>538_COR_36_9_202122</v>
      </c>
      <c r="S1393" s="406">
        <v>538</v>
      </c>
      <c r="T1393" s="406" t="s">
        <v>287</v>
      </c>
      <c r="U1393" s="406">
        <v>36</v>
      </c>
      <c r="V1393" s="406">
        <v>9</v>
      </c>
      <c r="W1393" s="406">
        <v>202122</v>
      </c>
      <c r="X1393" s="566">
        <v>10893</v>
      </c>
    </row>
    <row r="1394" spans="18:24" x14ac:dyDescent="0.2">
      <c r="R1394" s="406" t="str">
        <f t="shared" si="21"/>
        <v>540_COR_36_9_202122</v>
      </c>
      <c r="S1394" s="406">
        <v>540</v>
      </c>
      <c r="T1394" s="406" t="s">
        <v>287</v>
      </c>
      <c r="U1394" s="406">
        <v>36</v>
      </c>
      <c r="V1394" s="406">
        <v>9</v>
      </c>
      <c r="W1394" s="406">
        <v>202122</v>
      </c>
      <c r="X1394" s="566">
        <v>8249.8960000000006</v>
      </c>
    </row>
    <row r="1395" spans="18:24" x14ac:dyDescent="0.2">
      <c r="R1395" s="406" t="str">
        <f t="shared" si="21"/>
        <v>542_COR_36_9_202122</v>
      </c>
      <c r="S1395" s="406">
        <v>542</v>
      </c>
      <c r="T1395" s="406" t="s">
        <v>287</v>
      </c>
      <c r="U1395" s="406">
        <v>36</v>
      </c>
      <c r="V1395" s="406">
        <v>9</v>
      </c>
      <c r="W1395" s="406">
        <v>202122</v>
      </c>
      <c r="X1395" s="566">
        <v>944</v>
      </c>
    </row>
    <row r="1396" spans="18:24" x14ac:dyDescent="0.2">
      <c r="R1396" s="406" t="str">
        <f t="shared" si="21"/>
        <v>544_COR_36_9_202122</v>
      </c>
      <c r="S1396" s="406">
        <v>544</v>
      </c>
      <c r="T1396" s="406" t="s">
        <v>287</v>
      </c>
      <c r="U1396" s="406">
        <v>36</v>
      </c>
      <c r="V1396" s="406">
        <v>9</v>
      </c>
      <c r="W1396" s="406">
        <v>202122</v>
      </c>
      <c r="X1396" s="566">
        <v>25947.876519999994</v>
      </c>
    </row>
    <row r="1397" spans="18:24" x14ac:dyDescent="0.2">
      <c r="R1397" s="406" t="str">
        <f t="shared" si="21"/>
        <v>545_COR_36_9_202122</v>
      </c>
      <c r="S1397" s="406">
        <v>545</v>
      </c>
      <c r="T1397" s="406" t="s">
        <v>287</v>
      </c>
      <c r="U1397" s="406">
        <v>36</v>
      </c>
      <c r="V1397" s="406">
        <v>9</v>
      </c>
      <c r="W1397" s="406">
        <v>202122</v>
      </c>
      <c r="X1397" s="566">
        <v>540</v>
      </c>
    </row>
    <row r="1398" spans="18:24" x14ac:dyDescent="0.2">
      <c r="R1398" s="406" t="str">
        <f t="shared" si="21"/>
        <v>546_COR_36_9_202122</v>
      </c>
      <c r="S1398" s="406">
        <v>546</v>
      </c>
      <c r="T1398" s="406" t="s">
        <v>287</v>
      </c>
      <c r="U1398" s="406">
        <v>36</v>
      </c>
      <c r="V1398" s="406">
        <v>9</v>
      </c>
      <c r="W1398" s="406">
        <v>202122</v>
      </c>
      <c r="X1398" s="566">
        <v>1118</v>
      </c>
    </row>
    <row r="1399" spans="18:24" x14ac:dyDescent="0.2">
      <c r="R1399" s="406" t="str">
        <f t="shared" si="21"/>
        <v>548_COR_36_9_202122</v>
      </c>
      <c r="S1399" s="406">
        <v>548</v>
      </c>
      <c r="T1399" s="406" t="s">
        <v>287</v>
      </c>
      <c r="U1399" s="406">
        <v>36</v>
      </c>
      <c r="V1399" s="406">
        <v>9</v>
      </c>
      <c r="W1399" s="406">
        <v>202122</v>
      </c>
      <c r="X1399" s="566">
        <v>953.96199999999999</v>
      </c>
    </row>
    <row r="1400" spans="18:24" x14ac:dyDescent="0.2">
      <c r="R1400" s="406" t="str">
        <f t="shared" si="21"/>
        <v>550_COR_36_9_202122</v>
      </c>
      <c r="S1400" s="406">
        <v>550</v>
      </c>
      <c r="T1400" s="406" t="s">
        <v>287</v>
      </c>
      <c r="U1400" s="406">
        <v>36</v>
      </c>
      <c r="V1400" s="406">
        <v>9</v>
      </c>
      <c r="W1400" s="406">
        <v>202122</v>
      </c>
      <c r="X1400" s="566">
        <v>2230.45415</v>
      </c>
    </row>
    <row r="1401" spans="18:24" x14ac:dyDescent="0.2">
      <c r="R1401" s="406" t="str">
        <f t="shared" si="21"/>
        <v>552_COR_36_9_202122</v>
      </c>
      <c r="S1401" s="406">
        <v>552</v>
      </c>
      <c r="T1401" s="406" t="s">
        <v>287</v>
      </c>
      <c r="U1401" s="406">
        <v>36</v>
      </c>
      <c r="V1401" s="406">
        <v>9</v>
      </c>
      <c r="W1401" s="406">
        <v>202122</v>
      </c>
      <c r="X1401" s="566">
        <v>66659.948479999992</v>
      </c>
    </row>
    <row r="1402" spans="18:24" x14ac:dyDescent="0.2">
      <c r="R1402" s="406" t="str">
        <f t="shared" si="21"/>
        <v>562_COR_36_9_202122</v>
      </c>
      <c r="S1402" s="406">
        <v>562</v>
      </c>
      <c r="T1402" s="406" t="s">
        <v>287</v>
      </c>
      <c r="U1402" s="406">
        <v>36</v>
      </c>
      <c r="V1402" s="406">
        <v>9</v>
      </c>
      <c r="W1402" s="406">
        <v>202122</v>
      </c>
      <c r="X1402" s="566">
        <v>0</v>
      </c>
    </row>
    <row r="1403" spans="18:24" x14ac:dyDescent="0.2">
      <c r="R1403" s="406" t="str">
        <f t="shared" si="21"/>
        <v>564_COR_36_9_202122</v>
      </c>
      <c r="S1403" s="406">
        <v>564</v>
      </c>
      <c r="T1403" s="406" t="s">
        <v>287</v>
      </c>
      <c r="U1403" s="406">
        <v>36</v>
      </c>
      <c r="V1403" s="406">
        <v>9</v>
      </c>
      <c r="W1403" s="406">
        <v>202122</v>
      </c>
      <c r="X1403" s="566">
        <v>0</v>
      </c>
    </row>
    <row r="1404" spans="18:24" x14ac:dyDescent="0.2">
      <c r="R1404" s="406" t="str">
        <f t="shared" si="21"/>
        <v>566_COR_36_9_202122</v>
      </c>
      <c r="S1404" s="406">
        <v>566</v>
      </c>
      <c r="T1404" s="406" t="s">
        <v>287</v>
      </c>
      <c r="U1404" s="406">
        <v>36</v>
      </c>
      <c r="V1404" s="406">
        <v>9</v>
      </c>
      <c r="W1404" s="406">
        <v>202122</v>
      </c>
      <c r="X1404" s="566">
        <v>0</v>
      </c>
    </row>
    <row r="1405" spans="18:24" x14ac:dyDescent="0.2">
      <c r="R1405" s="406" t="str">
        <f t="shared" si="21"/>
        <v>568_COR_36_9_202122</v>
      </c>
      <c r="S1405" s="406">
        <v>568</v>
      </c>
      <c r="T1405" s="406" t="s">
        <v>287</v>
      </c>
      <c r="U1405" s="406">
        <v>36</v>
      </c>
      <c r="V1405" s="406">
        <v>9</v>
      </c>
      <c r="W1405" s="406">
        <v>202122</v>
      </c>
      <c r="X1405" s="566">
        <v>0</v>
      </c>
    </row>
    <row r="1406" spans="18:24" x14ac:dyDescent="0.2">
      <c r="R1406" s="406" t="str">
        <f t="shared" si="21"/>
        <v>572_COR_36_9_202122</v>
      </c>
      <c r="S1406" s="406">
        <v>572</v>
      </c>
      <c r="T1406" s="406" t="s">
        <v>287</v>
      </c>
      <c r="U1406" s="406">
        <v>36</v>
      </c>
      <c r="V1406" s="406">
        <v>9</v>
      </c>
      <c r="W1406" s="406">
        <v>202122</v>
      </c>
      <c r="X1406" s="566">
        <v>0</v>
      </c>
    </row>
    <row r="1407" spans="18:24" x14ac:dyDescent="0.2">
      <c r="R1407" s="406" t="str">
        <f t="shared" si="21"/>
        <v>574_COR_36_9_202122</v>
      </c>
      <c r="S1407" s="406">
        <v>574</v>
      </c>
      <c r="T1407" s="406" t="s">
        <v>287</v>
      </c>
      <c r="U1407" s="406">
        <v>36</v>
      </c>
      <c r="V1407" s="406">
        <v>9</v>
      </c>
      <c r="W1407" s="406">
        <v>202122</v>
      </c>
      <c r="X1407" s="566">
        <v>0</v>
      </c>
    </row>
    <row r="1408" spans="18:24" x14ac:dyDescent="0.2">
      <c r="R1408" s="406" t="str">
        <f t="shared" si="21"/>
        <v>576_COR_36_9_202122</v>
      </c>
      <c r="S1408" s="406">
        <v>576</v>
      </c>
      <c r="T1408" s="406" t="s">
        <v>287</v>
      </c>
      <c r="U1408" s="406">
        <v>36</v>
      </c>
      <c r="V1408" s="406">
        <v>9</v>
      </c>
      <c r="W1408" s="406">
        <v>202122</v>
      </c>
      <c r="X1408" s="566">
        <v>0</v>
      </c>
    </row>
    <row r="1409" spans="18:24" x14ac:dyDescent="0.2">
      <c r="R1409" s="406" t="str">
        <f t="shared" si="21"/>
        <v>582_COR_36_9_202122</v>
      </c>
      <c r="S1409" s="406">
        <v>582</v>
      </c>
      <c r="T1409" s="406" t="s">
        <v>287</v>
      </c>
      <c r="U1409" s="406">
        <v>36</v>
      </c>
      <c r="V1409" s="406">
        <v>9</v>
      </c>
      <c r="W1409" s="406">
        <v>202122</v>
      </c>
      <c r="X1409" s="566">
        <v>0</v>
      </c>
    </row>
    <row r="1410" spans="18:24" x14ac:dyDescent="0.2">
      <c r="R1410" s="406" t="str">
        <f t="shared" si="21"/>
        <v>584_COR_36_9_202122</v>
      </c>
      <c r="S1410" s="406">
        <v>584</v>
      </c>
      <c r="T1410" s="406" t="s">
        <v>287</v>
      </c>
      <c r="U1410" s="406">
        <v>36</v>
      </c>
      <c r="V1410" s="406">
        <v>9</v>
      </c>
      <c r="W1410" s="406">
        <v>202122</v>
      </c>
      <c r="X1410" s="566">
        <v>0</v>
      </c>
    </row>
    <row r="1411" spans="18:24" x14ac:dyDescent="0.2">
      <c r="R1411" s="406" t="str">
        <f t="shared" si="21"/>
        <v>586_COR_36_9_202122</v>
      </c>
      <c r="S1411" s="406">
        <v>586</v>
      </c>
      <c r="T1411" s="406" t="s">
        <v>287</v>
      </c>
      <c r="U1411" s="406">
        <v>36</v>
      </c>
      <c r="V1411" s="406">
        <v>9</v>
      </c>
      <c r="W1411" s="406">
        <v>202122</v>
      </c>
      <c r="X1411" s="566">
        <v>0</v>
      </c>
    </row>
    <row r="1412" spans="18:24" x14ac:dyDescent="0.2">
      <c r="R1412" s="406" t="str">
        <f t="shared" ref="R1412:R1475" si="22">S1412&amp;"_"&amp;T1412&amp;"_"&amp;U1412&amp;"_"&amp;V1412&amp;"_"&amp;W1412</f>
        <v>512_COR_37_9_202122</v>
      </c>
      <c r="S1412" s="406">
        <v>512</v>
      </c>
      <c r="T1412" s="406" t="s">
        <v>287</v>
      </c>
      <c r="U1412" s="406">
        <v>37</v>
      </c>
      <c r="V1412" s="406">
        <v>9</v>
      </c>
      <c r="W1412" s="406">
        <v>202122</v>
      </c>
      <c r="X1412" s="566">
        <v>8</v>
      </c>
    </row>
    <row r="1413" spans="18:24" x14ac:dyDescent="0.2">
      <c r="R1413" s="406" t="str">
        <f t="shared" si="22"/>
        <v>514_COR_37_9_202122</v>
      </c>
      <c r="S1413" s="406">
        <v>514</v>
      </c>
      <c r="T1413" s="406" t="s">
        <v>287</v>
      </c>
      <c r="U1413" s="406">
        <v>37</v>
      </c>
      <c r="V1413" s="406">
        <v>9</v>
      </c>
      <c r="W1413" s="406">
        <v>202122</v>
      </c>
      <c r="X1413" s="566">
        <v>4</v>
      </c>
    </row>
    <row r="1414" spans="18:24" x14ac:dyDescent="0.2">
      <c r="R1414" s="406" t="str">
        <f t="shared" si="22"/>
        <v>516_COR_37_9_202122</v>
      </c>
      <c r="S1414" s="406">
        <v>516</v>
      </c>
      <c r="T1414" s="406" t="s">
        <v>287</v>
      </c>
      <c r="U1414" s="406">
        <v>37</v>
      </c>
      <c r="V1414" s="406">
        <v>9</v>
      </c>
      <c r="W1414" s="406">
        <v>202122</v>
      </c>
      <c r="X1414" s="566">
        <v>409</v>
      </c>
    </row>
    <row r="1415" spans="18:24" x14ac:dyDescent="0.2">
      <c r="R1415" s="406" t="str">
        <f t="shared" si="22"/>
        <v>518_COR_37_9_202122</v>
      </c>
      <c r="S1415" s="406">
        <v>518</v>
      </c>
      <c r="T1415" s="406" t="s">
        <v>287</v>
      </c>
      <c r="U1415" s="406">
        <v>37</v>
      </c>
      <c r="V1415" s="406">
        <v>9</v>
      </c>
      <c r="W1415" s="406">
        <v>202122</v>
      </c>
      <c r="X1415" s="566">
        <v>0</v>
      </c>
    </row>
    <row r="1416" spans="18:24" x14ac:dyDescent="0.2">
      <c r="R1416" s="406" t="str">
        <f t="shared" si="22"/>
        <v>520_COR_37_9_202122</v>
      </c>
      <c r="S1416" s="406">
        <v>520</v>
      </c>
      <c r="T1416" s="406" t="s">
        <v>287</v>
      </c>
      <c r="U1416" s="406">
        <v>37</v>
      </c>
      <c r="V1416" s="406">
        <v>9</v>
      </c>
      <c r="W1416" s="406">
        <v>202122</v>
      </c>
      <c r="X1416" s="566">
        <v>0</v>
      </c>
    </row>
    <row r="1417" spans="18:24" x14ac:dyDescent="0.2">
      <c r="R1417" s="406" t="str">
        <f t="shared" si="22"/>
        <v>522_COR_37_9_202122</v>
      </c>
      <c r="S1417" s="406">
        <v>522</v>
      </c>
      <c r="T1417" s="406" t="s">
        <v>287</v>
      </c>
      <c r="U1417" s="406">
        <v>37</v>
      </c>
      <c r="V1417" s="406">
        <v>9</v>
      </c>
      <c r="W1417" s="406">
        <v>202122</v>
      </c>
      <c r="X1417" s="566">
        <v>0</v>
      </c>
    </row>
    <row r="1418" spans="18:24" x14ac:dyDescent="0.2">
      <c r="R1418" s="406" t="str">
        <f t="shared" si="22"/>
        <v>524_COR_37_9_202122</v>
      </c>
      <c r="S1418" s="406">
        <v>524</v>
      </c>
      <c r="T1418" s="406" t="s">
        <v>287</v>
      </c>
      <c r="U1418" s="406">
        <v>37</v>
      </c>
      <c r="V1418" s="406">
        <v>9</v>
      </c>
      <c r="W1418" s="406">
        <v>202122</v>
      </c>
      <c r="X1418" s="566">
        <v>15.783999999999999</v>
      </c>
    </row>
    <row r="1419" spans="18:24" x14ac:dyDescent="0.2">
      <c r="R1419" s="406" t="str">
        <f t="shared" si="22"/>
        <v>526_COR_37_9_202122</v>
      </c>
      <c r="S1419" s="406">
        <v>526</v>
      </c>
      <c r="T1419" s="406" t="s">
        <v>287</v>
      </c>
      <c r="U1419" s="406">
        <v>37</v>
      </c>
      <c r="V1419" s="406">
        <v>9</v>
      </c>
      <c r="W1419" s="406">
        <v>202122</v>
      </c>
      <c r="X1419" s="566">
        <v>11</v>
      </c>
    </row>
    <row r="1420" spans="18:24" x14ac:dyDescent="0.2">
      <c r="R1420" s="406" t="str">
        <f t="shared" si="22"/>
        <v>528_COR_37_9_202122</v>
      </c>
      <c r="S1420" s="406">
        <v>528</v>
      </c>
      <c r="T1420" s="406" t="s">
        <v>287</v>
      </c>
      <c r="U1420" s="406">
        <v>37</v>
      </c>
      <c r="V1420" s="406">
        <v>9</v>
      </c>
      <c r="W1420" s="406">
        <v>202122</v>
      </c>
      <c r="X1420" s="566">
        <v>17.429659999999998</v>
      </c>
    </row>
    <row r="1421" spans="18:24" x14ac:dyDescent="0.2">
      <c r="R1421" s="406" t="str">
        <f t="shared" si="22"/>
        <v>530_COR_37_9_202122</v>
      </c>
      <c r="S1421" s="406">
        <v>530</v>
      </c>
      <c r="T1421" s="406" t="s">
        <v>287</v>
      </c>
      <c r="U1421" s="406">
        <v>37</v>
      </c>
      <c r="V1421" s="406">
        <v>9</v>
      </c>
      <c r="W1421" s="406">
        <v>202122</v>
      </c>
      <c r="X1421" s="566">
        <v>11</v>
      </c>
    </row>
    <row r="1422" spans="18:24" x14ac:dyDescent="0.2">
      <c r="R1422" s="406" t="str">
        <f t="shared" si="22"/>
        <v>532_COR_37_9_202122</v>
      </c>
      <c r="S1422" s="406">
        <v>532</v>
      </c>
      <c r="T1422" s="406" t="s">
        <v>287</v>
      </c>
      <c r="U1422" s="406">
        <v>37</v>
      </c>
      <c r="V1422" s="406">
        <v>9</v>
      </c>
      <c r="W1422" s="406">
        <v>202122</v>
      </c>
      <c r="X1422" s="566">
        <v>151</v>
      </c>
    </row>
    <row r="1423" spans="18:24" x14ac:dyDescent="0.2">
      <c r="R1423" s="406" t="str">
        <f t="shared" si="22"/>
        <v>534_COR_37_9_202122</v>
      </c>
      <c r="S1423" s="406">
        <v>534</v>
      </c>
      <c r="T1423" s="406" t="s">
        <v>287</v>
      </c>
      <c r="U1423" s="406">
        <v>37</v>
      </c>
      <c r="V1423" s="406">
        <v>9</v>
      </c>
      <c r="W1423" s="406">
        <v>202122</v>
      </c>
      <c r="X1423" s="566">
        <v>0</v>
      </c>
    </row>
    <row r="1424" spans="18:24" x14ac:dyDescent="0.2">
      <c r="R1424" s="406" t="str">
        <f t="shared" si="22"/>
        <v>536_COR_37_9_202122</v>
      </c>
      <c r="S1424" s="406">
        <v>536</v>
      </c>
      <c r="T1424" s="406" t="s">
        <v>287</v>
      </c>
      <c r="U1424" s="406">
        <v>37</v>
      </c>
      <c r="V1424" s="406">
        <v>9</v>
      </c>
      <c r="W1424" s="406">
        <v>202122</v>
      </c>
      <c r="X1424" s="566">
        <v>0</v>
      </c>
    </row>
    <row r="1425" spans="18:24" x14ac:dyDescent="0.2">
      <c r="R1425" s="406" t="str">
        <f t="shared" si="22"/>
        <v>538_COR_37_9_202122</v>
      </c>
      <c r="S1425" s="406">
        <v>538</v>
      </c>
      <c r="T1425" s="406" t="s">
        <v>287</v>
      </c>
      <c r="U1425" s="406">
        <v>37</v>
      </c>
      <c r="V1425" s="406">
        <v>9</v>
      </c>
      <c r="W1425" s="406">
        <v>202122</v>
      </c>
      <c r="X1425" s="566">
        <v>123</v>
      </c>
    </row>
    <row r="1426" spans="18:24" x14ac:dyDescent="0.2">
      <c r="R1426" s="406" t="str">
        <f t="shared" si="22"/>
        <v>540_COR_37_9_202122</v>
      </c>
      <c r="S1426" s="406">
        <v>540</v>
      </c>
      <c r="T1426" s="406" t="s">
        <v>287</v>
      </c>
      <c r="U1426" s="406">
        <v>37</v>
      </c>
      <c r="V1426" s="406">
        <v>9</v>
      </c>
      <c r="W1426" s="406">
        <v>202122</v>
      </c>
      <c r="X1426" s="566">
        <v>0</v>
      </c>
    </row>
    <row r="1427" spans="18:24" x14ac:dyDescent="0.2">
      <c r="R1427" s="406" t="str">
        <f t="shared" si="22"/>
        <v>542_COR_37_9_202122</v>
      </c>
      <c r="S1427" s="406">
        <v>542</v>
      </c>
      <c r="T1427" s="406" t="s">
        <v>287</v>
      </c>
      <c r="U1427" s="406">
        <v>37</v>
      </c>
      <c r="V1427" s="406">
        <v>9</v>
      </c>
      <c r="W1427" s="406">
        <v>202122</v>
      </c>
      <c r="X1427" s="566">
        <v>0</v>
      </c>
    </row>
    <row r="1428" spans="18:24" x14ac:dyDescent="0.2">
      <c r="R1428" s="406" t="str">
        <f t="shared" si="22"/>
        <v>544_COR_37_9_202122</v>
      </c>
      <c r="S1428" s="406">
        <v>544</v>
      </c>
      <c r="T1428" s="406" t="s">
        <v>287</v>
      </c>
      <c r="U1428" s="406">
        <v>37</v>
      </c>
      <c r="V1428" s="406">
        <v>9</v>
      </c>
      <c r="W1428" s="406">
        <v>202122</v>
      </c>
      <c r="X1428" s="566">
        <v>12.07747</v>
      </c>
    </row>
    <row r="1429" spans="18:24" x14ac:dyDescent="0.2">
      <c r="R1429" s="406" t="str">
        <f t="shared" si="22"/>
        <v>545_COR_37_9_202122</v>
      </c>
      <c r="S1429" s="406">
        <v>545</v>
      </c>
      <c r="T1429" s="406" t="s">
        <v>287</v>
      </c>
      <c r="U1429" s="406">
        <v>37</v>
      </c>
      <c r="V1429" s="406">
        <v>9</v>
      </c>
      <c r="W1429" s="406">
        <v>202122</v>
      </c>
      <c r="X1429" s="566">
        <v>0</v>
      </c>
    </row>
    <row r="1430" spans="18:24" x14ac:dyDescent="0.2">
      <c r="R1430" s="406" t="str">
        <f t="shared" si="22"/>
        <v>546_COR_37_9_202122</v>
      </c>
      <c r="S1430" s="406">
        <v>546</v>
      </c>
      <c r="T1430" s="406" t="s">
        <v>287</v>
      </c>
      <c r="U1430" s="406">
        <v>37</v>
      </c>
      <c r="V1430" s="406">
        <v>9</v>
      </c>
      <c r="W1430" s="406">
        <v>202122</v>
      </c>
      <c r="X1430" s="566">
        <v>167</v>
      </c>
    </row>
    <row r="1431" spans="18:24" x14ac:dyDescent="0.2">
      <c r="R1431" s="406" t="str">
        <f t="shared" si="22"/>
        <v>548_COR_37_9_202122</v>
      </c>
      <c r="S1431" s="406">
        <v>548</v>
      </c>
      <c r="T1431" s="406" t="s">
        <v>287</v>
      </c>
      <c r="U1431" s="406">
        <v>37</v>
      </c>
      <c r="V1431" s="406">
        <v>9</v>
      </c>
      <c r="W1431" s="406">
        <v>202122</v>
      </c>
      <c r="X1431" s="566">
        <v>0</v>
      </c>
    </row>
    <row r="1432" spans="18:24" x14ac:dyDescent="0.2">
      <c r="R1432" s="406" t="str">
        <f t="shared" si="22"/>
        <v>550_COR_37_9_202122</v>
      </c>
      <c r="S1432" s="406">
        <v>550</v>
      </c>
      <c r="T1432" s="406" t="s">
        <v>287</v>
      </c>
      <c r="U1432" s="406">
        <v>37</v>
      </c>
      <c r="V1432" s="406">
        <v>9</v>
      </c>
      <c r="W1432" s="406">
        <v>202122</v>
      </c>
      <c r="X1432" s="566">
        <v>201.32017000000002</v>
      </c>
    </row>
    <row r="1433" spans="18:24" x14ac:dyDescent="0.2">
      <c r="R1433" s="406" t="str">
        <f t="shared" si="22"/>
        <v>552_COR_37_9_202122</v>
      </c>
      <c r="S1433" s="406">
        <v>552</v>
      </c>
      <c r="T1433" s="406" t="s">
        <v>287</v>
      </c>
      <c r="U1433" s="406">
        <v>37</v>
      </c>
      <c r="V1433" s="406">
        <v>9</v>
      </c>
      <c r="W1433" s="406">
        <v>202122</v>
      </c>
      <c r="X1433" s="566">
        <v>421.19166999999993</v>
      </c>
    </row>
    <row r="1434" spans="18:24" x14ac:dyDescent="0.2">
      <c r="R1434" s="406" t="str">
        <f t="shared" si="22"/>
        <v>562_COR_37_9_202122</v>
      </c>
      <c r="S1434" s="406">
        <v>562</v>
      </c>
      <c r="T1434" s="406" t="s">
        <v>287</v>
      </c>
      <c r="U1434" s="406">
        <v>37</v>
      </c>
      <c r="V1434" s="406">
        <v>9</v>
      </c>
      <c r="W1434" s="406">
        <v>202122</v>
      </c>
      <c r="X1434" s="566">
        <v>0</v>
      </c>
    </row>
    <row r="1435" spans="18:24" x14ac:dyDescent="0.2">
      <c r="R1435" s="406" t="str">
        <f t="shared" si="22"/>
        <v>564_COR_37_9_202122</v>
      </c>
      <c r="S1435" s="406">
        <v>564</v>
      </c>
      <c r="T1435" s="406" t="s">
        <v>287</v>
      </c>
      <c r="U1435" s="406">
        <v>37</v>
      </c>
      <c r="V1435" s="406">
        <v>9</v>
      </c>
      <c r="W1435" s="406">
        <v>202122</v>
      </c>
      <c r="X1435" s="566">
        <v>0</v>
      </c>
    </row>
    <row r="1436" spans="18:24" x14ac:dyDescent="0.2">
      <c r="R1436" s="406" t="str">
        <f t="shared" si="22"/>
        <v>566_COR_37_9_202122</v>
      </c>
      <c r="S1436" s="406">
        <v>566</v>
      </c>
      <c r="T1436" s="406" t="s">
        <v>287</v>
      </c>
      <c r="U1436" s="406">
        <v>37</v>
      </c>
      <c r="V1436" s="406">
        <v>9</v>
      </c>
      <c r="W1436" s="406">
        <v>202122</v>
      </c>
      <c r="X1436" s="566">
        <v>0</v>
      </c>
    </row>
    <row r="1437" spans="18:24" x14ac:dyDescent="0.2">
      <c r="R1437" s="406" t="str">
        <f t="shared" si="22"/>
        <v>568_COR_37_9_202122</v>
      </c>
      <c r="S1437" s="406">
        <v>568</v>
      </c>
      <c r="T1437" s="406" t="s">
        <v>287</v>
      </c>
      <c r="U1437" s="406">
        <v>37</v>
      </c>
      <c r="V1437" s="406">
        <v>9</v>
      </c>
      <c r="W1437" s="406">
        <v>202122</v>
      </c>
      <c r="X1437" s="566">
        <v>0</v>
      </c>
    </row>
    <row r="1438" spans="18:24" x14ac:dyDescent="0.2">
      <c r="R1438" s="406" t="str">
        <f t="shared" si="22"/>
        <v>572_COR_37_9_202122</v>
      </c>
      <c r="S1438" s="406">
        <v>572</v>
      </c>
      <c r="T1438" s="406" t="s">
        <v>287</v>
      </c>
      <c r="U1438" s="406">
        <v>37</v>
      </c>
      <c r="V1438" s="406">
        <v>9</v>
      </c>
      <c r="W1438" s="406">
        <v>202122</v>
      </c>
      <c r="X1438" s="566">
        <v>0</v>
      </c>
    </row>
    <row r="1439" spans="18:24" x14ac:dyDescent="0.2">
      <c r="R1439" s="406" t="str">
        <f t="shared" si="22"/>
        <v>574_COR_37_9_202122</v>
      </c>
      <c r="S1439" s="406">
        <v>574</v>
      </c>
      <c r="T1439" s="406" t="s">
        <v>287</v>
      </c>
      <c r="U1439" s="406">
        <v>37</v>
      </c>
      <c r="V1439" s="406">
        <v>9</v>
      </c>
      <c r="W1439" s="406">
        <v>202122</v>
      </c>
      <c r="X1439" s="566">
        <v>0</v>
      </c>
    </row>
    <row r="1440" spans="18:24" x14ac:dyDescent="0.2">
      <c r="R1440" s="406" t="str">
        <f t="shared" si="22"/>
        <v>576_COR_37_9_202122</v>
      </c>
      <c r="S1440" s="406">
        <v>576</v>
      </c>
      <c r="T1440" s="406" t="s">
        <v>287</v>
      </c>
      <c r="U1440" s="406">
        <v>37</v>
      </c>
      <c r="V1440" s="406">
        <v>9</v>
      </c>
      <c r="W1440" s="406">
        <v>202122</v>
      </c>
      <c r="X1440" s="566">
        <v>0</v>
      </c>
    </row>
    <row r="1441" spans="18:24" x14ac:dyDescent="0.2">
      <c r="R1441" s="406" t="str">
        <f t="shared" si="22"/>
        <v>582_COR_37_9_202122</v>
      </c>
      <c r="S1441" s="406">
        <v>582</v>
      </c>
      <c r="T1441" s="406" t="s">
        <v>287</v>
      </c>
      <c r="U1441" s="406">
        <v>37</v>
      </c>
      <c r="V1441" s="406">
        <v>9</v>
      </c>
      <c r="W1441" s="406">
        <v>202122</v>
      </c>
      <c r="X1441" s="566">
        <v>0</v>
      </c>
    </row>
    <row r="1442" spans="18:24" x14ac:dyDescent="0.2">
      <c r="R1442" s="406" t="str">
        <f t="shared" si="22"/>
        <v>584_COR_37_9_202122</v>
      </c>
      <c r="S1442" s="406">
        <v>584</v>
      </c>
      <c r="T1442" s="406" t="s">
        <v>287</v>
      </c>
      <c r="U1442" s="406">
        <v>37</v>
      </c>
      <c r="V1442" s="406">
        <v>9</v>
      </c>
      <c r="W1442" s="406">
        <v>202122</v>
      </c>
      <c r="X1442" s="566">
        <v>0</v>
      </c>
    </row>
    <row r="1443" spans="18:24" x14ac:dyDescent="0.2">
      <c r="R1443" s="406" t="str">
        <f t="shared" si="22"/>
        <v>586_COR_37_9_202122</v>
      </c>
      <c r="S1443" s="406">
        <v>586</v>
      </c>
      <c r="T1443" s="406" t="s">
        <v>287</v>
      </c>
      <c r="U1443" s="406">
        <v>37</v>
      </c>
      <c r="V1443" s="406">
        <v>9</v>
      </c>
      <c r="W1443" s="406">
        <v>202122</v>
      </c>
      <c r="X1443" s="566">
        <v>0</v>
      </c>
    </row>
    <row r="1444" spans="18:24" x14ac:dyDescent="0.2">
      <c r="R1444" s="406" t="str">
        <f t="shared" si="22"/>
        <v>512_COR_38_9_202122</v>
      </c>
      <c r="S1444" s="406">
        <v>512</v>
      </c>
      <c r="T1444" s="406" t="s">
        <v>287</v>
      </c>
      <c r="U1444" s="406">
        <v>38</v>
      </c>
      <c r="V1444" s="406">
        <v>9</v>
      </c>
      <c r="W1444" s="406">
        <v>202122</v>
      </c>
      <c r="X1444" s="566">
        <v>0</v>
      </c>
    </row>
    <row r="1445" spans="18:24" x14ac:dyDescent="0.2">
      <c r="R1445" s="406" t="str">
        <f t="shared" si="22"/>
        <v>514_COR_38_9_202122</v>
      </c>
      <c r="S1445" s="406">
        <v>514</v>
      </c>
      <c r="T1445" s="406" t="s">
        <v>287</v>
      </c>
      <c r="U1445" s="406">
        <v>38</v>
      </c>
      <c r="V1445" s="406">
        <v>9</v>
      </c>
      <c r="W1445" s="406">
        <v>202122</v>
      </c>
      <c r="X1445" s="566">
        <v>21</v>
      </c>
    </row>
    <row r="1446" spans="18:24" x14ac:dyDescent="0.2">
      <c r="R1446" s="406" t="str">
        <f t="shared" si="22"/>
        <v>516_COR_38_9_202122</v>
      </c>
      <c r="S1446" s="406">
        <v>516</v>
      </c>
      <c r="T1446" s="406" t="s">
        <v>287</v>
      </c>
      <c r="U1446" s="406">
        <v>38</v>
      </c>
      <c r="V1446" s="406">
        <v>9</v>
      </c>
      <c r="W1446" s="406">
        <v>202122</v>
      </c>
      <c r="X1446" s="566">
        <v>0</v>
      </c>
    </row>
    <row r="1447" spans="18:24" x14ac:dyDescent="0.2">
      <c r="R1447" s="406" t="str">
        <f t="shared" si="22"/>
        <v>518_COR_38_9_202122</v>
      </c>
      <c r="S1447" s="406">
        <v>518</v>
      </c>
      <c r="T1447" s="406" t="s">
        <v>287</v>
      </c>
      <c r="U1447" s="406">
        <v>38</v>
      </c>
      <c r="V1447" s="406">
        <v>9</v>
      </c>
      <c r="W1447" s="406">
        <v>202122</v>
      </c>
      <c r="X1447" s="566">
        <v>0</v>
      </c>
    </row>
    <row r="1448" spans="18:24" x14ac:dyDescent="0.2">
      <c r="R1448" s="406" t="str">
        <f t="shared" si="22"/>
        <v>520_COR_38_9_202122</v>
      </c>
      <c r="S1448" s="406">
        <v>520</v>
      </c>
      <c r="T1448" s="406" t="s">
        <v>287</v>
      </c>
      <c r="U1448" s="406">
        <v>38</v>
      </c>
      <c r="V1448" s="406">
        <v>9</v>
      </c>
      <c r="W1448" s="406">
        <v>202122</v>
      </c>
      <c r="X1448" s="566">
        <v>0</v>
      </c>
    </row>
    <row r="1449" spans="18:24" x14ac:dyDescent="0.2">
      <c r="R1449" s="406" t="str">
        <f t="shared" si="22"/>
        <v>522_COR_38_9_202122</v>
      </c>
      <c r="S1449" s="406">
        <v>522</v>
      </c>
      <c r="T1449" s="406" t="s">
        <v>287</v>
      </c>
      <c r="U1449" s="406">
        <v>38</v>
      </c>
      <c r="V1449" s="406">
        <v>9</v>
      </c>
      <c r="W1449" s="406">
        <v>202122</v>
      </c>
      <c r="X1449" s="566">
        <v>13.515000000000001</v>
      </c>
    </row>
    <row r="1450" spans="18:24" x14ac:dyDescent="0.2">
      <c r="R1450" s="406" t="str">
        <f t="shared" si="22"/>
        <v>524_COR_38_9_202122</v>
      </c>
      <c r="S1450" s="406">
        <v>524</v>
      </c>
      <c r="T1450" s="406" t="s">
        <v>287</v>
      </c>
      <c r="U1450" s="406">
        <v>38</v>
      </c>
      <c r="V1450" s="406">
        <v>9</v>
      </c>
      <c r="W1450" s="406">
        <v>202122</v>
      </c>
      <c r="X1450" s="566">
        <v>77.454999999999998</v>
      </c>
    </row>
    <row r="1451" spans="18:24" x14ac:dyDescent="0.2">
      <c r="R1451" s="406" t="str">
        <f t="shared" si="22"/>
        <v>526_COR_38_9_202122</v>
      </c>
      <c r="S1451" s="406">
        <v>526</v>
      </c>
      <c r="T1451" s="406" t="s">
        <v>287</v>
      </c>
      <c r="U1451" s="406">
        <v>38</v>
      </c>
      <c r="V1451" s="406">
        <v>9</v>
      </c>
      <c r="W1451" s="406">
        <v>202122</v>
      </c>
      <c r="X1451" s="566">
        <v>12</v>
      </c>
    </row>
    <row r="1452" spans="18:24" x14ac:dyDescent="0.2">
      <c r="R1452" s="406" t="str">
        <f t="shared" si="22"/>
        <v>528_COR_38_9_202122</v>
      </c>
      <c r="S1452" s="406">
        <v>528</v>
      </c>
      <c r="T1452" s="406" t="s">
        <v>287</v>
      </c>
      <c r="U1452" s="406">
        <v>38</v>
      </c>
      <c r="V1452" s="406">
        <v>9</v>
      </c>
      <c r="W1452" s="406">
        <v>202122</v>
      </c>
      <c r="X1452" s="566">
        <v>255.08487</v>
      </c>
    </row>
    <row r="1453" spans="18:24" x14ac:dyDescent="0.2">
      <c r="R1453" s="406" t="str">
        <f t="shared" si="22"/>
        <v>530_COR_38_9_202122</v>
      </c>
      <c r="S1453" s="406">
        <v>530</v>
      </c>
      <c r="T1453" s="406" t="s">
        <v>287</v>
      </c>
      <c r="U1453" s="406">
        <v>38</v>
      </c>
      <c r="V1453" s="406">
        <v>9</v>
      </c>
      <c r="W1453" s="406">
        <v>202122</v>
      </c>
      <c r="X1453" s="566">
        <v>1356</v>
      </c>
    </row>
    <row r="1454" spans="18:24" x14ac:dyDescent="0.2">
      <c r="R1454" s="406" t="str">
        <f t="shared" si="22"/>
        <v>532_COR_38_9_202122</v>
      </c>
      <c r="S1454" s="406">
        <v>532</v>
      </c>
      <c r="T1454" s="406" t="s">
        <v>287</v>
      </c>
      <c r="U1454" s="406">
        <v>38</v>
      </c>
      <c r="V1454" s="406">
        <v>9</v>
      </c>
      <c r="W1454" s="406">
        <v>202122</v>
      </c>
      <c r="X1454" s="566">
        <v>38</v>
      </c>
    </row>
    <row r="1455" spans="18:24" x14ac:dyDescent="0.2">
      <c r="R1455" s="406" t="str">
        <f t="shared" si="22"/>
        <v>534_COR_38_9_202122</v>
      </c>
      <c r="S1455" s="406">
        <v>534</v>
      </c>
      <c r="T1455" s="406" t="s">
        <v>287</v>
      </c>
      <c r="U1455" s="406">
        <v>38</v>
      </c>
      <c r="V1455" s="406">
        <v>9</v>
      </c>
      <c r="W1455" s="406">
        <v>202122</v>
      </c>
      <c r="X1455" s="566">
        <v>0</v>
      </c>
    </row>
    <row r="1456" spans="18:24" x14ac:dyDescent="0.2">
      <c r="R1456" s="406" t="str">
        <f t="shared" si="22"/>
        <v>536_COR_38_9_202122</v>
      </c>
      <c r="S1456" s="406">
        <v>536</v>
      </c>
      <c r="T1456" s="406" t="s">
        <v>287</v>
      </c>
      <c r="U1456" s="406">
        <v>38</v>
      </c>
      <c r="V1456" s="406">
        <v>9</v>
      </c>
      <c r="W1456" s="406">
        <v>202122</v>
      </c>
      <c r="X1456" s="566">
        <v>0</v>
      </c>
    </row>
    <row r="1457" spans="18:24" x14ac:dyDescent="0.2">
      <c r="R1457" s="406" t="str">
        <f t="shared" si="22"/>
        <v>538_COR_38_9_202122</v>
      </c>
      <c r="S1457" s="406">
        <v>538</v>
      </c>
      <c r="T1457" s="406" t="s">
        <v>287</v>
      </c>
      <c r="U1457" s="406">
        <v>38</v>
      </c>
      <c r="V1457" s="406">
        <v>9</v>
      </c>
      <c r="W1457" s="406">
        <v>202122</v>
      </c>
      <c r="X1457" s="566">
        <v>0</v>
      </c>
    </row>
    <row r="1458" spans="18:24" x14ac:dyDescent="0.2">
      <c r="R1458" s="406" t="str">
        <f t="shared" si="22"/>
        <v>540_COR_38_9_202122</v>
      </c>
      <c r="S1458" s="406">
        <v>540</v>
      </c>
      <c r="T1458" s="406" t="s">
        <v>287</v>
      </c>
      <c r="U1458" s="406">
        <v>38</v>
      </c>
      <c r="V1458" s="406">
        <v>9</v>
      </c>
      <c r="W1458" s="406">
        <v>202122</v>
      </c>
      <c r="X1458" s="566">
        <v>9.7000000000000003E-2</v>
      </c>
    </row>
    <row r="1459" spans="18:24" x14ac:dyDescent="0.2">
      <c r="R1459" s="406" t="str">
        <f t="shared" si="22"/>
        <v>542_COR_38_9_202122</v>
      </c>
      <c r="S1459" s="406">
        <v>542</v>
      </c>
      <c r="T1459" s="406" t="s">
        <v>287</v>
      </c>
      <c r="U1459" s="406">
        <v>38</v>
      </c>
      <c r="V1459" s="406">
        <v>9</v>
      </c>
      <c r="W1459" s="406">
        <v>202122</v>
      </c>
      <c r="X1459" s="566">
        <v>66</v>
      </c>
    </row>
    <row r="1460" spans="18:24" x14ac:dyDescent="0.2">
      <c r="R1460" s="406" t="str">
        <f t="shared" si="22"/>
        <v>544_COR_38_9_202122</v>
      </c>
      <c r="S1460" s="406">
        <v>544</v>
      </c>
      <c r="T1460" s="406" t="s">
        <v>287</v>
      </c>
      <c r="U1460" s="406">
        <v>38</v>
      </c>
      <c r="V1460" s="406">
        <v>9</v>
      </c>
      <c r="W1460" s="406">
        <v>202122</v>
      </c>
      <c r="X1460" s="566">
        <v>0</v>
      </c>
    </row>
    <row r="1461" spans="18:24" x14ac:dyDescent="0.2">
      <c r="R1461" s="406" t="str">
        <f t="shared" si="22"/>
        <v>545_COR_38_9_202122</v>
      </c>
      <c r="S1461" s="406">
        <v>545</v>
      </c>
      <c r="T1461" s="406" t="s">
        <v>287</v>
      </c>
      <c r="U1461" s="406">
        <v>38</v>
      </c>
      <c r="V1461" s="406">
        <v>9</v>
      </c>
      <c r="W1461" s="406">
        <v>202122</v>
      </c>
      <c r="X1461" s="566">
        <v>0</v>
      </c>
    </row>
    <row r="1462" spans="18:24" x14ac:dyDescent="0.2">
      <c r="R1462" s="406" t="str">
        <f t="shared" si="22"/>
        <v>546_COR_38_9_202122</v>
      </c>
      <c r="S1462" s="406">
        <v>546</v>
      </c>
      <c r="T1462" s="406" t="s">
        <v>287</v>
      </c>
      <c r="U1462" s="406">
        <v>38</v>
      </c>
      <c r="V1462" s="406">
        <v>9</v>
      </c>
      <c r="W1462" s="406">
        <v>202122</v>
      </c>
      <c r="X1462" s="566">
        <v>0</v>
      </c>
    </row>
    <row r="1463" spans="18:24" x14ac:dyDescent="0.2">
      <c r="R1463" s="406" t="str">
        <f t="shared" si="22"/>
        <v>548_COR_38_9_202122</v>
      </c>
      <c r="S1463" s="406">
        <v>548</v>
      </c>
      <c r="T1463" s="406" t="s">
        <v>287</v>
      </c>
      <c r="U1463" s="406">
        <v>38</v>
      </c>
      <c r="V1463" s="406">
        <v>9</v>
      </c>
      <c r="W1463" s="406">
        <v>202122</v>
      </c>
      <c r="X1463" s="566">
        <v>108.804</v>
      </c>
    </row>
    <row r="1464" spans="18:24" x14ac:dyDescent="0.2">
      <c r="R1464" s="406" t="str">
        <f t="shared" si="22"/>
        <v>550_COR_38_9_202122</v>
      </c>
      <c r="S1464" s="406">
        <v>550</v>
      </c>
      <c r="T1464" s="406" t="s">
        <v>287</v>
      </c>
      <c r="U1464" s="406">
        <v>38</v>
      </c>
      <c r="V1464" s="406">
        <v>9</v>
      </c>
      <c r="W1464" s="406">
        <v>202122</v>
      </c>
      <c r="X1464" s="566">
        <v>7.8</v>
      </c>
    </row>
    <row r="1465" spans="18:24" x14ac:dyDescent="0.2">
      <c r="R1465" s="406" t="str">
        <f t="shared" si="22"/>
        <v>552_COR_38_9_202122</v>
      </c>
      <c r="S1465" s="406">
        <v>552</v>
      </c>
      <c r="T1465" s="406" t="s">
        <v>287</v>
      </c>
      <c r="U1465" s="406">
        <v>38</v>
      </c>
      <c r="V1465" s="406">
        <v>9</v>
      </c>
      <c r="W1465" s="406">
        <v>202122</v>
      </c>
      <c r="X1465" s="566">
        <v>309.02875</v>
      </c>
    </row>
    <row r="1466" spans="18:24" x14ac:dyDescent="0.2">
      <c r="R1466" s="406" t="str">
        <f t="shared" si="22"/>
        <v>562_COR_38_9_202122</v>
      </c>
      <c r="S1466" s="406">
        <v>562</v>
      </c>
      <c r="T1466" s="406" t="s">
        <v>287</v>
      </c>
      <c r="U1466" s="406">
        <v>38</v>
      </c>
      <c r="V1466" s="406">
        <v>9</v>
      </c>
      <c r="W1466" s="406">
        <v>202122</v>
      </c>
      <c r="X1466" s="566">
        <v>0</v>
      </c>
    </row>
    <row r="1467" spans="18:24" x14ac:dyDescent="0.2">
      <c r="R1467" s="406" t="str">
        <f t="shared" si="22"/>
        <v>564_COR_38_9_202122</v>
      </c>
      <c r="S1467" s="406">
        <v>564</v>
      </c>
      <c r="T1467" s="406" t="s">
        <v>287</v>
      </c>
      <c r="U1467" s="406">
        <v>38</v>
      </c>
      <c r="V1467" s="406">
        <v>9</v>
      </c>
      <c r="W1467" s="406">
        <v>202122</v>
      </c>
      <c r="X1467" s="566">
        <v>0</v>
      </c>
    </row>
    <row r="1468" spans="18:24" x14ac:dyDescent="0.2">
      <c r="R1468" s="406" t="str">
        <f t="shared" si="22"/>
        <v>566_COR_38_9_202122</v>
      </c>
      <c r="S1468" s="406">
        <v>566</v>
      </c>
      <c r="T1468" s="406" t="s">
        <v>287</v>
      </c>
      <c r="U1468" s="406">
        <v>38</v>
      </c>
      <c r="V1468" s="406">
        <v>9</v>
      </c>
      <c r="W1468" s="406">
        <v>202122</v>
      </c>
      <c r="X1468" s="566">
        <v>0</v>
      </c>
    </row>
    <row r="1469" spans="18:24" x14ac:dyDescent="0.2">
      <c r="R1469" s="406" t="str">
        <f t="shared" si="22"/>
        <v>568_COR_38_9_202122</v>
      </c>
      <c r="S1469" s="406">
        <v>568</v>
      </c>
      <c r="T1469" s="406" t="s">
        <v>287</v>
      </c>
      <c r="U1469" s="406">
        <v>38</v>
      </c>
      <c r="V1469" s="406">
        <v>9</v>
      </c>
      <c r="W1469" s="406">
        <v>202122</v>
      </c>
      <c r="X1469" s="566">
        <v>0</v>
      </c>
    </row>
    <row r="1470" spans="18:24" x14ac:dyDescent="0.2">
      <c r="R1470" s="406" t="str">
        <f t="shared" si="22"/>
        <v>572_COR_38_9_202122</v>
      </c>
      <c r="S1470" s="406">
        <v>572</v>
      </c>
      <c r="T1470" s="406" t="s">
        <v>287</v>
      </c>
      <c r="U1470" s="406">
        <v>38</v>
      </c>
      <c r="V1470" s="406">
        <v>9</v>
      </c>
      <c r="W1470" s="406">
        <v>202122</v>
      </c>
      <c r="X1470" s="566">
        <v>0</v>
      </c>
    </row>
    <row r="1471" spans="18:24" x14ac:dyDescent="0.2">
      <c r="R1471" s="406" t="str">
        <f t="shared" si="22"/>
        <v>574_COR_38_9_202122</v>
      </c>
      <c r="S1471" s="406">
        <v>574</v>
      </c>
      <c r="T1471" s="406" t="s">
        <v>287</v>
      </c>
      <c r="U1471" s="406">
        <v>38</v>
      </c>
      <c r="V1471" s="406">
        <v>9</v>
      </c>
      <c r="W1471" s="406">
        <v>202122</v>
      </c>
      <c r="X1471" s="566">
        <v>0</v>
      </c>
    </row>
    <row r="1472" spans="18:24" x14ac:dyDescent="0.2">
      <c r="R1472" s="406" t="str">
        <f t="shared" si="22"/>
        <v>576_COR_38_9_202122</v>
      </c>
      <c r="S1472" s="406">
        <v>576</v>
      </c>
      <c r="T1472" s="406" t="s">
        <v>287</v>
      </c>
      <c r="U1472" s="406">
        <v>38</v>
      </c>
      <c r="V1472" s="406">
        <v>9</v>
      </c>
      <c r="W1472" s="406">
        <v>202122</v>
      </c>
      <c r="X1472" s="566">
        <v>0</v>
      </c>
    </row>
    <row r="1473" spans="18:24" x14ac:dyDescent="0.2">
      <c r="R1473" s="406" t="str">
        <f t="shared" si="22"/>
        <v>582_COR_38_9_202122</v>
      </c>
      <c r="S1473" s="406">
        <v>582</v>
      </c>
      <c r="T1473" s="406" t="s">
        <v>287</v>
      </c>
      <c r="U1473" s="406">
        <v>38</v>
      </c>
      <c r="V1473" s="406">
        <v>9</v>
      </c>
      <c r="W1473" s="406">
        <v>202122</v>
      </c>
      <c r="X1473" s="566">
        <v>0</v>
      </c>
    </row>
    <row r="1474" spans="18:24" x14ac:dyDescent="0.2">
      <c r="R1474" s="406" t="str">
        <f t="shared" si="22"/>
        <v>584_COR_38_9_202122</v>
      </c>
      <c r="S1474" s="406">
        <v>584</v>
      </c>
      <c r="T1474" s="406" t="s">
        <v>287</v>
      </c>
      <c r="U1474" s="406">
        <v>38</v>
      </c>
      <c r="V1474" s="406">
        <v>9</v>
      </c>
      <c r="W1474" s="406">
        <v>202122</v>
      </c>
      <c r="X1474" s="566">
        <v>0</v>
      </c>
    </row>
    <row r="1475" spans="18:24" x14ac:dyDescent="0.2">
      <c r="R1475" s="406" t="str">
        <f t="shared" si="22"/>
        <v>586_COR_38_9_202122</v>
      </c>
      <c r="S1475" s="406">
        <v>586</v>
      </c>
      <c r="T1475" s="406" t="s">
        <v>287</v>
      </c>
      <c r="U1475" s="406">
        <v>38</v>
      </c>
      <c r="V1475" s="406">
        <v>9</v>
      </c>
      <c r="W1475" s="406">
        <v>202122</v>
      </c>
      <c r="X1475" s="566">
        <v>0</v>
      </c>
    </row>
    <row r="1476" spans="18:24" x14ac:dyDescent="0.2">
      <c r="R1476" s="406" t="str">
        <f t="shared" ref="R1476:R1539" si="23">S1476&amp;"_"&amp;T1476&amp;"_"&amp;U1476&amp;"_"&amp;V1476&amp;"_"&amp;W1476</f>
        <v>512_COR_39_9_202122</v>
      </c>
      <c r="S1476" s="406">
        <v>512</v>
      </c>
      <c r="T1476" s="406" t="s">
        <v>287</v>
      </c>
      <c r="U1476" s="406">
        <v>39</v>
      </c>
      <c r="V1476" s="406">
        <v>9</v>
      </c>
      <c r="W1476" s="406">
        <v>202122</v>
      </c>
      <c r="X1476" s="566">
        <v>0</v>
      </c>
    </row>
    <row r="1477" spans="18:24" x14ac:dyDescent="0.2">
      <c r="R1477" s="406" t="str">
        <f t="shared" si="23"/>
        <v>514_COR_39_9_202122</v>
      </c>
      <c r="S1477" s="406">
        <v>514</v>
      </c>
      <c r="T1477" s="406" t="s">
        <v>287</v>
      </c>
      <c r="U1477" s="406">
        <v>39</v>
      </c>
      <c r="V1477" s="406">
        <v>9</v>
      </c>
      <c r="W1477" s="406">
        <v>202122</v>
      </c>
      <c r="X1477" s="566">
        <v>629</v>
      </c>
    </row>
    <row r="1478" spans="18:24" x14ac:dyDescent="0.2">
      <c r="R1478" s="406" t="str">
        <f t="shared" si="23"/>
        <v>516_COR_39_9_202122</v>
      </c>
      <c r="S1478" s="406">
        <v>516</v>
      </c>
      <c r="T1478" s="406" t="s">
        <v>287</v>
      </c>
      <c r="U1478" s="406">
        <v>39</v>
      </c>
      <c r="V1478" s="406">
        <v>9</v>
      </c>
      <c r="W1478" s="406">
        <v>202122</v>
      </c>
      <c r="X1478" s="566">
        <v>197</v>
      </c>
    </row>
    <row r="1479" spans="18:24" x14ac:dyDescent="0.2">
      <c r="R1479" s="406" t="str">
        <f t="shared" si="23"/>
        <v>518_COR_39_9_202122</v>
      </c>
      <c r="S1479" s="406">
        <v>518</v>
      </c>
      <c r="T1479" s="406" t="s">
        <v>287</v>
      </c>
      <c r="U1479" s="406">
        <v>39</v>
      </c>
      <c r="V1479" s="406">
        <v>9</v>
      </c>
      <c r="W1479" s="406">
        <v>202122</v>
      </c>
      <c r="X1479" s="566">
        <v>813</v>
      </c>
    </row>
    <row r="1480" spans="18:24" x14ac:dyDescent="0.2">
      <c r="R1480" s="406" t="str">
        <f t="shared" si="23"/>
        <v>520_COR_39_9_202122</v>
      </c>
      <c r="S1480" s="406">
        <v>520</v>
      </c>
      <c r="T1480" s="406" t="s">
        <v>287</v>
      </c>
      <c r="U1480" s="406">
        <v>39</v>
      </c>
      <c r="V1480" s="406">
        <v>9</v>
      </c>
      <c r="W1480" s="406">
        <v>202122</v>
      </c>
      <c r="X1480" s="566">
        <v>1984</v>
      </c>
    </row>
    <row r="1481" spans="18:24" x14ac:dyDescent="0.2">
      <c r="R1481" s="406" t="str">
        <f t="shared" si="23"/>
        <v>522_COR_39_9_202122</v>
      </c>
      <c r="S1481" s="406">
        <v>522</v>
      </c>
      <c r="T1481" s="406" t="s">
        <v>287</v>
      </c>
      <c r="U1481" s="406">
        <v>39</v>
      </c>
      <c r="V1481" s="406">
        <v>9</v>
      </c>
      <c r="W1481" s="406">
        <v>202122</v>
      </c>
      <c r="X1481" s="566">
        <v>0</v>
      </c>
    </row>
    <row r="1482" spans="18:24" x14ac:dyDescent="0.2">
      <c r="R1482" s="406" t="str">
        <f t="shared" si="23"/>
        <v>524_COR_39_9_202122</v>
      </c>
      <c r="S1482" s="406">
        <v>524</v>
      </c>
      <c r="T1482" s="406" t="s">
        <v>287</v>
      </c>
      <c r="U1482" s="406">
        <v>39</v>
      </c>
      <c r="V1482" s="406">
        <v>9</v>
      </c>
      <c r="W1482" s="406">
        <v>202122</v>
      </c>
      <c r="X1482" s="566">
        <v>71.823999999999998</v>
      </c>
    </row>
    <row r="1483" spans="18:24" x14ac:dyDescent="0.2">
      <c r="R1483" s="406" t="str">
        <f t="shared" si="23"/>
        <v>526_COR_39_9_202122</v>
      </c>
      <c r="S1483" s="406">
        <v>526</v>
      </c>
      <c r="T1483" s="406" t="s">
        <v>287</v>
      </c>
      <c r="U1483" s="406">
        <v>39</v>
      </c>
      <c r="V1483" s="406">
        <v>9</v>
      </c>
      <c r="W1483" s="406">
        <v>202122</v>
      </c>
      <c r="X1483" s="566">
        <v>11</v>
      </c>
    </row>
    <row r="1484" spans="18:24" x14ac:dyDescent="0.2">
      <c r="R1484" s="406" t="str">
        <f t="shared" si="23"/>
        <v>528_COR_39_9_202122</v>
      </c>
      <c r="S1484" s="406">
        <v>528</v>
      </c>
      <c r="T1484" s="406" t="s">
        <v>287</v>
      </c>
      <c r="U1484" s="406">
        <v>39</v>
      </c>
      <c r="V1484" s="406">
        <v>9</v>
      </c>
      <c r="W1484" s="406">
        <v>202122</v>
      </c>
      <c r="X1484" s="566">
        <v>0</v>
      </c>
    </row>
    <row r="1485" spans="18:24" x14ac:dyDescent="0.2">
      <c r="R1485" s="406" t="str">
        <f t="shared" si="23"/>
        <v>530_COR_39_9_202122</v>
      </c>
      <c r="S1485" s="406">
        <v>530</v>
      </c>
      <c r="T1485" s="406" t="s">
        <v>287</v>
      </c>
      <c r="U1485" s="406">
        <v>39</v>
      </c>
      <c r="V1485" s="406">
        <v>9</v>
      </c>
      <c r="W1485" s="406">
        <v>202122</v>
      </c>
      <c r="X1485" s="566">
        <v>174</v>
      </c>
    </row>
    <row r="1486" spans="18:24" x14ac:dyDescent="0.2">
      <c r="R1486" s="406" t="str">
        <f t="shared" si="23"/>
        <v>532_COR_39_9_202122</v>
      </c>
      <c r="S1486" s="406">
        <v>532</v>
      </c>
      <c r="T1486" s="406" t="s">
        <v>287</v>
      </c>
      <c r="U1486" s="406">
        <v>39</v>
      </c>
      <c r="V1486" s="406">
        <v>9</v>
      </c>
      <c r="W1486" s="406">
        <v>202122</v>
      </c>
      <c r="X1486" s="566">
        <v>25468</v>
      </c>
    </row>
    <row r="1487" spans="18:24" x14ac:dyDescent="0.2">
      <c r="R1487" s="406" t="str">
        <f t="shared" si="23"/>
        <v>534_COR_39_9_202122</v>
      </c>
      <c r="S1487" s="406">
        <v>534</v>
      </c>
      <c r="T1487" s="406" t="s">
        <v>287</v>
      </c>
      <c r="U1487" s="406">
        <v>39</v>
      </c>
      <c r="V1487" s="406">
        <v>9</v>
      </c>
      <c r="W1487" s="406">
        <v>202122</v>
      </c>
      <c r="X1487" s="566">
        <v>40.595260000000003</v>
      </c>
    </row>
    <row r="1488" spans="18:24" x14ac:dyDescent="0.2">
      <c r="R1488" s="406" t="str">
        <f t="shared" si="23"/>
        <v>536_COR_39_9_202122</v>
      </c>
      <c r="S1488" s="406">
        <v>536</v>
      </c>
      <c r="T1488" s="406" t="s">
        <v>287</v>
      </c>
      <c r="U1488" s="406">
        <v>39</v>
      </c>
      <c r="V1488" s="406">
        <v>9</v>
      </c>
      <c r="W1488" s="406">
        <v>202122</v>
      </c>
      <c r="X1488" s="566">
        <v>2016.8</v>
      </c>
    </row>
    <row r="1489" spans="18:24" x14ac:dyDescent="0.2">
      <c r="R1489" s="406" t="str">
        <f t="shared" si="23"/>
        <v>538_COR_39_9_202122</v>
      </c>
      <c r="S1489" s="406">
        <v>538</v>
      </c>
      <c r="T1489" s="406" t="s">
        <v>287</v>
      </c>
      <c r="U1489" s="406">
        <v>39</v>
      </c>
      <c r="V1489" s="406">
        <v>9</v>
      </c>
      <c r="W1489" s="406">
        <v>202122</v>
      </c>
      <c r="X1489" s="566">
        <v>0</v>
      </c>
    </row>
    <row r="1490" spans="18:24" x14ac:dyDescent="0.2">
      <c r="R1490" s="406" t="str">
        <f t="shared" si="23"/>
        <v>540_COR_39_9_202122</v>
      </c>
      <c r="S1490" s="406">
        <v>540</v>
      </c>
      <c r="T1490" s="406" t="s">
        <v>287</v>
      </c>
      <c r="U1490" s="406">
        <v>39</v>
      </c>
      <c r="V1490" s="406">
        <v>9</v>
      </c>
      <c r="W1490" s="406">
        <v>202122</v>
      </c>
      <c r="X1490" s="566">
        <v>919.32500000000005</v>
      </c>
    </row>
    <row r="1491" spans="18:24" x14ac:dyDescent="0.2">
      <c r="R1491" s="406" t="str">
        <f t="shared" si="23"/>
        <v>542_COR_39_9_202122</v>
      </c>
      <c r="S1491" s="406">
        <v>542</v>
      </c>
      <c r="T1491" s="406" t="s">
        <v>287</v>
      </c>
      <c r="U1491" s="406">
        <v>39</v>
      </c>
      <c r="V1491" s="406">
        <v>9</v>
      </c>
      <c r="W1491" s="406">
        <v>202122</v>
      </c>
      <c r="X1491" s="566">
        <v>53</v>
      </c>
    </row>
    <row r="1492" spans="18:24" x14ac:dyDescent="0.2">
      <c r="R1492" s="406" t="str">
        <f t="shared" si="23"/>
        <v>544_COR_39_9_202122</v>
      </c>
      <c r="S1492" s="406">
        <v>544</v>
      </c>
      <c r="T1492" s="406" t="s">
        <v>287</v>
      </c>
      <c r="U1492" s="406">
        <v>39</v>
      </c>
      <c r="V1492" s="406">
        <v>9</v>
      </c>
      <c r="W1492" s="406">
        <v>202122</v>
      </c>
      <c r="X1492" s="566">
        <v>0.40794000000000002</v>
      </c>
    </row>
    <row r="1493" spans="18:24" x14ac:dyDescent="0.2">
      <c r="R1493" s="406" t="str">
        <f t="shared" si="23"/>
        <v>545_COR_39_9_202122</v>
      </c>
      <c r="S1493" s="406">
        <v>545</v>
      </c>
      <c r="T1493" s="406" t="s">
        <v>287</v>
      </c>
      <c r="U1493" s="406">
        <v>39</v>
      </c>
      <c r="V1493" s="406">
        <v>9</v>
      </c>
      <c r="W1493" s="406">
        <v>202122</v>
      </c>
      <c r="X1493" s="566">
        <v>0</v>
      </c>
    </row>
    <row r="1494" spans="18:24" x14ac:dyDescent="0.2">
      <c r="R1494" s="406" t="str">
        <f t="shared" si="23"/>
        <v>546_COR_39_9_202122</v>
      </c>
      <c r="S1494" s="406">
        <v>546</v>
      </c>
      <c r="T1494" s="406" t="s">
        <v>287</v>
      </c>
      <c r="U1494" s="406">
        <v>39</v>
      </c>
      <c r="V1494" s="406">
        <v>9</v>
      </c>
      <c r="W1494" s="406">
        <v>202122</v>
      </c>
      <c r="X1494" s="566">
        <v>0</v>
      </c>
    </row>
    <row r="1495" spans="18:24" x14ac:dyDescent="0.2">
      <c r="R1495" s="406" t="str">
        <f t="shared" si="23"/>
        <v>548_COR_39_9_202122</v>
      </c>
      <c r="S1495" s="406">
        <v>548</v>
      </c>
      <c r="T1495" s="406" t="s">
        <v>287</v>
      </c>
      <c r="U1495" s="406">
        <v>39</v>
      </c>
      <c r="V1495" s="406">
        <v>9</v>
      </c>
      <c r="W1495" s="406">
        <v>202122</v>
      </c>
      <c r="X1495" s="566">
        <v>31.495999999999999</v>
      </c>
    </row>
    <row r="1496" spans="18:24" x14ac:dyDescent="0.2">
      <c r="R1496" s="406" t="str">
        <f t="shared" si="23"/>
        <v>550_COR_39_9_202122</v>
      </c>
      <c r="S1496" s="406">
        <v>550</v>
      </c>
      <c r="T1496" s="406" t="s">
        <v>287</v>
      </c>
      <c r="U1496" s="406">
        <v>39</v>
      </c>
      <c r="V1496" s="406">
        <v>9</v>
      </c>
      <c r="W1496" s="406">
        <v>202122</v>
      </c>
      <c r="X1496" s="566">
        <v>0</v>
      </c>
    </row>
    <row r="1497" spans="18:24" x14ac:dyDescent="0.2">
      <c r="R1497" s="406" t="str">
        <f t="shared" si="23"/>
        <v>552_COR_39_9_202122</v>
      </c>
      <c r="S1497" s="406">
        <v>552</v>
      </c>
      <c r="T1497" s="406" t="s">
        <v>287</v>
      </c>
      <c r="U1497" s="406">
        <v>39</v>
      </c>
      <c r="V1497" s="406">
        <v>9</v>
      </c>
      <c r="W1497" s="406">
        <v>202122</v>
      </c>
      <c r="X1497" s="566">
        <v>285.89954999999998</v>
      </c>
    </row>
    <row r="1498" spans="18:24" x14ac:dyDescent="0.2">
      <c r="R1498" s="406" t="str">
        <f t="shared" si="23"/>
        <v>562_COR_39_9_202122</v>
      </c>
      <c r="S1498" s="406">
        <v>562</v>
      </c>
      <c r="T1498" s="406" t="s">
        <v>287</v>
      </c>
      <c r="U1498" s="406">
        <v>39</v>
      </c>
      <c r="V1498" s="406">
        <v>9</v>
      </c>
      <c r="W1498" s="406">
        <v>202122</v>
      </c>
      <c r="X1498" s="566">
        <v>0</v>
      </c>
    </row>
    <row r="1499" spans="18:24" x14ac:dyDescent="0.2">
      <c r="R1499" s="406" t="str">
        <f t="shared" si="23"/>
        <v>564_COR_39_9_202122</v>
      </c>
      <c r="S1499" s="406">
        <v>564</v>
      </c>
      <c r="T1499" s="406" t="s">
        <v>287</v>
      </c>
      <c r="U1499" s="406">
        <v>39</v>
      </c>
      <c r="V1499" s="406">
        <v>9</v>
      </c>
      <c r="W1499" s="406">
        <v>202122</v>
      </c>
      <c r="X1499" s="566">
        <v>0</v>
      </c>
    </row>
    <row r="1500" spans="18:24" x14ac:dyDescent="0.2">
      <c r="R1500" s="406" t="str">
        <f t="shared" si="23"/>
        <v>566_COR_39_9_202122</v>
      </c>
      <c r="S1500" s="406">
        <v>566</v>
      </c>
      <c r="T1500" s="406" t="s">
        <v>287</v>
      </c>
      <c r="U1500" s="406">
        <v>39</v>
      </c>
      <c r="V1500" s="406">
        <v>9</v>
      </c>
      <c r="W1500" s="406">
        <v>202122</v>
      </c>
      <c r="X1500" s="566">
        <v>0</v>
      </c>
    </row>
    <row r="1501" spans="18:24" x14ac:dyDescent="0.2">
      <c r="R1501" s="406" t="str">
        <f t="shared" si="23"/>
        <v>568_COR_39_9_202122</v>
      </c>
      <c r="S1501" s="406">
        <v>568</v>
      </c>
      <c r="T1501" s="406" t="s">
        <v>287</v>
      </c>
      <c r="U1501" s="406">
        <v>39</v>
      </c>
      <c r="V1501" s="406">
        <v>9</v>
      </c>
      <c r="W1501" s="406">
        <v>202122</v>
      </c>
      <c r="X1501" s="566">
        <v>0</v>
      </c>
    </row>
    <row r="1502" spans="18:24" x14ac:dyDescent="0.2">
      <c r="R1502" s="406" t="str">
        <f t="shared" si="23"/>
        <v>572_COR_39_9_202122</v>
      </c>
      <c r="S1502" s="406">
        <v>572</v>
      </c>
      <c r="T1502" s="406" t="s">
        <v>287</v>
      </c>
      <c r="U1502" s="406">
        <v>39</v>
      </c>
      <c r="V1502" s="406">
        <v>9</v>
      </c>
      <c r="W1502" s="406">
        <v>202122</v>
      </c>
      <c r="X1502" s="566">
        <v>0</v>
      </c>
    </row>
    <row r="1503" spans="18:24" x14ac:dyDescent="0.2">
      <c r="R1503" s="406" t="str">
        <f t="shared" si="23"/>
        <v>574_COR_39_9_202122</v>
      </c>
      <c r="S1503" s="406">
        <v>574</v>
      </c>
      <c r="T1503" s="406" t="s">
        <v>287</v>
      </c>
      <c r="U1503" s="406">
        <v>39</v>
      </c>
      <c r="V1503" s="406">
        <v>9</v>
      </c>
      <c r="W1503" s="406">
        <v>202122</v>
      </c>
      <c r="X1503" s="566">
        <v>0</v>
      </c>
    </row>
    <row r="1504" spans="18:24" x14ac:dyDescent="0.2">
      <c r="R1504" s="406" t="str">
        <f t="shared" si="23"/>
        <v>576_COR_39_9_202122</v>
      </c>
      <c r="S1504" s="406">
        <v>576</v>
      </c>
      <c r="T1504" s="406" t="s">
        <v>287</v>
      </c>
      <c r="U1504" s="406">
        <v>39</v>
      </c>
      <c r="V1504" s="406">
        <v>9</v>
      </c>
      <c r="W1504" s="406">
        <v>202122</v>
      </c>
      <c r="X1504" s="566">
        <v>0</v>
      </c>
    </row>
    <row r="1505" spans="18:24" x14ac:dyDescent="0.2">
      <c r="R1505" s="406" t="str">
        <f t="shared" si="23"/>
        <v>582_COR_39_9_202122</v>
      </c>
      <c r="S1505" s="406">
        <v>582</v>
      </c>
      <c r="T1505" s="406" t="s">
        <v>287</v>
      </c>
      <c r="U1505" s="406">
        <v>39</v>
      </c>
      <c r="V1505" s="406">
        <v>9</v>
      </c>
      <c r="W1505" s="406">
        <v>202122</v>
      </c>
      <c r="X1505" s="566">
        <v>0</v>
      </c>
    </row>
    <row r="1506" spans="18:24" x14ac:dyDescent="0.2">
      <c r="R1506" s="406" t="str">
        <f t="shared" si="23"/>
        <v>584_COR_39_9_202122</v>
      </c>
      <c r="S1506" s="406">
        <v>584</v>
      </c>
      <c r="T1506" s="406" t="s">
        <v>287</v>
      </c>
      <c r="U1506" s="406">
        <v>39</v>
      </c>
      <c r="V1506" s="406">
        <v>9</v>
      </c>
      <c r="W1506" s="406">
        <v>202122</v>
      </c>
      <c r="X1506" s="566">
        <v>0</v>
      </c>
    </row>
    <row r="1507" spans="18:24" x14ac:dyDescent="0.2">
      <c r="R1507" s="406" t="str">
        <f t="shared" si="23"/>
        <v>586_COR_39_9_202122</v>
      </c>
      <c r="S1507" s="406">
        <v>586</v>
      </c>
      <c r="T1507" s="406" t="s">
        <v>287</v>
      </c>
      <c r="U1507" s="406">
        <v>39</v>
      </c>
      <c r="V1507" s="406">
        <v>9</v>
      </c>
      <c r="W1507" s="406">
        <v>202122</v>
      </c>
      <c r="X1507" s="566">
        <v>0</v>
      </c>
    </row>
    <row r="1508" spans="18:24" x14ac:dyDescent="0.2">
      <c r="R1508" s="406" t="str">
        <f t="shared" si="23"/>
        <v>512_COR_40_9_202122</v>
      </c>
      <c r="S1508" s="406">
        <v>512</v>
      </c>
      <c r="T1508" s="406" t="s">
        <v>287</v>
      </c>
      <c r="U1508" s="406">
        <v>40</v>
      </c>
      <c r="V1508" s="406">
        <v>9</v>
      </c>
      <c r="W1508" s="406">
        <v>202122</v>
      </c>
      <c r="X1508" s="566">
        <v>8</v>
      </c>
    </row>
    <row r="1509" spans="18:24" x14ac:dyDescent="0.2">
      <c r="R1509" s="406" t="str">
        <f t="shared" si="23"/>
        <v>514_COR_40_9_202122</v>
      </c>
      <c r="S1509" s="406">
        <v>514</v>
      </c>
      <c r="T1509" s="406" t="s">
        <v>287</v>
      </c>
      <c r="U1509" s="406">
        <v>40</v>
      </c>
      <c r="V1509" s="406">
        <v>9</v>
      </c>
      <c r="W1509" s="406">
        <v>202122</v>
      </c>
      <c r="X1509" s="566">
        <v>654</v>
      </c>
    </row>
    <row r="1510" spans="18:24" x14ac:dyDescent="0.2">
      <c r="R1510" s="406" t="str">
        <f t="shared" si="23"/>
        <v>516_COR_40_9_202122</v>
      </c>
      <c r="S1510" s="406">
        <v>516</v>
      </c>
      <c r="T1510" s="406" t="s">
        <v>287</v>
      </c>
      <c r="U1510" s="406">
        <v>40</v>
      </c>
      <c r="V1510" s="406">
        <v>9</v>
      </c>
      <c r="W1510" s="406">
        <v>202122</v>
      </c>
      <c r="X1510" s="566">
        <v>606</v>
      </c>
    </row>
    <row r="1511" spans="18:24" x14ac:dyDescent="0.2">
      <c r="R1511" s="406" t="str">
        <f t="shared" si="23"/>
        <v>518_COR_40_9_202122</v>
      </c>
      <c r="S1511" s="406">
        <v>518</v>
      </c>
      <c r="T1511" s="406" t="s">
        <v>287</v>
      </c>
      <c r="U1511" s="406">
        <v>40</v>
      </c>
      <c r="V1511" s="406">
        <v>9</v>
      </c>
      <c r="W1511" s="406">
        <v>202122</v>
      </c>
      <c r="X1511" s="566">
        <v>813</v>
      </c>
    </row>
    <row r="1512" spans="18:24" x14ac:dyDescent="0.2">
      <c r="R1512" s="406" t="str">
        <f t="shared" si="23"/>
        <v>520_COR_40_9_202122</v>
      </c>
      <c r="S1512" s="406">
        <v>520</v>
      </c>
      <c r="T1512" s="406" t="s">
        <v>287</v>
      </c>
      <c r="U1512" s="406">
        <v>40</v>
      </c>
      <c r="V1512" s="406">
        <v>9</v>
      </c>
      <c r="W1512" s="406">
        <v>202122</v>
      </c>
      <c r="X1512" s="566">
        <v>1984</v>
      </c>
    </row>
    <row r="1513" spans="18:24" x14ac:dyDescent="0.2">
      <c r="R1513" s="406" t="str">
        <f t="shared" si="23"/>
        <v>522_COR_40_9_202122</v>
      </c>
      <c r="S1513" s="406">
        <v>522</v>
      </c>
      <c r="T1513" s="406" t="s">
        <v>287</v>
      </c>
      <c r="U1513" s="406">
        <v>40</v>
      </c>
      <c r="V1513" s="406">
        <v>9</v>
      </c>
      <c r="W1513" s="406">
        <v>202122</v>
      </c>
      <c r="X1513" s="566">
        <v>13.515000000000001</v>
      </c>
    </row>
    <row r="1514" spans="18:24" x14ac:dyDescent="0.2">
      <c r="R1514" s="406" t="str">
        <f t="shared" si="23"/>
        <v>524_COR_40_9_202122</v>
      </c>
      <c r="S1514" s="406">
        <v>524</v>
      </c>
      <c r="T1514" s="406" t="s">
        <v>287</v>
      </c>
      <c r="U1514" s="406">
        <v>40</v>
      </c>
      <c r="V1514" s="406">
        <v>9</v>
      </c>
      <c r="W1514" s="406">
        <v>202122</v>
      </c>
      <c r="X1514" s="566">
        <v>165.06299999999999</v>
      </c>
    </row>
    <row r="1515" spans="18:24" x14ac:dyDescent="0.2">
      <c r="R1515" s="406" t="str">
        <f t="shared" si="23"/>
        <v>526_COR_40_9_202122</v>
      </c>
      <c r="S1515" s="406">
        <v>526</v>
      </c>
      <c r="T1515" s="406" t="s">
        <v>287</v>
      </c>
      <c r="U1515" s="406">
        <v>40</v>
      </c>
      <c r="V1515" s="406">
        <v>9</v>
      </c>
      <c r="W1515" s="406">
        <v>202122</v>
      </c>
      <c r="X1515" s="566">
        <v>34</v>
      </c>
    </row>
    <row r="1516" spans="18:24" x14ac:dyDescent="0.2">
      <c r="R1516" s="406" t="str">
        <f t="shared" si="23"/>
        <v>528_COR_40_9_202122</v>
      </c>
      <c r="S1516" s="406">
        <v>528</v>
      </c>
      <c r="T1516" s="406" t="s">
        <v>287</v>
      </c>
      <c r="U1516" s="406">
        <v>40</v>
      </c>
      <c r="V1516" s="406">
        <v>9</v>
      </c>
      <c r="W1516" s="406">
        <v>202122</v>
      </c>
      <c r="X1516" s="566">
        <v>272.51452999999998</v>
      </c>
    </row>
    <row r="1517" spans="18:24" x14ac:dyDescent="0.2">
      <c r="R1517" s="406" t="str">
        <f t="shared" si="23"/>
        <v>530_COR_40_9_202122</v>
      </c>
      <c r="S1517" s="406">
        <v>530</v>
      </c>
      <c r="T1517" s="406" t="s">
        <v>287</v>
      </c>
      <c r="U1517" s="406">
        <v>40</v>
      </c>
      <c r="V1517" s="406">
        <v>9</v>
      </c>
      <c r="W1517" s="406">
        <v>202122</v>
      </c>
      <c r="X1517" s="566">
        <v>1541</v>
      </c>
    </row>
    <row r="1518" spans="18:24" x14ac:dyDescent="0.2">
      <c r="R1518" s="406" t="str">
        <f t="shared" si="23"/>
        <v>532_COR_40_9_202122</v>
      </c>
      <c r="S1518" s="406">
        <v>532</v>
      </c>
      <c r="T1518" s="406" t="s">
        <v>287</v>
      </c>
      <c r="U1518" s="406">
        <v>40</v>
      </c>
      <c r="V1518" s="406">
        <v>9</v>
      </c>
      <c r="W1518" s="406">
        <v>202122</v>
      </c>
      <c r="X1518" s="566">
        <v>25657</v>
      </c>
    </row>
    <row r="1519" spans="18:24" x14ac:dyDescent="0.2">
      <c r="R1519" s="406" t="str">
        <f t="shared" si="23"/>
        <v>534_COR_40_9_202122</v>
      </c>
      <c r="S1519" s="406">
        <v>534</v>
      </c>
      <c r="T1519" s="406" t="s">
        <v>287</v>
      </c>
      <c r="U1519" s="406">
        <v>40</v>
      </c>
      <c r="V1519" s="406">
        <v>9</v>
      </c>
      <c r="W1519" s="406">
        <v>202122</v>
      </c>
      <c r="X1519" s="566">
        <v>40.595260000000003</v>
      </c>
    </row>
    <row r="1520" spans="18:24" x14ac:dyDescent="0.2">
      <c r="R1520" s="406" t="str">
        <f t="shared" si="23"/>
        <v>536_COR_40_9_202122</v>
      </c>
      <c r="S1520" s="406">
        <v>536</v>
      </c>
      <c r="T1520" s="406" t="s">
        <v>287</v>
      </c>
      <c r="U1520" s="406">
        <v>40</v>
      </c>
      <c r="V1520" s="406">
        <v>9</v>
      </c>
      <c r="W1520" s="406">
        <v>202122</v>
      </c>
      <c r="X1520" s="566">
        <v>2016.8</v>
      </c>
    </row>
    <row r="1521" spans="18:24" x14ac:dyDescent="0.2">
      <c r="R1521" s="406" t="str">
        <f t="shared" si="23"/>
        <v>538_COR_40_9_202122</v>
      </c>
      <c r="S1521" s="406">
        <v>538</v>
      </c>
      <c r="T1521" s="406" t="s">
        <v>287</v>
      </c>
      <c r="U1521" s="406">
        <v>40</v>
      </c>
      <c r="V1521" s="406">
        <v>9</v>
      </c>
      <c r="W1521" s="406">
        <v>202122</v>
      </c>
      <c r="X1521" s="566">
        <v>123</v>
      </c>
    </row>
    <row r="1522" spans="18:24" x14ac:dyDescent="0.2">
      <c r="R1522" s="406" t="str">
        <f t="shared" si="23"/>
        <v>540_COR_40_9_202122</v>
      </c>
      <c r="S1522" s="406">
        <v>540</v>
      </c>
      <c r="T1522" s="406" t="s">
        <v>287</v>
      </c>
      <c r="U1522" s="406">
        <v>40</v>
      </c>
      <c r="V1522" s="406">
        <v>9</v>
      </c>
      <c r="W1522" s="406">
        <v>202122</v>
      </c>
      <c r="X1522" s="566">
        <v>919.42200000000003</v>
      </c>
    </row>
    <row r="1523" spans="18:24" x14ac:dyDescent="0.2">
      <c r="R1523" s="406" t="str">
        <f t="shared" si="23"/>
        <v>542_COR_40_9_202122</v>
      </c>
      <c r="S1523" s="406">
        <v>542</v>
      </c>
      <c r="T1523" s="406" t="s">
        <v>287</v>
      </c>
      <c r="U1523" s="406">
        <v>40</v>
      </c>
      <c r="V1523" s="406">
        <v>9</v>
      </c>
      <c r="W1523" s="406">
        <v>202122</v>
      </c>
      <c r="X1523" s="566">
        <v>119</v>
      </c>
    </row>
    <row r="1524" spans="18:24" x14ac:dyDescent="0.2">
      <c r="R1524" s="406" t="str">
        <f t="shared" si="23"/>
        <v>544_COR_40_9_202122</v>
      </c>
      <c r="S1524" s="406">
        <v>544</v>
      </c>
      <c r="T1524" s="406" t="s">
        <v>287</v>
      </c>
      <c r="U1524" s="406">
        <v>40</v>
      </c>
      <c r="V1524" s="406">
        <v>9</v>
      </c>
      <c r="W1524" s="406">
        <v>202122</v>
      </c>
      <c r="X1524" s="566">
        <v>12.48541</v>
      </c>
    </row>
    <row r="1525" spans="18:24" x14ac:dyDescent="0.2">
      <c r="R1525" s="406" t="str">
        <f t="shared" si="23"/>
        <v>545_COR_40_9_202122</v>
      </c>
      <c r="S1525" s="406">
        <v>545</v>
      </c>
      <c r="T1525" s="406" t="s">
        <v>287</v>
      </c>
      <c r="U1525" s="406">
        <v>40</v>
      </c>
      <c r="V1525" s="406">
        <v>9</v>
      </c>
      <c r="W1525" s="406">
        <v>202122</v>
      </c>
      <c r="X1525" s="566">
        <v>0</v>
      </c>
    </row>
    <row r="1526" spans="18:24" x14ac:dyDescent="0.2">
      <c r="R1526" s="406" t="str">
        <f t="shared" si="23"/>
        <v>546_COR_40_9_202122</v>
      </c>
      <c r="S1526" s="406">
        <v>546</v>
      </c>
      <c r="T1526" s="406" t="s">
        <v>287</v>
      </c>
      <c r="U1526" s="406">
        <v>40</v>
      </c>
      <c r="V1526" s="406">
        <v>9</v>
      </c>
      <c r="W1526" s="406">
        <v>202122</v>
      </c>
      <c r="X1526" s="566">
        <v>167</v>
      </c>
    </row>
    <row r="1527" spans="18:24" x14ac:dyDescent="0.2">
      <c r="R1527" s="406" t="str">
        <f t="shared" si="23"/>
        <v>548_COR_40_9_202122</v>
      </c>
      <c r="S1527" s="406">
        <v>548</v>
      </c>
      <c r="T1527" s="406" t="s">
        <v>287</v>
      </c>
      <c r="U1527" s="406">
        <v>40</v>
      </c>
      <c r="V1527" s="406">
        <v>9</v>
      </c>
      <c r="W1527" s="406">
        <v>202122</v>
      </c>
      <c r="X1527" s="566">
        <v>140.30000000000001</v>
      </c>
    </row>
    <row r="1528" spans="18:24" x14ac:dyDescent="0.2">
      <c r="R1528" s="406" t="str">
        <f t="shared" si="23"/>
        <v>550_COR_40_9_202122</v>
      </c>
      <c r="S1528" s="406">
        <v>550</v>
      </c>
      <c r="T1528" s="406" t="s">
        <v>287</v>
      </c>
      <c r="U1528" s="406">
        <v>40</v>
      </c>
      <c r="V1528" s="406">
        <v>9</v>
      </c>
      <c r="W1528" s="406">
        <v>202122</v>
      </c>
      <c r="X1528" s="566">
        <v>209.12017000000003</v>
      </c>
    </row>
    <row r="1529" spans="18:24" x14ac:dyDescent="0.2">
      <c r="R1529" s="406" t="str">
        <f t="shared" si="23"/>
        <v>552_COR_40_9_202122</v>
      </c>
      <c r="S1529" s="406">
        <v>552</v>
      </c>
      <c r="T1529" s="406" t="s">
        <v>287</v>
      </c>
      <c r="U1529" s="406">
        <v>40</v>
      </c>
      <c r="V1529" s="406">
        <v>9</v>
      </c>
      <c r="W1529" s="406">
        <v>202122</v>
      </c>
      <c r="X1529" s="566">
        <v>1016.1199699999999</v>
      </c>
    </row>
    <row r="1530" spans="18:24" x14ac:dyDescent="0.2">
      <c r="R1530" s="406" t="str">
        <f t="shared" si="23"/>
        <v>562_COR_40_9_202122</v>
      </c>
      <c r="S1530" s="406">
        <v>562</v>
      </c>
      <c r="T1530" s="406" t="s">
        <v>287</v>
      </c>
      <c r="U1530" s="406">
        <v>40</v>
      </c>
      <c r="V1530" s="406">
        <v>9</v>
      </c>
      <c r="W1530" s="406">
        <v>202122</v>
      </c>
      <c r="X1530" s="566">
        <v>0</v>
      </c>
    </row>
    <row r="1531" spans="18:24" x14ac:dyDescent="0.2">
      <c r="R1531" s="406" t="str">
        <f t="shared" si="23"/>
        <v>564_COR_40_9_202122</v>
      </c>
      <c r="S1531" s="406">
        <v>564</v>
      </c>
      <c r="T1531" s="406" t="s">
        <v>287</v>
      </c>
      <c r="U1531" s="406">
        <v>40</v>
      </c>
      <c r="V1531" s="406">
        <v>9</v>
      </c>
      <c r="W1531" s="406">
        <v>202122</v>
      </c>
      <c r="X1531" s="566">
        <v>0</v>
      </c>
    </row>
    <row r="1532" spans="18:24" x14ac:dyDescent="0.2">
      <c r="R1532" s="406" t="str">
        <f t="shared" si="23"/>
        <v>566_COR_40_9_202122</v>
      </c>
      <c r="S1532" s="406">
        <v>566</v>
      </c>
      <c r="T1532" s="406" t="s">
        <v>287</v>
      </c>
      <c r="U1532" s="406">
        <v>40</v>
      </c>
      <c r="V1532" s="406">
        <v>9</v>
      </c>
      <c r="W1532" s="406">
        <v>202122</v>
      </c>
      <c r="X1532" s="566">
        <v>0</v>
      </c>
    </row>
    <row r="1533" spans="18:24" x14ac:dyDescent="0.2">
      <c r="R1533" s="406" t="str">
        <f t="shared" si="23"/>
        <v>568_COR_40_9_202122</v>
      </c>
      <c r="S1533" s="406">
        <v>568</v>
      </c>
      <c r="T1533" s="406" t="s">
        <v>287</v>
      </c>
      <c r="U1533" s="406">
        <v>40</v>
      </c>
      <c r="V1533" s="406">
        <v>9</v>
      </c>
      <c r="W1533" s="406">
        <v>202122</v>
      </c>
      <c r="X1533" s="566">
        <v>0</v>
      </c>
    </row>
    <row r="1534" spans="18:24" x14ac:dyDescent="0.2">
      <c r="R1534" s="406" t="str">
        <f t="shared" si="23"/>
        <v>572_COR_40_9_202122</v>
      </c>
      <c r="S1534" s="406">
        <v>572</v>
      </c>
      <c r="T1534" s="406" t="s">
        <v>287</v>
      </c>
      <c r="U1534" s="406">
        <v>40</v>
      </c>
      <c r="V1534" s="406">
        <v>9</v>
      </c>
      <c r="W1534" s="406">
        <v>202122</v>
      </c>
      <c r="X1534" s="566">
        <v>0</v>
      </c>
    </row>
    <row r="1535" spans="18:24" x14ac:dyDescent="0.2">
      <c r="R1535" s="406" t="str">
        <f t="shared" si="23"/>
        <v>574_COR_40_9_202122</v>
      </c>
      <c r="S1535" s="406">
        <v>574</v>
      </c>
      <c r="T1535" s="406" t="s">
        <v>287</v>
      </c>
      <c r="U1535" s="406">
        <v>40</v>
      </c>
      <c r="V1535" s="406">
        <v>9</v>
      </c>
      <c r="W1535" s="406">
        <v>202122</v>
      </c>
      <c r="X1535" s="566">
        <v>0</v>
      </c>
    </row>
    <row r="1536" spans="18:24" x14ac:dyDescent="0.2">
      <c r="R1536" s="406" t="str">
        <f t="shared" si="23"/>
        <v>576_COR_40_9_202122</v>
      </c>
      <c r="S1536" s="406">
        <v>576</v>
      </c>
      <c r="T1536" s="406" t="s">
        <v>287</v>
      </c>
      <c r="U1536" s="406">
        <v>40</v>
      </c>
      <c r="V1536" s="406">
        <v>9</v>
      </c>
      <c r="W1536" s="406">
        <v>202122</v>
      </c>
      <c r="X1536" s="566">
        <v>0</v>
      </c>
    </row>
    <row r="1537" spans="18:24" x14ac:dyDescent="0.2">
      <c r="R1537" s="406" t="str">
        <f t="shared" si="23"/>
        <v>582_COR_40_9_202122</v>
      </c>
      <c r="S1537" s="406">
        <v>582</v>
      </c>
      <c r="T1537" s="406" t="s">
        <v>287</v>
      </c>
      <c r="U1537" s="406">
        <v>40</v>
      </c>
      <c r="V1537" s="406">
        <v>9</v>
      </c>
      <c r="W1537" s="406">
        <v>202122</v>
      </c>
      <c r="X1537" s="566">
        <v>0</v>
      </c>
    </row>
    <row r="1538" spans="18:24" x14ac:dyDescent="0.2">
      <c r="R1538" s="406" t="str">
        <f t="shared" si="23"/>
        <v>584_COR_40_9_202122</v>
      </c>
      <c r="S1538" s="406">
        <v>584</v>
      </c>
      <c r="T1538" s="406" t="s">
        <v>287</v>
      </c>
      <c r="U1538" s="406">
        <v>40</v>
      </c>
      <c r="V1538" s="406">
        <v>9</v>
      </c>
      <c r="W1538" s="406">
        <v>202122</v>
      </c>
      <c r="X1538" s="566">
        <v>0</v>
      </c>
    </row>
    <row r="1539" spans="18:24" x14ac:dyDescent="0.2">
      <c r="R1539" s="406" t="str">
        <f t="shared" si="23"/>
        <v>586_COR_40_9_202122</v>
      </c>
      <c r="S1539" s="406">
        <v>586</v>
      </c>
      <c r="T1539" s="406" t="s">
        <v>287</v>
      </c>
      <c r="U1539" s="406">
        <v>40</v>
      </c>
      <c r="V1539" s="406">
        <v>9</v>
      </c>
      <c r="W1539" s="406">
        <v>202122</v>
      </c>
      <c r="X1539" s="566">
        <v>0</v>
      </c>
    </row>
    <row r="1540" spans="18:24" x14ac:dyDescent="0.2">
      <c r="R1540" s="406" t="str">
        <f t="shared" ref="R1540:R1603" si="24">S1540&amp;"_"&amp;T1540&amp;"_"&amp;U1540&amp;"_"&amp;V1540&amp;"_"&amp;W1540</f>
        <v>512_COR_41_9_202122</v>
      </c>
      <c r="S1540" s="406">
        <v>512</v>
      </c>
      <c r="T1540" s="406" t="s">
        <v>287</v>
      </c>
      <c r="U1540" s="406">
        <v>41</v>
      </c>
      <c r="V1540" s="406">
        <v>9</v>
      </c>
      <c r="W1540" s="406">
        <v>202122</v>
      </c>
      <c r="X1540" s="566">
        <v>1403</v>
      </c>
    </row>
    <row r="1541" spans="18:24" x14ac:dyDescent="0.2">
      <c r="R1541" s="406" t="str">
        <f t="shared" si="24"/>
        <v>514_COR_41_9_202122</v>
      </c>
      <c r="S1541" s="406">
        <v>514</v>
      </c>
      <c r="T1541" s="406" t="s">
        <v>287</v>
      </c>
      <c r="U1541" s="406">
        <v>41</v>
      </c>
      <c r="V1541" s="406">
        <v>9</v>
      </c>
      <c r="W1541" s="406">
        <v>202122</v>
      </c>
      <c r="X1541" s="566">
        <v>284</v>
      </c>
    </row>
    <row r="1542" spans="18:24" x14ac:dyDescent="0.2">
      <c r="R1542" s="406" t="str">
        <f t="shared" si="24"/>
        <v>516_COR_41_9_202122</v>
      </c>
      <c r="S1542" s="406">
        <v>516</v>
      </c>
      <c r="T1542" s="406" t="s">
        <v>287</v>
      </c>
      <c r="U1542" s="406">
        <v>41</v>
      </c>
      <c r="V1542" s="406">
        <v>9</v>
      </c>
      <c r="W1542" s="406">
        <v>202122</v>
      </c>
      <c r="X1542" s="566">
        <v>1892</v>
      </c>
    </row>
    <row r="1543" spans="18:24" x14ac:dyDescent="0.2">
      <c r="R1543" s="406" t="str">
        <f t="shared" si="24"/>
        <v>518_COR_41_9_202122</v>
      </c>
      <c r="S1543" s="406">
        <v>518</v>
      </c>
      <c r="T1543" s="406" t="s">
        <v>287</v>
      </c>
      <c r="U1543" s="406">
        <v>41</v>
      </c>
      <c r="V1543" s="406">
        <v>9</v>
      </c>
      <c r="W1543" s="406">
        <v>202122</v>
      </c>
      <c r="X1543" s="566">
        <v>391</v>
      </c>
    </row>
    <row r="1544" spans="18:24" x14ac:dyDescent="0.2">
      <c r="R1544" s="406" t="str">
        <f t="shared" si="24"/>
        <v>520_COR_41_9_202122</v>
      </c>
      <c r="S1544" s="406">
        <v>520</v>
      </c>
      <c r="T1544" s="406" t="s">
        <v>287</v>
      </c>
      <c r="U1544" s="406">
        <v>41</v>
      </c>
      <c r="V1544" s="406">
        <v>9</v>
      </c>
      <c r="W1544" s="406">
        <v>202122</v>
      </c>
      <c r="X1544" s="566">
        <v>136</v>
      </c>
    </row>
    <row r="1545" spans="18:24" x14ac:dyDescent="0.2">
      <c r="R1545" s="406" t="str">
        <f t="shared" si="24"/>
        <v>522_COR_41_9_202122</v>
      </c>
      <c r="S1545" s="406">
        <v>522</v>
      </c>
      <c r="T1545" s="406" t="s">
        <v>287</v>
      </c>
      <c r="U1545" s="406">
        <v>41</v>
      </c>
      <c r="V1545" s="406">
        <v>9</v>
      </c>
      <c r="W1545" s="406">
        <v>202122</v>
      </c>
      <c r="X1545" s="566">
        <v>479.58300000000003</v>
      </c>
    </row>
    <row r="1546" spans="18:24" x14ac:dyDescent="0.2">
      <c r="R1546" s="406" t="str">
        <f t="shared" si="24"/>
        <v>524_COR_41_9_202122</v>
      </c>
      <c r="S1546" s="406">
        <v>524</v>
      </c>
      <c r="T1546" s="406" t="s">
        <v>287</v>
      </c>
      <c r="U1546" s="406">
        <v>41</v>
      </c>
      <c r="V1546" s="406">
        <v>9</v>
      </c>
      <c r="W1546" s="406">
        <v>202122</v>
      </c>
      <c r="X1546" s="566">
        <v>952.99199999999996</v>
      </c>
    </row>
    <row r="1547" spans="18:24" x14ac:dyDescent="0.2">
      <c r="R1547" s="406" t="str">
        <f t="shared" si="24"/>
        <v>526_COR_41_9_202122</v>
      </c>
      <c r="S1547" s="406">
        <v>526</v>
      </c>
      <c r="T1547" s="406" t="s">
        <v>287</v>
      </c>
      <c r="U1547" s="406">
        <v>41</v>
      </c>
      <c r="V1547" s="406">
        <v>9</v>
      </c>
      <c r="W1547" s="406">
        <v>202122</v>
      </c>
      <c r="X1547" s="566">
        <v>272</v>
      </c>
    </row>
    <row r="1548" spans="18:24" x14ac:dyDescent="0.2">
      <c r="R1548" s="406" t="str">
        <f t="shared" si="24"/>
        <v>528_COR_41_9_202122</v>
      </c>
      <c r="S1548" s="406">
        <v>528</v>
      </c>
      <c r="T1548" s="406" t="s">
        <v>287</v>
      </c>
      <c r="U1548" s="406">
        <v>41</v>
      </c>
      <c r="V1548" s="406">
        <v>9</v>
      </c>
      <c r="W1548" s="406">
        <v>202122</v>
      </c>
      <c r="X1548" s="566">
        <v>0.34749999999999998</v>
      </c>
    </row>
    <row r="1549" spans="18:24" x14ac:dyDescent="0.2">
      <c r="R1549" s="406" t="str">
        <f t="shared" si="24"/>
        <v>530_COR_41_9_202122</v>
      </c>
      <c r="S1549" s="406">
        <v>530</v>
      </c>
      <c r="T1549" s="406" t="s">
        <v>287</v>
      </c>
      <c r="U1549" s="406">
        <v>41</v>
      </c>
      <c r="V1549" s="406">
        <v>9</v>
      </c>
      <c r="W1549" s="406">
        <v>202122</v>
      </c>
      <c r="X1549" s="566">
        <v>271</v>
      </c>
    </row>
    <row r="1550" spans="18:24" x14ac:dyDescent="0.2">
      <c r="R1550" s="406" t="str">
        <f t="shared" si="24"/>
        <v>532_COR_41_9_202122</v>
      </c>
      <c r="S1550" s="406">
        <v>532</v>
      </c>
      <c r="T1550" s="406" t="s">
        <v>287</v>
      </c>
      <c r="U1550" s="406">
        <v>41</v>
      </c>
      <c r="V1550" s="406">
        <v>9</v>
      </c>
      <c r="W1550" s="406">
        <v>202122</v>
      </c>
      <c r="X1550" s="566">
        <v>140</v>
      </c>
    </row>
    <row r="1551" spans="18:24" x14ac:dyDescent="0.2">
      <c r="R1551" s="406" t="str">
        <f t="shared" si="24"/>
        <v>534_COR_41_9_202122</v>
      </c>
      <c r="S1551" s="406">
        <v>534</v>
      </c>
      <c r="T1551" s="406" t="s">
        <v>287</v>
      </c>
      <c r="U1551" s="406">
        <v>41</v>
      </c>
      <c r="V1551" s="406">
        <v>9</v>
      </c>
      <c r="W1551" s="406">
        <v>202122</v>
      </c>
      <c r="X1551" s="566">
        <v>3631.14275</v>
      </c>
    </row>
    <row r="1552" spans="18:24" x14ac:dyDescent="0.2">
      <c r="R1552" s="406" t="str">
        <f t="shared" si="24"/>
        <v>536_COR_41_9_202122</v>
      </c>
      <c r="S1552" s="406">
        <v>536</v>
      </c>
      <c r="T1552" s="406" t="s">
        <v>287</v>
      </c>
      <c r="U1552" s="406">
        <v>41</v>
      </c>
      <c r="V1552" s="406">
        <v>9</v>
      </c>
      <c r="W1552" s="406">
        <v>202122</v>
      </c>
      <c r="X1552" s="566">
        <v>90.2</v>
      </c>
    </row>
    <row r="1553" spans="18:24" x14ac:dyDescent="0.2">
      <c r="R1553" s="406" t="str">
        <f t="shared" si="24"/>
        <v>538_COR_41_9_202122</v>
      </c>
      <c r="S1553" s="406">
        <v>538</v>
      </c>
      <c r="T1553" s="406" t="s">
        <v>287</v>
      </c>
      <c r="U1553" s="406">
        <v>41</v>
      </c>
      <c r="V1553" s="406">
        <v>9</v>
      </c>
      <c r="W1553" s="406">
        <v>202122</v>
      </c>
      <c r="X1553" s="566">
        <v>594</v>
      </c>
    </row>
    <row r="1554" spans="18:24" x14ac:dyDescent="0.2">
      <c r="R1554" s="406" t="str">
        <f t="shared" si="24"/>
        <v>540_COR_41_9_202122</v>
      </c>
      <c r="S1554" s="406">
        <v>540</v>
      </c>
      <c r="T1554" s="406" t="s">
        <v>287</v>
      </c>
      <c r="U1554" s="406">
        <v>41</v>
      </c>
      <c r="V1554" s="406">
        <v>9</v>
      </c>
      <c r="W1554" s="406">
        <v>202122</v>
      </c>
      <c r="X1554" s="566">
        <v>5725.2029999999995</v>
      </c>
    </row>
    <row r="1555" spans="18:24" x14ac:dyDescent="0.2">
      <c r="R1555" s="406" t="str">
        <f t="shared" si="24"/>
        <v>542_COR_41_9_202122</v>
      </c>
      <c r="S1555" s="406">
        <v>542</v>
      </c>
      <c r="T1555" s="406" t="s">
        <v>287</v>
      </c>
      <c r="U1555" s="406">
        <v>41</v>
      </c>
      <c r="V1555" s="406">
        <v>9</v>
      </c>
      <c r="W1555" s="406">
        <v>202122</v>
      </c>
      <c r="X1555" s="566">
        <v>3824</v>
      </c>
    </row>
    <row r="1556" spans="18:24" x14ac:dyDescent="0.2">
      <c r="R1556" s="406" t="str">
        <f t="shared" si="24"/>
        <v>544_COR_41_9_202122</v>
      </c>
      <c r="S1556" s="406">
        <v>544</v>
      </c>
      <c r="T1556" s="406" t="s">
        <v>287</v>
      </c>
      <c r="U1556" s="406">
        <v>41</v>
      </c>
      <c r="V1556" s="406">
        <v>9</v>
      </c>
      <c r="W1556" s="406">
        <v>202122</v>
      </c>
      <c r="X1556" s="566">
        <v>1306.6012499999999</v>
      </c>
    </row>
    <row r="1557" spans="18:24" x14ac:dyDescent="0.2">
      <c r="R1557" s="406" t="str">
        <f t="shared" si="24"/>
        <v>545_COR_41_9_202122</v>
      </c>
      <c r="S1557" s="406">
        <v>545</v>
      </c>
      <c r="T1557" s="406" t="s">
        <v>287</v>
      </c>
      <c r="U1557" s="406">
        <v>41</v>
      </c>
      <c r="V1557" s="406">
        <v>9</v>
      </c>
      <c r="W1557" s="406">
        <v>202122</v>
      </c>
      <c r="X1557" s="566">
        <v>0</v>
      </c>
    </row>
    <row r="1558" spans="18:24" x14ac:dyDescent="0.2">
      <c r="R1558" s="406" t="str">
        <f t="shared" si="24"/>
        <v>546_COR_41_9_202122</v>
      </c>
      <c r="S1558" s="406">
        <v>546</v>
      </c>
      <c r="T1558" s="406" t="s">
        <v>287</v>
      </c>
      <c r="U1558" s="406">
        <v>41</v>
      </c>
      <c r="V1558" s="406">
        <v>9</v>
      </c>
      <c r="W1558" s="406">
        <v>202122</v>
      </c>
      <c r="X1558" s="566">
        <v>645</v>
      </c>
    </row>
    <row r="1559" spans="18:24" x14ac:dyDescent="0.2">
      <c r="R1559" s="406" t="str">
        <f t="shared" si="24"/>
        <v>548_COR_41_9_202122</v>
      </c>
      <c r="S1559" s="406">
        <v>548</v>
      </c>
      <c r="T1559" s="406" t="s">
        <v>287</v>
      </c>
      <c r="U1559" s="406">
        <v>41</v>
      </c>
      <c r="V1559" s="406">
        <v>9</v>
      </c>
      <c r="W1559" s="406">
        <v>202122</v>
      </c>
      <c r="X1559" s="566">
        <v>1775.502</v>
      </c>
    </row>
    <row r="1560" spans="18:24" x14ac:dyDescent="0.2">
      <c r="R1560" s="406" t="str">
        <f t="shared" si="24"/>
        <v>550_COR_41_9_202122</v>
      </c>
      <c r="S1560" s="406">
        <v>550</v>
      </c>
      <c r="T1560" s="406" t="s">
        <v>287</v>
      </c>
      <c r="U1560" s="406">
        <v>41</v>
      </c>
      <c r="V1560" s="406">
        <v>9</v>
      </c>
      <c r="W1560" s="406">
        <v>202122</v>
      </c>
      <c r="X1560" s="566">
        <v>52.974050000000005</v>
      </c>
    </row>
    <row r="1561" spans="18:24" x14ac:dyDescent="0.2">
      <c r="R1561" s="406" t="str">
        <f t="shared" si="24"/>
        <v>552_COR_41_9_202122</v>
      </c>
      <c r="S1561" s="406">
        <v>552</v>
      </c>
      <c r="T1561" s="406" t="s">
        <v>287</v>
      </c>
      <c r="U1561" s="406">
        <v>41</v>
      </c>
      <c r="V1561" s="406">
        <v>9</v>
      </c>
      <c r="W1561" s="406">
        <v>202122</v>
      </c>
      <c r="X1561" s="566">
        <v>952.21584000000018</v>
      </c>
    </row>
    <row r="1562" spans="18:24" x14ac:dyDescent="0.2">
      <c r="R1562" s="406" t="str">
        <f t="shared" si="24"/>
        <v>562_COR_41_9_202122</v>
      </c>
      <c r="S1562" s="406">
        <v>562</v>
      </c>
      <c r="T1562" s="406" t="s">
        <v>287</v>
      </c>
      <c r="U1562" s="406">
        <v>41</v>
      </c>
      <c r="V1562" s="406">
        <v>9</v>
      </c>
      <c r="W1562" s="406">
        <v>202122</v>
      </c>
      <c r="X1562" s="566">
        <v>0</v>
      </c>
    </row>
    <row r="1563" spans="18:24" x14ac:dyDescent="0.2">
      <c r="R1563" s="406" t="str">
        <f t="shared" si="24"/>
        <v>564_COR_41_9_202122</v>
      </c>
      <c r="S1563" s="406">
        <v>564</v>
      </c>
      <c r="T1563" s="406" t="s">
        <v>287</v>
      </c>
      <c r="U1563" s="406">
        <v>41</v>
      </c>
      <c r="V1563" s="406">
        <v>9</v>
      </c>
      <c r="W1563" s="406">
        <v>202122</v>
      </c>
      <c r="X1563" s="566">
        <v>0</v>
      </c>
    </row>
    <row r="1564" spans="18:24" x14ac:dyDescent="0.2">
      <c r="R1564" s="406" t="str">
        <f t="shared" si="24"/>
        <v>566_COR_41_9_202122</v>
      </c>
      <c r="S1564" s="406">
        <v>566</v>
      </c>
      <c r="T1564" s="406" t="s">
        <v>287</v>
      </c>
      <c r="U1564" s="406">
        <v>41</v>
      </c>
      <c r="V1564" s="406">
        <v>9</v>
      </c>
      <c r="W1564" s="406">
        <v>202122</v>
      </c>
      <c r="X1564" s="566">
        <v>0</v>
      </c>
    </row>
    <row r="1565" spans="18:24" x14ac:dyDescent="0.2">
      <c r="R1565" s="406" t="str">
        <f t="shared" si="24"/>
        <v>568_COR_41_9_202122</v>
      </c>
      <c r="S1565" s="406">
        <v>568</v>
      </c>
      <c r="T1565" s="406" t="s">
        <v>287</v>
      </c>
      <c r="U1565" s="406">
        <v>41</v>
      </c>
      <c r="V1565" s="406">
        <v>9</v>
      </c>
      <c r="W1565" s="406">
        <v>202122</v>
      </c>
      <c r="X1565" s="566">
        <v>0</v>
      </c>
    </row>
    <row r="1566" spans="18:24" x14ac:dyDescent="0.2">
      <c r="R1566" s="406" t="str">
        <f t="shared" si="24"/>
        <v>572_COR_41_9_202122</v>
      </c>
      <c r="S1566" s="406">
        <v>572</v>
      </c>
      <c r="T1566" s="406" t="s">
        <v>287</v>
      </c>
      <c r="U1566" s="406">
        <v>41</v>
      </c>
      <c r="V1566" s="406">
        <v>9</v>
      </c>
      <c r="W1566" s="406">
        <v>202122</v>
      </c>
      <c r="X1566" s="566">
        <v>0</v>
      </c>
    </row>
    <row r="1567" spans="18:24" x14ac:dyDescent="0.2">
      <c r="R1567" s="406" t="str">
        <f t="shared" si="24"/>
        <v>574_COR_41_9_202122</v>
      </c>
      <c r="S1567" s="406">
        <v>574</v>
      </c>
      <c r="T1567" s="406" t="s">
        <v>287</v>
      </c>
      <c r="U1567" s="406">
        <v>41</v>
      </c>
      <c r="V1567" s="406">
        <v>9</v>
      </c>
      <c r="W1567" s="406">
        <v>202122</v>
      </c>
      <c r="X1567" s="566">
        <v>0</v>
      </c>
    </row>
    <row r="1568" spans="18:24" x14ac:dyDescent="0.2">
      <c r="R1568" s="406" t="str">
        <f t="shared" si="24"/>
        <v>576_COR_41_9_202122</v>
      </c>
      <c r="S1568" s="406">
        <v>576</v>
      </c>
      <c r="T1568" s="406" t="s">
        <v>287</v>
      </c>
      <c r="U1568" s="406">
        <v>41</v>
      </c>
      <c r="V1568" s="406">
        <v>9</v>
      </c>
      <c r="W1568" s="406">
        <v>202122</v>
      </c>
      <c r="X1568" s="566">
        <v>0</v>
      </c>
    </row>
    <row r="1569" spans="18:24" x14ac:dyDescent="0.2">
      <c r="R1569" s="406" t="str">
        <f t="shared" si="24"/>
        <v>582_COR_41_9_202122</v>
      </c>
      <c r="S1569" s="406">
        <v>582</v>
      </c>
      <c r="T1569" s="406" t="s">
        <v>287</v>
      </c>
      <c r="U1569" s="406">
        <v>41</v>
      </c>
      <c r="V1569" s="406">
        <v>9</v>
      </c>
      <c r="W1569" s="406">
        <v>202122</v>
      </c>
      <c r="X1569" s="566">
        <v>0</v>
      </c>
    </row>
    <row r="1570" spans="18:24" x14ac:dyDescent="0.2">
      <c r="R1570" s="406" t="str">
        <f t="shared" si="24"/>
        <v>584_COR_41_9_202122</v>
      </c>
      <c r="S1570" s="406">
        <v>584</v>
      </c>
      <c r="T1570" s="406" t="s">
        <v>287</v>
      </c>
      <c r="U1570" s="406">
        <v>41</v>
      </c>
      <c r="V1570" s="406">
        <v>9</v>
      </c>
      <c r="W1570" s="406">
        <v>202122</v>
      </c>
      <c r="X1570" s="566">
        <v>0</v>
      </c>
    </row>
    <row r="1571" spans="18:24" x14ac:dyDescent="0.2">
      <c r="R1571" s="406" t="str">
        <f t="shared" si="24"/>
        <v>586_COR_41_9_202122</v>
      </c>
      <c r="S1571" s="406">
        <v>586</v>
      </c>
      <c r="T1571" s="406" t="s">
        <v>287</v>
      </c>
      <c r="U1571" s="406">
        <v>41</v>
      </c>
      <c r="V1571" s="406">
        <v>9</v>
      </c>
      <c r="W1571" s="406">
        <v>202122</v>
      </c>
      <c r="X1571" s="566">
        <v>0</v>
      </c>
    </row>
    <row r="1572" spans="18:24" x14ac:dyDescent="0.2">
      <c r="R1572" s="406" t="str">
        <f t="shared" si="24"/>
        <v>512_COR_42_9_202122</v>
      </c>
      <c r="S1572" s="406">
        <v>512</v>
      </c>
      <c r="T1572" s="406" t="s">
        <v>287</v>
      </c>
      <c r="U1572" s="406">
        <v>42</v>
      </c>
      <c r="V1572" s="406">
        <v>9</v>
      </c>
      <c r="W1572" s="406">
        <v>202122</v>
      </c>
      <c r="X1572" s="566">
        <v>0</v>
      </c>
    </row>
    <row r="1573" spans="18:24" x14ac:dyDescent="0.2">
      <c r="R1573" s="406" t="str">
        <f t="shared" si="24"/>
        <v>514_COR_42_9_202122</v>
      </c>
      <c r="S1573" s="406">
        <v>514</v>
      </c>
      <c r="T1573" s="406" t="s">
        <v>287</v>
      </c>
      <c r="U1573" s="406">
        <v>42</v>
      </c>
      <c r="V1573" s="406">
        <v>9</v>
      </c>
      <c r="W1573" s="406">
        <v>202122</v>
      </c>
      <c r="X1573" s="566">
        <v>86</v>
      </c>
    </row>
    <row r="1574" spans="18:24" x14ac:dyDescent="0.2">
      <c r="R1574" s="406" t="str">
        <f t="shared" si="24"/>
        <v>516_COR_42_9_202122</v>
      </c>
      <c r="S1574" s="406">
        <v>516</v>
      </c>
      <c r="T1574" s="406" t="s">
        <v>287</v>
      </c>
      <c r="U1574" s="406">
        <v>42</v>
      </c>
      <c r="V1574" s="406">
        <v>9</v>
      </c>
      <c r="W1574" s="406">
        <v>202122</v>
      </c>
      <c r="X1574" s="566">
        <v>11154</v>
      </c>
    </row>
    <row r="1575" spans="18:24" x14ac:dyDescent="0.2">
      <c r="R1575" s="406" t="str">
        <f t="shared" si="24"/>
        <v>518_COR_42_9_202122</v>
      </c>
      <c r="S1575" s="406">
        <v>518</v>
      </c>
      <c r="T1575" s="406" t="s">
        <v>287</v>
      </c>
      <c r="U1575" s="406">
        <v>42</v>
      </c>
      <c r="V1575" s="406">
        <v>9</v>
      </c>
      <c r="W1575" s="406">
        <v>202122</v>
      </c>
      <c r="X1575" s="566">
        <v>7201</v>
      </c>
    </row>
    <row r="1576" spans="18:24" x14ac:dyDescent="0.2">
      <c r="R1576" s="406" t="str">
        <f t="shared" si="24"/>
        <v>520_COR_42_9_202122</v>
      </c>
      <c r="S1576" s="406">
        <v>520</v>
      </c>
      <c r="T1576" s="406" t="s">
        <v>287</v>
      </c>
      <c r="U1576" s="406">
        <v>42</v>
      </c>
      <c r="V1576" s="406">
        <v>9</v>
      </c>
      <c r="W1576" s="406">
        <v>202122</v>
      </c>
      <c r="X1576" s="566">
        <v>0</v>
      </c>
    </row>
    <row r="1577" spans="18:24" x14ac:dyDescent="0.2">
      <c r="R1577" s="406" t="str">
        <f t="shared" si="24"/>
        <v>522_COR_42_9_202122</v>
      </c>
      <c r="S1577" s="406">
        <v>522</v>
      </c>
      <c r="T1577" s="406" t="s">
        <v>287</v>
      </c>
      <c r="U1577" s="406">
        <v>42</v>
      </c>
      <c r="V1577" s="406">
        <v>9</v>
      </c>
      <c r="W1577" s="406">
        <v>202122</v>
      </c>
      <c r="X1577" s="566">
        <v>0</v>
      </c>
    </row>
    <row r="1578" spans="18:24" x14ac:dyDescent="0.2">
      <c r="R1578" s="406" t="str">
        <f t="shared" si="24"/>
        <v>524_COR_42_9_202122</v>
      </c>
      <c r="S1578" s="406">
        <v>524</v>
      </c>
      <c r="T1578" s="406" t="s">
        <v>287</v>
      </c>
      <c r="U1578" s="406">
        <v>42</v>
      </c>
      <c r="V1578" s="406">
        <v>9</v>
      </c>
      <c r="W1578" s="406">
        <v>202122</v>
      </c>
      <c r="X1578" s="566">
        <v>0</v>
      </c>
    </row>
    <row r="1579" spans="18:24" x14ac:dyDescent="0.2">
      <c r="R1579" s="406" t="str">
        <f t="shared" si="24"/>
        <v>526_COR_42_9_202122</v>
      </c>
      <c r="S1579" s="406">
        <v>526</v>
      </c>
      <c r="T1579" s="406" t="s">
        <v>287</v>
      </c>
      <c r="U1579" s="406">
        <v>42</v>
      </c>
      <c r="V1579" s="406">
        <v>9</v>
      </c>
      <c r="W1579" s="406">
        <v>202122</v>
      </c>
      <c r="X1579" s="566">
        <v>495</v>
      </c>
    </row>
    <row r="1580" spans="18:24" x14ac:dyDescent="0.2">
      <c r="R1580" s="406" t="str">
        <f t="shared" si="24"/>
        <v>528_COR_42_9_202122</v>
      </c>
      <c r="S1580" s="406">
        <v>528</v>
      </c>
      <c r="T1580" s="406" t="s">
        <v>287</v>
      </c>
      <c r="U1580" s="406">
        <v>42</v>
      </c>
      <c r="V1580" s="406">
        <v>9</v>
      </c>
      <c r="W1580" s="406">
        <v>202122</v>
      </c>
      <c r="X1580" s="566">
        <v>656.01356999999996</v>
      </c>
    </row>
    <row r="1581" spans="18:24" x14ac:dyDescent="0.2">
      <c r="R1581" s="406" t="str">
        <f t="shared" si="24"/>
        <v>530_COR_42_9_202122</v>
      </c>
      <c r="S1581" s="406">
        <v>530</v>
      </c>
      <c r="T1581" s="406" t="s">
        <v>287</v>
      </c>
      <c r="U1581" s="406">
        <v>42</v>
      </c>
      <c r="V1581" s="406">
        <v>9</v>
      </c>
      <c r="W1581" s="406">
        <v>202122</v>
      </c>
      <c r="X1581" s="566">
        <v>0</v>
      </c>
    </row>
    <row r="1582" spans="18:24" x14ac:dyDescent="0.2">
      <c r="R1582" s="406" t="str">
        <f t="shared" si="24"/>
        <v>532_COR_42_9_202122</v>
      </c>
      <c r="S1582" s="406">
        <v>532</v>
      </c>
      <c r="T1582" s="406" t="s">
        <v>287</v>
      </c>
      <c r="U1582" s="406">
        <v>42</v>
      </c>
      <c r="V1582" s="406">
        <v>9</v>
      </c>
      <c r="W1582" s="406">
        <v>202122</v>
      </c>
      <c r="X1582" s="566">
        <v>558</v>
      </c>
    </row>
    <row r="1583" spans="18:24" x14ac:dyDescent="0.2">
      <c r="R1583" s="406" t="str">
        <f t="shared" si="24"/>
        <v>534_COR_42_9_202122</v>
      </c>
      <c r="S1583" s="406">
        <v>534</v>
      </c>
      <c r="T1583" s="406" t="s">
        <v>287</v>
      </c>
      <c r="U1583" s="406">
        <v>42</v>
      </c>
      <c r="V1583" s="406">
        <v>9</v>
      </c>
      <c r="W1583" s="406">
        <v>202122</v>
      </c>
      <c r="X1583" s="566">
        <v>1.5830199999999999</v>
      </c>
    </row>
    <row r="1584" spans="18:24" x14ac:dyDescent="0.2">
      <c r="R1584" s="406" t="str">
        <f t="shared" si="24"/>
        <v>536_COR_42_9_202122</v>
      </c>
      <c r="S1584" s="406">
        <v>536</v>
      </c>
      <c r="T1584" s="406" t="s">
        <v>287</v>
      </c>
      <c r="U1584" s="406">
        <v>42</v>
      </c>
      <c r="V1584" s="406">
        <v>9</v>
      </c>
      <c r="W1584" s="406">
        <v>202122</v>
      </c>
      <c r="X1584" s="566">
        <v>3931.3</v>
      </c>
    </row>
    <row r="1585" spans="18:24" x14ac:dyDescent="0.2">
      <c r="R1585" s="406" t="str">
        <f t="shared" si="24"/>
        <v>538_COR_42_9_202122</v>
      </c>
      <c r="S1585" s="406">
        <v>538</v>
      </c>
      <c r="T1585" s="406" t="s">
        <v>287</v>
      </c>
      <c r="U1585" s="406">
        <v>42</v>
      </c>
      <c r="V1585" s="406">
        <v>9</v>
      </c>
      <c r="W1585" s="406">
        <v>202122</v>
      </c>
      <c r="X1585" s="566">
        <v>69</v>
      </c>
    </row>
    <row r="1586" spans="18:24" x14ac:dyDescent="0.2">
      <c r="R1586" s="406" t="str">
        <f t="shared" si="24"/>
        <v>540_COR_42_9_202122</v>
      </c>
      <c r="S1586" s="406">
        <v>540</v>
      </c>
      <c r="T1586" s="406" t="s">
        <v>287</v>
      </c>
      <c r="U1586" s="406">
        <v>42</v>
      </c>
      <c r="V1586" s="406">
        <v>9</v>
      </c>
      <c r="W1586" s="406">
        <v>202122</v>
      </c>
      <c r="X1586" s="566">
        <v>0</v>
      </c>
    </row>
    <row r="1587" spans="18:24" x14ac:dyDescent="0.2">
      <c r="R1587" s="406" t="str">
        <f t="shared" si="24"/>
        <v>542_COR_42_9_202122</v>
      </c>
      <c r="S1587" s="406">
        <v>542</v>
      </c>
      <c r="T1587" s="406" t="s">
        <v>287</v>
      </c>
      <c r="U1587" s="406">
        <v>42</v>
      </c>
      <c r="V1587" s="406">
        <v>9</v>
      </c>
      <c r="W1587" s="406">
        <v>202122</v>
      </c>
      <c r="X1587" s="566">
        <v>0</v>
      </c>
    </row>
    <row r="1588" spans="18:24" x14ac:dyDescent="0.2">
      <c r="R1588" s="406" t="str">
        <f t="shared" si="24"/>
        <v>544_COR_42_9_202122</v>
      </c>
      <c r="S1588" s="406">
        <v>544</v>
      </c>
      <c r="T1588" s="406" t="s">
        <v>287</v>
      </c>
      <c r="U1588" s="406">
        <v>42</v>
      </c>
      <c r="V1588" s="406">
        <v>9</v>
      </c>
      <c r="W1588" s="406">
        <v>202122</v>
      </c>
      <c r="X1588" s="566">
        <v>0</v>
      </c>
    </row>
    <row r="1589" spans="18:24" x14ac:dyDescent="0.2">
      <c r="R1589" s="406" t="str">
        <f t="shared" si="24"/>
        <v>545_COR_42_9_202122</v>
      </c>
      <c r="S1589" s="406">
        <v>545</v>
      </c>
      <c r="T1589" s="406" t="s">
        <v>287</v>
      </c>
      <c r="U1589" s="406">
        <v>42</v>
      </c>
      <c r="V1589" s="406">
        <v>9</v>
      </c>
      <c r="W1589" s="406">
        <v>202122</v>
      </c>
      <c r="X1589" s="566">
        <v>0</v>
      </c>
    </row>
    <row r="1590" spans="18:24" x14ac:dyDescent="0.2">
      <c r="R1590" s="406" t="str">
        <f t="shared" si="24"/>
        <v>546_COR_42_9_202122</v>
      </c>
      <c r="S1590" s="406">
        <v>546</v>
      </c>
      <c r="T1590" s="406" t="s">
        <v>287</v>
      </c>
      <c r="U1590" s="406">
        <v>42</v>
      </c>
      <c r="V1590" s="406">
        <v>9</v>
      </c>
      <c r="W1590" s="406">
        <v>202122</v>
      </c>
      <c r="X1590" s="566">
        <v>0</v>
      </c>
    </row>
    <row r="1591" spans="18:24" x14ac:dyDescent="0.2">
      <c r="R1591" s="406" t="str">
        <f t="shared" si="24"/>
        <v>548_COR_42_9_202122</v>
      </c>
      <c r="S1591" s="406">
        <v>548</v>
      </c>
      <c r="T1591" s="406" t="s">
        <v>287</v>
      </c>
      <c r="U1591" s="406">
        <v>42</v>
      </c>
      <c r="V1591" s="406">
        <v>9</v>
      </c>
      <c r="W1591" s="406">
        <v>202122</v>
      </c>
      <c r="X1591" s="566">
        <v>0</v>
      </c>
    </row>
    <row r="1592" spans="18:24" x14ac:dyDescent="0.2">
      <c r="R1592" s="406" t="str">
        <f t="shared" si="24"/>
        <v>550_COR_42_9_202122</v>
      </c>
      <c r="S1592" s="406">
        <v>550</v>
      </c>
      <c r="T1592" s="406" t="s">
        <v>287</v>
      </c>
      <c r="U1592" s="406">
        <v>42</v>
      </c>
      <c r="V1592" s="406">
        <v>9</v>
      </c>
      <c r="W1592" s="406">
        <v>202122</v>
      </c>
      <c r="X1592" s="566">
        <v>0</v>
      </c>
    </row>
    <row r="1593" spans="18:24" x14ac:dyDescent="0.2">
      <c r="R1593" s="406" t="str">
        <f t="shared" si="24"/>
        <v>552_COR_42_9_202122</v>
      </c>
      <c r="S1593" s="406">
        <v>552</v>
      </c>
      <c r="T1593" s="406" t="s">
        <v>287</v>
      </c>
      <c r="U1593" s="406">
        <v>42</v>
      </c>
      <c r="V1593" s="406">
        <v>9</v>
      </c>
      <c r="W1593" s="406">
        <v>202122</v>
      </c>
      <c r="X1593" s="566">
        <v>0</v>
      </c>
    </row>
    <row r="1594" spans="18:24" x14ac:dyDescent="0.2">
      <c r="R1594" s="406" t="str">
        <f t="shared" si="24"/>
        <v>562_COR_42_9_202122</v>
      </c>
      <c r="S1594" s="406">
        <v>562</v>
      </c>
      <c r="T1594" s="406" t="s">
        <v>287</v>
      </c>
      <c r="U1594" s="406">
        <v>42</v>
      </c>
      <c r="V1594" s="406">
        <v>9</v>
      </c>
      <c r="W1594" s="406">
        <v>202122</v>
      </c>
      <c r="X1594" s="566">
        <v>0</v>
      </c>
    </row>
    <row r="1595" spans="18:24" x14ac:dyDescent="0.2">
      <c r="R1595" s="406" t="str">
        <f t="shared" si="24"/>
        <v>564_COR_42_9_202122</v>
      </c>
      <c r="S1595" s="406">
        <v>564</v>
      </c>
      <c r="T1595" s="406" t="s">
        <v>287</v>
      </c>
      <c r="U1595" s="406">
        <v>42</v>
      </c>
      <c r="V1595" s="406">
        <v>9</v>
      </c>
      <c r="W1595" s="406">
        <v>202122</v>
      </c>
      <c r="X1595" s="566">
        <v>0</v>
      </c>
    </row>
    <row r="1596" spans="18:24" x14ac:dyDescent="0.2">
      <c r="R1596" s="406" t="str">
        <f t="shared" si="24"/>
        <v>566_COR_42_9_202122</v>
      </c>
      <c r="S1596" s="406">
        <v>566</v>
      </c>
      <c r="T1596" s="406" t="s">
        <v>287</v>
      </c>
      <c r="U1596" s="406">
        <v>42</v>
      </c>
      <c r="V1596" s="406">
        <v>9</v>
      </c>
      <c r="W1596" s="406">
        <v>202122</v>
      </c>
      <c r="X1596" s="566">
        <v>0</v>
      </c>
    </row>
    <row r="1597" spans="18:24" x14ac:dyDescent="0.2">
      <c r="R1597" s="406" t="str">
        <f t="shared" si="24"/>
        <v>568_COR_42_9_202122</v>
      </c>
      <c r="S1597" s="406">
        <v>568</v>
      </c>
      <c r="T1597" s="406" t="s">
        <v>287</v>
      </c>
      <c r="U1597" s="406">
        <v>42</v>
      </c>
      <c r="V1597" s="406">
        <v>9</v>
      </c>
      <c r="W1597" s="406">
        <v>202122</v>
      </c>
      <c r="X1597" s="566">
        <v>0</v>
      </c>
    </row>
    <row r="1598" spans="18:24" x14ac:dyDescent="0.2">
      <c r="R1598" s="406" t="str">
        <f t="shared" si="24"/>
        <v>572_COR_42_9_202122</v>
      </c>
      <c r="S1598" s="406">
        <v>572</v>
      </c>
      <c r="T1598" s="406" t="s">
        <v>287</v>
      </c>
      <c r="U1598" s="406">
        <v>42</v>
      </c>
      <c r="V1598" s="406">
        <v>9</v>
      </c>
      <c r="W1598" s="406">
        <v>202122</v>
      </c>
      <c r="X1598" s="566">
        <v>0</v>
      </c>
    </row>
    <row r="1599" spans="18:24" x14ac:dyDescent="0.2">
      <c r="R1599" s="406" t="str">
        <f t="shared" si="24"/>
        <v>574_COR_42_9_202122</v>
      </c>
      <c r="S1599" s="406">
        <v>574</v>
      </c>
      <c r="T1599" s="406" t="s">
        <v>287</v>
      </c>
      <c r="U1599" s="406">
        <v>42</v>
      </c>
      <c r="V1599" s="406">
        <v>9</v>
      </c>
      <c r="W1599" s="406">
        <v>202122</v>
      </c>
      <c r="X1599" s="566">
        <v>0</v>
      </c>
    </row>
    <row r="1600" spans="18:24" x14ac:dyDescent="0.2">
      <c r="R1600" s="406" t="str">
        <f t="shared" si="24"/>
        <v>576_COR_42_9_202122</v>
      </c>
      <c r="S1600" s="406">
        <v>576</v>
      </c>
      <c r="T1600" s="406" t="s">
        <v>287</v>
      </c>
      <c r="U1600" s="406">
        <v>42</v>
      </c>
      <c r="V1600" s="406">
        <v>9</v>
      </c>
      <c r="W1600" s="406">
        <v>202122</v>
      </c>
      <c r="X1600" s="566">
        <v>0</v>
      </c>
    </row>
    <row r="1601" spans="18:24" x14ac:dyDescent="0.2">
      <c r="R1601" s="406" t="str">
        <f t="shared" si="24"/>
        <v>582_COR_42_9_202122</v>
      </c>
      <c r="S1601" s="406">
        <v>582</v>
      </c>
      <c r="T1601" s="406" t="s">
        <v>287</v>
      </c>
      <c r="U1601" s="406">
        <v>42</v>
      </c>
      <c r="V1601" s="406">
        <v>9</v>
      </c>
      <c r="W1601" s="406">
        <v>202122</v>
      </c>
      <c r="X1601" s="566">
        <v>0</v>
      </c>
    </row>
    <row r="1602" spans="18:24" x14ac:dyDescent="0.2">
      <c r="R1602" s="406" t="str">
        <f t="shared" si="24"/>
        <v>584_COR_42_9_202122</v>
      </c>
      <c r="S1602" s="406">
        <v>584</v>
      </c>
      <c r="T1602" s="406" t="s">
        <v>287</v>
      </c>
      <c r="U1602" s="406">
        <v>42</v>
      </c>
      <c r="V1602" s="406">
        <v>9</v>
      </c>
      <c r="W1602" s="406">
        <v>202122</v>
      </c>
      <c r="X1602" s="566">
        <v>0</v>
      </c>
    </row>
    <row r="1603" spans="18:24" x14ac:dyDescent="0.2">
      <c r="R1603" s="406" t="str">
        <f t="shared" si="24"/>
        <v>586_COR_42_9_202122</v>
      </c>
      <c r="S1603" s="406">
        <v>586</v>
      </c>
      <c r="T1603" s="406" t="s">
        <v>287</v>
      </c>
      <c r="U1603" s="406">
        <v>42</v>
      </c>
      <c r="V1603" s="406">
        <v>9</v>
      </c>
      <c r="W1603" s="406">
        <v>202122</v>
      </c>
      <c r="X1603" s="566">
        <v>0</v>
      </c>
    </row>
    <row r="1604" spans="18:24" x14ac:dyDescent="0.2">
      <c r="R1604" s="406" t="str">
        <f t="shared" ref="R1604:R1667" si="25">S1604&amp;"_"&amp;T1604&amp;"_"&amp;U1604&amp;"_"&amp;V1604&amp;"_"&amp;W1604</f>
        <v>512_COR_43_9_202122</v>
      </c>
      <c r="S1604" s="406">
        <v>512</v>
      </c>
      <c r="T1604" s="406" t="s">
        <v>287</v>
      </c>
      <c r="U1604" s="406">
        <v>43</v>
      </c>
      <c r="V1604" s="406">
        <v>9</v>
      </c>
      <c r="W1604" s="406">
        <v>202122</v>
      </c>
      <c r="X1604" s="566">
        <v>129</v>
      </c>
    </row>
    <row r="1605" spans="18:24" x14ac:dyDescent="0.2">
      <c r="R1605" s="406" t="str">
        <f t="shared" si="25"/>
        <v>514_COR_43_9_202122</v>
      </c>
      <c r="S1605" s="406">
        <v>514</v>
      </c>
      <c r="T1605" s="406" t="s">
        <v>287</v>
      </c>
      <c r="U1605" s="406">
        <v>43</v>
      </c>
      <c r="V1605" s="406">
        <v>9</v>
      </c>
      <c r="W1605" s="406">
        <v>202122</v>
      </c>
      <c r="X1605" s="566">
        <v>195</v>
      </c>
    </row>
    <row r="1606" spans="18:24" x14ac:dyDescent="0.2">
      <c r="R1606" s="406" t="str">
        <f t="shared" si="25"/>
        <v>516_COR_43_9_202122</v>
      </c>
      <c r="S1606" s="406">
        <v>516</v>
      </c>
      <c r="T1606" s="406" t="s">
        <v>287</v>
      </c>
      <c r="U1606" s="406">
        <v>43</v>
      </c>
      <c r="V1606" s="406">
        <v>9</v>
      </c>
      <c r="W1606" s="406">
        <v>202122</v>
      </c>
      <c r="X1606" s="566">
        <v>0</v>
      </c>
    </row>
    <row r="1607" spans="18:24" x14ac:dyDescent="0.2">
      <c r="R1607" s="406" t="str">
        <f t="shared" si="25"/>
        <v>518_COR_43_9_202122</v>
      </c>
      <c r="S1607" s="406">
        <v>518</v>
      </c>
      <c r="T1607" s="406" t="s">
        <v>287</v>
      </c>
      <c r="U1607" s="406">
        <v>43</v>
      </c>
      <c r="V1607" s="406">
        <v>9</v>
      </c>
      <c r="W1607" s="406">
        <v>202122</v>
      </c>
      <c r="X1607" s="566">
        <v>57</v>
      </c>
    </row>
    <row r="1608" spans="18:24" x14ac:dyDescent="0.2">
      <c r="R1608" s="406" t="str">
        <f t="shared" si="25"/>
        <v>520_COR_43_9_202122</v>
      </c>
      <c r="S1608" s="406">
        <v>520</v>
      </c>
      <c r="T1608" s="406" t="s">
        <v>287</v>
      </c>
      <c r="U1608" s="406">
        <v>43</v>
      </c>
      <c r="V1608" s="406">
        <v>9</v>
      </c>
      <c r="W1608" s="406">
        <v>202122</v>
      </c>
      <c r="X1608" s="566">
        <v>0</v>
      </c>
    </row>
    <row r="1609" spans="18:24" x14ac:dyDescent="0.2">
      <c r="R1609" s="406" t="str">
        <f t="shared" si="25"/>
        <v>522_COR_43_9_202122</v>
      </c>
      <c r="S1609" s="406">
        <v>522</v>
      </c>
      <c r="T1609" s="406" t="s">
        <v>287</v>
      </c>
      <c r="U1609" s="406">
        <v>43</v>
      </c>
      <c r="V1609" s="406">
        <v>9</v>
      </c>
      <c r="W1609" s="406">
        <v>202122</v>
      </c>
      <c r="X1609" s="566">
        <v>0</v>
      </c>
    </row>
    <row r="1610" spans="18:24" x14ac:dyDescent="0.2">
      <c r="R1610" s="406" t="str">
        <f t="shared" si="25"/>
        <v>524_COR_43_9_202122</v>
      </c>
      <c r="S1610" s="406">
        <v>524</v>
      </c>
      <c r="T1610" s="406" t="s">
        <v>287</v>
      </c>
      <c r="U1610" s="406">
        <v>43</v>
      </c>
      <c r="V1610" s="406">
        <v>9</v>
      </c>
      <c r="W1610" s="406">
        <v>202122</v>
      </c>
      <c r="X1610" s="566">
        <v>125.66800000000001</v>
      </c>
    </row>
    <row r="1611" spans="18:24" x14ac:dyDescent="0.2">
      <c r="R1611" s="406" t="str">
        <f t="shared" si="25"/>
        <v>526_COR_43_9_202122</v>
      </c>
      <c r="S1611" s="406">
        <v>526</v>
      </c>
      <c r="T1611" s="406" t="s">
        <v>287</v>
      </c>
      <c r="U1611" s="406">
        <v>43</v>
      </c>
      <c r="V1611" s="406">
        <v>9</v>
      </c>
      <c r="W1611" s="406">
        <v>202122</v>
      </c>
      <c r="X1611" s="566">
        <v>0</v>
      </c>
    </row>
    <row r="1612" spans="18:24" x14ac:dyDescent="0.2">
      <c r="R1612" s="406" t="str">
        <f t="shared" si="25"/>
        <v>528_COR_43_9_202122</v>
      </c>
      <c r="S1612" s="406">
        <v>528</v>
      </c>
      <c r="T1612" s="406" t="s">
        <v>287</v>
      </c>
      <c r="U1612" s="406">
        <v>43</v>
      </c>
      <c r="V1612" s="406">
        <v>9</v>
      </c>
      <c r="W1612" s="406">
        <v>202122</v>
      </c>
      <c r="X1612" s="566">
        <v>2178.1982899999998</v>
      </c>
    </row>
    <row r="1613" spans="18:24" x14ac:dyDescent="0.2">
      <c r="R1613" s="406" t="str">
        <f t="shared" si="25"/>
        <v>530_COR_43_9_202122</v>
      </c>
      <c r="S1613" s="406">
        <v>530</v>
      </c>
      <c r="T1613" s="406" t="s">
        <v>287</v>
      </c>
      <c r="U1613" s="406">
        <v>43</v>
      </c>
      <c r="V1613" s="406">
        <v>9</v>
      </c>
      <c r="W1613" s="406">
        <v>202122</v>
      </c>
      <c r="X1613" s="566">
        <v>876</v>
      </c>
    </row>
    <row r="1614" spans="18:24" x14ac:dyDescent="0.2">
      <c r="R1614" s="406" t="str">
        <f t="shared" si="25"/>
        <v>532_COR_43_9_202122</v>
      </c>
      <c r="S1614" s="406">
        <v>532</v>
      </c>
      <c r="T1614" s="406" t="s">
        <v>287</v>
      </c>
      <c r="U1614" s="406">
        <v>43</v>
      </c>
      <c r="V1614" s="406">
        <v>9</v>
      </c>
      <c r="W1614" s="406">
        <v>202122</v>
      </c>
      <c r="X1614" s="566">
        <v>0</v>
      </c>
    </row>
    <row r="1615" spans="18:24" x14ac:dyDescent="0.2">
      <c r="R1615" s="406" t="str">
        <f t="shared" si="25"/>
        <v>534_COR_43_9_202122</v>
      </c>
      <c r="S1615" s="406">
        <v>534</v>
      </c>
      <c r="T1615" s="406" t="s">
        <v>287</v>
      </c>
      <c r="U1615" s="406">
        <v>43</v>
      </c>
      <c r="V1615" s="406">
        <v>9</v>
      </c>
      <c r="W1615" s="406">
        <v>202122</v>
      </c>
      <c r="X1615" s="566">
        <v>0</v>
      </c>
    </row>
    <row r="1616" spans="18:24" x14ac:dyDescent="0.2">
      <c r="R1616" s="406" t="str">
        <f t="shared" si="25"/>
        <v>536_COR_43_9_202122</v>
      </c>
      <c r="S1616" s="406">
        <v>536</v>
      </c>
      <c r="T1616" s="406" t="s">
        <v>287</v>
      </c>
      <c r="U1616" s="406">
        <v>43</v>
      </c>
      <c r="V1616" s="406">
        <v>9</v>
      </c>
      <c r="W1616" s="406">
        <v>202122</v>
      </c>
      <c r="X1616" s="566">
        <v>0</v>
      </c>
    </row>
    <row r="1617" spans="18:24" x14ac:dyDescent="0.2">
      <c r="R1617" s="406" t="str">
        <f t="shared" si="25"/>
        <v>538_COR_43_9_202122</v>
      </c>
      <c r="S1617" s="406">
        <v>538</v>
      </c>
      <c r="T1617" s="406" t="s">
        <v>287</v>
      </c>
      <c r="U1617" s="406">
        <v>43</v>
      </c>
      <c r="V1617" s="406">
        <v>9</v>
      </c>
      <c r="W1617" s="406">
        <v>202122</v>
      </c>
      <c r="X1617" s="566">
        <v>4</v>
      </c>
    </row>
    <row r="1618" spans="18:24" x14ac:dyDescent="0.2">
      <c r="R1618" s="406" t="str">
        <f t="shared" si="25"/>
        <v>540_COR_43_9_202122</v>
      </c>
      <c r="S1618" s="406">
        <v>540</v>
      </c>
      <c r="T1618" s="406" t="s">
        <v>287</v>
      </c>
      <c r="U1618" s="406">
        <v>43</v>
      </c>
      <c r="V1618" s="406">
        <v>9</v>
      </c>
      <c r="W1618" s="406">
        <v>202122</v>
      </c>
      <c r="X1618" s="566">
        <v>0</v>
      </c>
    </row>
    <row r="1619" spans="18:24" x14ac:dyDescent="0.2">
      <c r="R1619" s="406" t="str">
        <f t="shared" si="25"/>
        <v>542_COR_43_9_202122</v>
      </c>
      <c r="S1619" s="406">
        <v>542</v>
      </c>
      <c r="T1619" s="406" t="s">
        <v>287</v>
      </c>
      <c r="U1619" s="406">
        <v>43</v>
      </c>
      <c r="V1619" s="406">
        <v>9</v>
      </c>
      <c r="W1619" s="406">
        <v>202122</v>
      </c>
      <c r="X1619" s="566">
        <v>0</v>
      </c>
    </row>
    <row r="1620" spans="18:24" x14ac:dyDescent="0.2">
      <c r="R1620" s="406" t="str">
        <f t="shared" si="25"/>
        <v>544_COR_43_9_202122</v>
      </c>
      <c r="S1620" s="406">
        <v>544</v>
      </c>
      <c r="T1620" s="406" t="s">
        <v>287</v>
      </c>
      <c r="U1620" s="406">
        <v>43</v>
      </c>
      <c r="V1620" s="406">
        <v>9</v>
      </c>
      <c r="W1620" s="406">
        <v>202122</v>
      </c>
      <c r="X1620" s="566">
        <v>0</v>
      </c>
    </row>
    <row r="1621" spans="18:24" x14ac:dyDescent="0.2">
      <c r="R1621" s="406" t="str">
        <f t="shared" si="25"/>
        <v>545_COR_43_9_202122</v>
      </c>
      <c r="S1621" s="406">
        <v>545</v>
      </c>
      <c r="T1621" s="406" t="s">
        <v>287</v>
      </c>
      <c r="U1621" s="406">
        <v>43</v>
      </c>
      <c r="V1621" s="406">
        <v>9</v>
      </c>
      <c r="W1621" s="406">
        <v>202122</v>
      </c>
      <c r="X1621" s="566">
        <v>0</v>
      </c>
    </row>
    <row r="1622" spans="18:24" x14ac:dyDescent="0.2">
      <c r="R1622" s="406" t="str">
        <f t="shared" si="25"/>
        <v>546_COR_43_9_202122</v>
      </c>
      <c r="S1622" s="406">
        <v>546</v>
      </c>
      <c r="T1622" s="406" t="s">
        <v>287</v>
      </c>
      <c r="U1622" s="406">
        <v>43</v>
      </c>
      <c r="V1622" s="406">
        <v>9</v>
      </c>
      <c r="W1622" s="406">
        <v>202122</v>
      </c>
      <c r="X1622" s="566">
        <v>0</v>
      </c>
    </row>
    <row r="1623" spans="18:24" x14ac:dyDescent="0.2">
      <c r="R1623" s="406" t="str">
        <f t="shared" si="25"/>
        <v>548_COR_43_9_202122</v>
      </c>
      <c r="S1623" s="406">
        <v>548</v>
      </c>
      <c r="T1623" s="406" t="s">
        <v>287</v>
      </c>
      <c r="U1623" s="406">
        <v>43</v>
      </c>
      <c r="V1623" s="406">
        <v>9</v>
      </c>
      <c r="W1623" s="406">
        <v>202122</v>
      </c>
      <c r="X1623" s="566">
        <v>241.69300000000001</v>
      </c>
    </row>
    <row r="1624" spans="18:24" x14ac:dyDescent="0.2">
      <c r="R1624" s="406" t="str">
        <f t="shared" si="25"/>
        <v>550_COR_43_9_202122</v>
      </c>
      <c r="S1624" s="406">
        <v>550</v>
      </c>
      <c r="T1624" s="406" t="s">
        <v>287</v>
      </c>
      <c r="U1624" s="406">
        <v>43</v>
      </c>
      <c r="V1624" s="406">
        <v>9</v>
      </c>
      <c r="W1624" s="406">
        <v>202122</v>
      </c>
      <c r="X1624" s="566">
        <v>37.874780000000001</v>
      </c>
    </row>
    <row r="1625" spans="18:24" x14ac:dyDescent="0.2">
      <c r="R1625" s="406" t="str">
        <f t="shared" si="25"/>
        <v>552_COR_43_9_202122</v>
      </c>
      <c r="S1625" s="406">
        <v>552</v>
      </c>
      <c r="T1625" s="406" t="s">
        <v>287</v>
      </c>
      <c r="U1625" s="406">
        <v>43</v>
      </c>
      <c r="V1625" s="406">
        <v>9</v>
      </c>
      <c r="W1625" s="406">
        <v>202122</v>
      </c>
      <c r="X1625" s="566">
        <v>0</v>
      </c>
    </row>
    <row r="1626" spans="18:24" x14ac:dyDescent="0.2">
      <c r="R1626" s="406" t="str">
        <f t="shared" si="25"/>
        <v>562_COR_43_9_202122</v>
      </c>
      <c r="S1626" s="406">
        <v>562</v>
      </c>
      <c r="T1626" s="406" t="s">
        <v>287</v>
      </c>
      <c r="U1626" s="406">
        <v>43</v>
      </c>
      <c r="V1626" s="406">
        <v>9</v>
      </c>
      <c r="W1626" s="406">
        <v>202122</v>
      </c>
      <c r="X1626" s="566">
        <v>0</v>
      </c>
    </row>
    <row r="1627" spans="18:24" x14ac:dyDescent="0.2">
      <c r="R1627" s="406" t="str">
        <f t="shared" si="25"/>
        <v>564_COR_43_9_202122</v>
      </c>
      <c r="S1627" s="406">
        <v>564</v>
      </c>
      <c r="T1627" s="406" t="s">
        <v>287</v>
      </c>
      <c r="U1627" s="406">
        <v>43</v>
      </c>
      <c r="V1627" s="406">
        <v>9</v>
      </c>
      <c r="W1627" s="406">
        <v>202122</v>
      </c>
      <c r="X1627" s="566">
        <v>0</v>
      </c>
    </row>
    <row r="1628" spans="18:24" x14ac:dyDescent="0.2">
      <c r="R1628" s="406" t="str">
        <f t="shared" si="25"/>
        <v>566_COR_43_9_202122</v>
      </c>
      <c r="S1628" s="406">
        <v>566</v>
      </c>
      <c r="T1628" s="406" t="s">
        <v>287</v>
      </c>
      <c r="U1628" s="406">
        <v>43</v>
      </c>
      <c r="V1628" s="406">
        <v>9</v>
      </c>
      <c r="W1628" s="406">
        <v>202122</v>
      </c>
      <c r="X1628" s="566">
        <v>0</v>
      </c>
    </row>
    <row r="1629" spans="18:24" x14ac:dyDescent="0.2">
      <c r="R1629" s="406" t="str">
        <f t="shared" si="25"/>
        <v>568_COR_43_9_202122</v>
      </c>
      <c r="S1629" s="406">
        <v>568</v>
      </c>
      <c r="T1629" s="406" t="s">
        <v>287</v>
      </c>
      <c r="U1629" s="406">
        <v>43</v>
      </c>
      <c r="V1629" s="406">
        <v>9</v>
      </c>
      <c r="W1629" s="406">
        <v>202122</v>
      </c>
      <c r="X1629" s="566">
        <v>0</v>
      </c>
    </row>
    <row r="1630" spans="18:24" x14ac:dyDescent="0.2">
      <c r="R1630" s="406" t="str">
        <f t="shared" si="25"/>
        <v>572_COR_43_9_202122</v>
      </c>
      <c r="S1630" s="406">
        <v>572</v>
      </c>
      <c r="T1630" s="406" t="s">
        <v>287</v>
      </c>
      <c r="U1630" s="406">
        <v>43</v>
      </c>
      <c r="V1630" s="406">
        <v>9</v>
      </c>
      <c r="W1630" s="406">
        <v>202122</v>
      </c>
      <c r="X1630" s="566">
        <v>0</v>
      </c>
    </row>
    <row r="1631" spans="18:24" x14ac:dyDescent="0.2">
      <c r="R1631" s="406" t="str">
        <f t="shared" si="25"/>
        <v>574_COR_43_9_202122</v>
      </c>
      <c r="S1631" s="406">
        <v>574</v>
      </c>
      <c r="T1631" s="406" t="s">
        <v>287</v>
      </c>
      <c r="U1631" s="406">
        <v>43</v>
      </c>
      <c r="V1631" s="406">
        <v>9</v>
      </c>
      <c r="W1631" s="406">
        <v>202122</v>
      </c>
      <c r="X1631" s="566">
        <v>0</v>
      </c>
    </row>
    <row r="1632" spans="18:24" x14ac:dyDescent="0.2">
      <c r="R1632" s="406" t="str">
        <f t="shared" si="25"/>
        <v>576_COR_43_9_202122</v>
      </c>
      <c r="S1632" s="406">
        <v>576</v>
      </c>
      <c r="T1632" s="406" t="s">
        <v>287</v>
      </c>
      <c r="U1632" s="406">
        <v>43</v>
      </c>
      <c r="V1632" s="406">
        <v>9</v>
      </c>
      <c r="W1632" s="406">
        <v>202122</v>
      </c>
      <c r="X1632" s="566">
        <v>0</v>
      </c>
    </row>
    <row r="1633" spans="18:24" x14ac:dyDescent="0.2">
      <c r="R1633" s="406" t="str">
        <f t="shared" si="25"/>
        <v>582_COR_43_9_202122</v>
      </c>
      <c r="S1633" s="406">
        <v>582</v>
      </c>
      <c r="T1633" s="406" t="s">
        <v>287</v>
      </c>
      <c r="U1633" s="406">
        <v>43</v>
      </c>
      <c r="V1633" s="406">
        <v>9</v>
      </c>
      <c r="W1633" s="406">
        <v>202122</v>
      </c>
      <c r="X1633" s="566">
        <v>0</v>
      </c>
    </row>
    <row r="1634" spans="18:24" x14ac:dyDescent="0.2">
      <c r="R1634" s="406" t="str">
        <f t="shared" si="25"/>
        <v>584_COR_43_9_202122</v>
      </c>
      <c r="S1634" s="406">
        <v>584</v>
      </c>
      <c r="T1634" s="406" t="s">
        <v>287</v>
      </c>
      <c r="U1634" s="406">
        <v>43</v>
      </c>
      <c r="V1634" s="406">
        <v>9</v>
      </c>
      <c r="W1634" s="406">
        <v>202122</v>
      </c>
      <c r="X1634" s="566">
        <v>0</v>
      </c>
    </row>
    <row r="1635" spans="18:24" x14ac:dyDescent="0.2">
      <c r="R1635" s="406" t="str">
        <f t="shared" si="25"/>
        <v>586_COR_43_9_202122</v>
      </c>
      <c r="S1635" s="406">
        <v>586</v>
      </c>
      <c r="T1635" s="406" t="s">
        <v>287</v>
      </c>
      <c r="U1635" s="406">
        <v>43</v>
      </c>
      <c r="V1635" s="406">
        <v>9</v>
      </c>
      <c r="W1635" s="406">
        <v>202122</v>
      </c>
      <c r="X1635" s="566">
        <v>0</v>
      </c>
    </row>
    <row r="1636" spans="18:24" x14ac:dyDescent="0.2">
      <c r="R1636" s="406" t="str">
        <f t="shared" si="25"/>
        <v>512_COR_44_9_202122</v>
      </c>
      <c r="S1636" s="406">
        <v>512</v>
      </c>
      <c r="T1636" s="406" t="s">
        <v>287</v>
      </c>
      <c r="U1636" s="406">
        <v>44</v>
      </c>
      <c r="V1636" s="406">
        <v>9</v>
      </c>
      <c r="W1636" s="406">
        <v>202122</v>
      </c>
      <c r="X1636" s="566">
        <v>1532</v>
      </c>
    </row>
    <row r="1637" spans="18:24" x14ac:dyDescent="0.2">
      <c r="R1637" s="406" t="str">
        <f t="shared" si="25"/>
        <v>514_COR_44_9_202122</v>
      </c>
      <c r="S1637" s="406">
        <v>514</v>
      </c>
      <c r="T1637" s="406" t="s">
        <v>287</v>
      </c>
      <c r="U1637" s="406">
        <v>44</v>
      </c>
      <c r="V1637" s="406">
        <v>9</v>
      </c>
      <c r="W1637" s="406">
        <v>202122</v>
      </c>
      <c r="X1637" s="566">
        <v>565</v>
      </c>
    </row>
    <row r="1638" spans="18:24" x14ac:dyDescent="0.2">
      <c r="R1638" s="406" t="str">
        <f t="shared" si="25"/>
        <v>516_COR_44_9_202122</v>
      </c>
      <c r="S1638" s="406">
        <v>516</v>
      </c>
      <c r="T1638" s="406" t="s">
        <v>287</v>
      </c>
      <c r="U1638" s="406">
        <v>44</v>
      </c>
      <c r="V1638" s="406">
        <v>9</v>
      </c>
      <c r="W1638" s="406">
        <v>202122</v>
      </c>
      <c r="X1638" s="566">
        <v>13046</v>
      </c>
    </row>
    <row r="1639" spans="18:24" x14ac:dyDescent="0.2">
      <c r="R1639" s="406" t="str">
        <f t="shared" si="25"/>
        <v>518_COR_44_9_202122</v>
      </c>
      <c r="S1639" s="406">
        <v>518</v>
      </c>
      <c r="T1639" s="406" t="s">
        <v>287</v>
      </c>
      <c r="U1639" s="406">
        <v>44</v>
      </c>
      <c r="V1639" s="406">
        <v>9</v>
      </c>
      <c r="W1639" s="406">
        <v>202122</v>
      </c>
      <c r="X1639" s="566">
        <v>7649</v>
      </c>
    </row>
    <row r="1640" spans="18:24" x14ac:dyDescent="0.2">
      <c r="R1640" s="406" t="str">
        <f t="shared" si="25"/>
        <v>520_COR_44_9_202122</v>
      </c>
      <c r="S1640" s="406">
        <v>520</v>
      </c>
      <c r="T1640" s="406" t="s">
        <v>287</v>
      </c>
      <c r="U1640" s="406">
        <v>44</v>
      </c>
      <c r="V1640" s="406">
        <v>9</v>
      </c>
      <c r="W1640" s="406">
        <v>202122</v>
      </c>
      <c r="X1640" s="566">
        <v>136</v>
      </c>
    </row>
    <row r="1641" spans="18:24" x14ac:dyDescent="0.2">
      <c r="R1641" s="406" t="str">
        <f t="shared" si="25"/>
        <v>522_COR_44_9_202122</v>
      </c>
      <c r="S1641" s="406">
        <v>522</v>
      </c>
      <c r="T1641" s="406" t="s">
        <v>287</v>
      </c>
      <c r="U1641" s="406">
        <v>44</v>
      </c>
      <c r="V1641" s="406">
        <v>9</v>
      </c>
      <c r="W1641" s="406">
        <v>202122</v>
      </c>
      <c r="X1641" s="566">
        <v>479.58300000000003</v>
      </c>
    </row>
    <row r="1642" spans="18:24" x14ac:dyDescent="0.2">
      <c r="R1642" s="406" t="str">
        <f t="shared" si="25"/>
        <v>524_COR_44_9_202122</v>
      </c>
      <c r="S1642" s="406">
        <v>524</v>
      </c>
      <c r="T1642" s="406" t="s">
        <v>287</v>
      </c>
      <c r="U1642" s="406">
        <v>44</v>
      </c>
      <c r="V1642" s="406">
        <v>9</v>
      </c>
      <c r="W1642" s="406">
        <v>202122</v>
      </c>
      <c r="X1642" s="566">
        <v>1078.6599999999999</v>
      </c>
    </row>
    <row r="1643" spans="18:24" x14ac:dyDescent="0.2">
      <c r="R1643" s="406" t="str">
        <f t="shared" si="25"/>
        <v>526_COR_44_9_202122</v>
      </c>
      <c r="S1643" s="406">
        <v>526</v>
      </c>
      <c r="T1643" s="406" t="s">
        <v>287</v>
      </c>
      <c r="U1643" s="406">
        <v>44</v>
      </c>
      <c r="V1643" s="406">
        <v>9</v>
      </c>
      <c r="W1643" s="406">
        <v>202122</v>
      </c>
      <c r="X1643" s="566">
        <v>767</v>
      </c>
    </row>
    <row r="1644" spans="18:24" x14ac:dyDescent="0.2">
      <c r="R1644" s="406" t="str">
        <f t="shared" si="25"/>
        <v>528_COR_44_9_202122</v>
      </c>
      <c r="S1644" s="406">
        <v>528</v>
      </c>
      <c r="T1644" s="406" t="s">
        <v>287</v>
      </c>
      <c r="U1644" s="406">
        <v>44</v>
      </c>
      <c r="V1644" s="406">
        <v>9</v>
      </c>
      <c r="W1644" s="406">
        <v>202122</v>
      </c>
      <c r="X1644" s="566">
        <v>2834.5593599999997</v>
      </c>
    </row>
    <row r="1645" spans="18:24" x14ac:dyDescent="0.2">
      <c r="R1645" s="406" t="str">
        <f t="shared" si="25"/>
        <v>530_COR_44_9_202122</v>
      </c>
      <c r="S1645" s="406">
        <v>530</v>
      </c>
      <c r="T1645" s="406" t="s">
        <v>287</v>
      </c>
      <c r="U1645" s="406">
        <v>44</v>
      </c>
      <c r="V1645" s="406">
        <v>9</v>
      </c>
      <c r="W1645" s="406">
        <v>202122</v>
      </c>
      <c r="X1645" s="566">
        <v>1147</v>
      </c>
    </row>
    <row r="1646" spans="18:24" x14ac:dyDescent="0.2">
      <c r="R1646" s="406" t="str">
        <f t="shared" si="25"/>
        <v>532_COR_44_9_202122</v>
      </c>
      <c r="S1646" s="406">
        <v>532</v>
      </c>
      <c r="T1646" s="406" t="s">
        <v>287</v>
      </c>
      <c r="U1646" s="406">
        <v>44</v>
      </c>
      <c r="V1646" s="406">
        <v>9</v>
      </c>
      <c r="W1646" s="406">
        <v>202122</v>
      </c>
      <c r="X1646" s="566">
        <v>698</v>
      </c>
    </row>
    <row r="1647" spans="18:24" x14ac:dyDescent="0.2">
      <c r="R1647" s="406" t="str">
        <f t="shared" si="25"/>
        <v>534_COR_44_9_202122</v>
      </c>
      <c r="S1647" s="406">
        <v>534</v>
      </c>
      <c r="T1647" s="406" t="s">
        <v>287</v>
      </c>
      <c r="U1647" s="406">
        <v>44</v>
      </c>
      <c r="V1647" s="406">
        <v>9</v>
      </c>
      <c r="W1647" s="406">
        <v>202122</v>
      </c>
      <c r="X1647" s="566">
        <v>3632.72577</v>
      </c>
    </row>
    <row r="1648" spans="18:24" x14ac:dyDescent="0.2">
      <c r="R1648" s="406" t="str">
        <f t="shared" si="25"/>
        <v>536_COR_44_9_202122</v>
      </c>
      <c r="S1648" s="406">
        <v>536</v>
      </c>
      <c r="T1648" s="406" t="s">
        <v>287</v>
      </c>
      <c r="U1648" s="406">
        <v>44</v>
      </c>
      <c r="V1648" s="406">
        <v>9</v>
      </c>
      <c r="W1648" s="406">
        <v>202122</v>
      </c>
      <c r="X1648" s="566">
        <v>4021.5</v>
      </c>
    </row>
    <row r="1649" spans="18:24" x14ac:dyDescent="0.2">
      <c r="R1649" s="406" t="str">
        <f t="shared" si="25"/>
        <v>538_COR_44_9_202122</v>
      </c>
      <c r="S1649" s="406">
        <v>538</v>
      </c>
      <c r="T1649" s="406" t="s">
        <v>287</v>
      </c>
      <c r="U1649" s="406">
        <v>44</v>
      </c>
      <c r="V1649" s="406">
        <v>9</v>
      </c>
      <c r="W1649" s="406">
        <v>202122</v>
      </c>
      <c r="X1649" s="566">
        <v>667</v>
      </c>
    </row>
    <row r="1650" spans="18:24" x14ac:dyDescent="0.2">
      <c r="R1650" s="406" t="str">
        <f t="shared" si="25"/>
        <v>540_COR_44_9_202122</v>
      </c>
      <c r="S1650" s="406">
        <v>540</v>
      </c>
      <c r="T1650" s="406" t="s">
        <v>287</v>
      </c>
      <c r="U1650" s="406">
        <v>44</v>
      </c>
      <c r="V1650" s="406">
        <v>9</v>
      </c>
      <c r="W1650" s="406">
        <v>202122</v>
      </c>
      <c r="X1650" s="566">
        <v>5725.2029999999995</v>
      </c>
    </row>
    <row r="1651" spans="18:24" x14ac:dyDescent="0.2">
      <c r="R1651" s="406" t="str">
        <f t="shared" si="25"/>
        <v>542_COR_44_9_202122</v>
      </c>
      <c r="S1651" s="406">
        <v>542</v>
      </c>
      <c r="T1651" s="406" t="s">
        <v>287</v>
      </c>
      <c r="U1651" s="406">
        <v>44</v>
      </c>
      <c r="V1651" s="406">
        <v>9</v>
      </c>
      <c r="W1651" s="406">
        <v>202122</v>
      </c>
      <c r="X1651" s="566">
        <v>3824</v>
      </c>
    </row>
    <row r="1652" spans="18:24" x14ac:dyDescent="0.2">
      <c r="R1652" s="406" t="str">
        <f t="shared" si="25"/>
        <v>544_COR_44_9_202122</v>
      </c>
      <c r="S1652" s="406">
        <v>544</v>
      </c>
      <c r="T1652" s="406" t="s">
        <v>287</v>
      </c>
      <c r="U1652" s="406">
        <v>44</v>
      </c>
      <c r="V1652" s="406">
        <v>9</v>
      </c>
      <c r="W1652" s="406">
        <v>202122</v>
      </c>
      <c r="X1652" s="566">
        <v>1306.6012499999999</v>
      </c>
    </row>
    <row r="1653" spans="18:24" x14ac:dyDescent="0.2">
      <c r="R1653" s="406" t="str">
        <f t="shared" si="25"/>
        <v>545_COR_44_9_202122</v>
      </c>
      <c r="S1653" s="406">
        <v>545</v>
      </c>
      <c r="T1653" s="406" t="s">
        <v>287</v>
      </c>
      <c r="U1653" s="406">
        <v>44</v>
      </c>
      <c r="V1653" s="406">
        <v>9</v>
      </c>
      <c r="W1653" s="406">
        <v>202122</v>
      </c>
      <c r="X1653" s="566">
        <v>0</v>
      </c>
    </row>
    <row r="1654" spans="18:24" x14ac:dyDescent="0.2">
      <c r="R1654" s="406" t="str">
        <f t="shared" si="25"/>
        <v>546_COR_44_9_202122</v>
      </c>
      <c r="S1654" s="406">
        <v>546</v>
      </c>
      <c r="T1654" s="406" t="s">
        <v>287</v>
      </c>
      <c r="U1654" s="406">
        <v>44</v>
      </c>
      <c r="V1654" s="406">
        <v>9</v>
      </c>
      <c r="W1654" s="406">
        <v>202122</v>
      </c>
      <c r="X1654" s="566">
        <v>645</v>
      </c>
    </row>
    <row r="1655" spans="18:24" x14ac:dyDescent="0.2">
      <c r="R1655" s="406" t="str">
        <f t="shared" si="25"/>
        <v>548_COR_44_9_202122</v>
      </c>
      <c r="S1655" s="406">
        <v>548</v>
      </c>
      <c r="T1655" s="406" t="s">
        <v>287</v>
      </c>
      <c r="U1655" s="406">
        <v>44</v>
      </c>
      <c r="V1655" s="406">
        <v>9</v>
      </c>
      <c r="W1655" s="406">
        <v>202122</v>
      </c>
      <c r="X1655" s="566">
        <v>2017.1949999999999</v>
      </c>
    </row>
    <row r="1656" spans="18:24" x14ac:dyDescent="0.2">
      <c r="R1656" s="406" t="str">
        <f t="shared" si="25"/>
        <v>550_COR_44_9_202122</v>
      </c>
      <c r="S1656" s="406">
        <v>550</v>
      </c>
      <c r="T1656" s="406" t="s">
        <v>287</v>
      </c>
      <c r="U1656" s="406">
        <v>44</v>
      </c>
      <c r="V1656" s="406">
        <v>9</v>
      </c>
      <c r="W1656" s="406">
        <v>202122</v>
      </c>
      <c r="X1656" s="566">
        <v>90.848830000000007</v>
      </c>
    </row>
    <row r="1657" spans="18:24" x14ac:dyDescent="0.2">
      <c r="R1657" s="406" t="str">
        <f t="shared" si="25"/>
        <v>552_COR_44_9_202122</v>
      </c>
      <c r="S1657" s="406">
        <v>552</v>
      </c>
      <c r="T1657" s="406" t="s">
        <v>287</v>
      </c>
      <c r="U1657" s="406">
        <v>44</v>
      </c>
      <c r="V1657" s="406">
        <v>9</v>
      </c>
      <c r="W1657" s="406">
        <v>202122</v>
      </c>
      <c r="X1657" s="566">
        <v>952.21584000000018</v>
      </c>
    </row>
    <row r="1658" spans="18:24" x14ac:dyDescent="0.2">
      <c r="R1658" s="406" t="str">
        <f t="shared" si="25"/>
        <v>562_COR_44_9_202122</v>
      </c>
      <c r="S1658" s="406">
        <v>562</v>
      </c>
      <c r="T1658" s="406" t="s">
        <v>287</v>
      </c>
      <c r="U1658" s="406">
        <v>44</v>
      </c>
      <c r="V1658" s="406">
        <v>9</v>
      </c>
      <c r="W1658" s="406">
        <v>202122</v>
      </c>
      <c r="X1658" s="566">
        <v>0</v>
      </c>
    </row>
    <row r="1659" spans="18:24" x14ac:dyDescent="0.2">
      <c r="R1659" s="406" t="str">
        <f t="shared" si="25"/>
        <v>564_COR_44_9_202122</v>
      </c>
      <c r="S1659" s="406">
        <v>564</v>
      </c>
      <c r="T1659" s="406" t="s">
        <v>287</v>
      </c>
      <c r="U1659" s="406">
        <v>44</v>
      </c>
      <c r="V1659" s="406">
        <v>9</v>
      </c>
      <c r="W1659" s="406">
        <v>202122</v>
      </c>
      <c r="X1659" s="566">
        <v>0</v>
      </c>
    </row>
    <row r="1660" spans="18:24" x14ac:dyDescent="0.2">
      <c r="R1660" s="406" t="str">
        <f t="shared" si="25"/>
        <v>566_COR_44_9_202122</v>
      </c>
      <c r="S1660" s="406">
        <v>566</v>
      </c>
      <c r="T1660" s="406" t="s">
        <v>287</v>
      </c>
      <c r="U1660" s="406">
        <v>44</v>
      </c>
      <c r="V1660" s="406">
        <v>9</v>
      </c>
      <c r="W1660" s="406">
        <v>202122</v>
      </c>
      <c r="X1660" s="566">
        <v>0</v>
      </c>
    </row>
    <row r="1661" spans="18:24" x14ac:dyDescent="0.2">
      <c r="R1661" s="406" t="str">
        <f t="shared" si="25"/>
        <v>568_COR_44_9_202122</v>
      </c>
      <c r="S1661" s="406">
        <v>568</v>
      </c>
      <c r="T1661" s="406" t="s">
        <v>287</v>
      </c>
      <c r="U1661" s="406">
        <v>44</v>
      </c>
      <c r="V1661" s="406">
        <v>9</v>
      </c>
      <c r="W1661" s="406">
        <v>202122</v>
      </c>
      <c r="X1661" s="566">
        <v>0</v>
      </c>
    </row>
    <row r="1662" spans="18:24" x14ac:dyDescent="0.2">
      <c r="R1662" s="406" t="str">
        <f t="shared" si="25"/>
        <v>572_COR_44_9_202122</v>
      </c>
      <c r="S1662" s="406">
        <v>572</v>
      </c>
      <c r="T1662" s="406" t="s">
        <v>287</v>
      </c>
      <c r="U1662" s="406">
        <v>44</v>
      </c>
      <c r="V1662" s="406">
        <v>9</v>
      </c>
      <c r="W1662" s="406">
        <v>202122</v>
      </c>
      <c r="X1662" s="566">
        <v>0</v>
      </c>
    </row>
    <row r="1663" spans="18:24" x14ac:dyDescent="0.2">
      <c r="R1663" s="406" t="str">
        <f t="shared" si="25"/>
        <v>574_COR_44_9_202122</v>
      </c>
      <c r="S1663" s="406">
        <v>574</v>
      </c>
      <c r="T1663" s="406" t="s">
        <v>287</v>
      </c>
      <c r="U1663" s="406">
        <v>44</v>
      </c>
      <c r="V1663" s="406">
        <v>9</v>
      </c>
      <c r="W1663" s="406">
        <v>202122</v>
      </c>
      <c r="X1663" s="566">
        <v>0</v>
      </c>
    </row>
    <row r="1664" spans="18:24" x14ac:dyDescent="0.2">
      <c r="R1664" s="406" t="str">
        <f t="shared" si="25"/>
        <v>576_COR_44_9_202122</v>
      </c>
      <c r="S1664" s="406">
        <v>576</v>
      </c>
      <c r="T1664" s="406" t="s">
        <v>287</v>
      </c>
      <c r="U1664" s="406">
        <v>44</v>
      </c>
      <c r="V1664" s="406">
        <v>9</v>
      </c>
      <c r="W1664" s="406">
        <v>202122</v>
      </c>
      <c r="X1664" s="566">
        <v>0</v>
      </c>
    </row>
    <row r="1665" spans="18:24" x14ac:dyDescent="0.2">
      <c r="R1665" s="406" t="str">
        <f t="shared" si="25"/>
        <v>582_COR_44_9_202122</v>
      </c>
      <c r="S1665" s="406">
        <v>582</v>
      </c>
      <c r="T1665" s="406" t="s">
        <v>287</v>
      </c>
      <c r="U1665" s="406">
        <v>44</v>
      </c>
      <c r="V1665" s="406">
        <v>9</v>
      </c>
      <c r="W1665" s="406">
        <v>202122</v>
      </c>
      <c r="X1665" s="566">
        <v>0</v>
      </c>
    </row>
    <row r="1666" spans="18:24" x14ac:dyDescent="0.2">
      <c r="R1666" s="406" t="str">
        <f t="shared" si="25"/>
        <v>584_COR_44_9_202122</v>
      </c>
      <c r="S1666" s="406">
        <v>584</v>
      </c>
      <c r="T1666" s="406" t="s">
        <v>287</v>
      </c>
      <c r="U1666" s="406">
        <v>44</v>
      </c>
      <c r="V1666" s="406">
        <v>9</v>
      </c>
      <c r="W1666" s="406">
        <v>202122</v>
      </c>
      <c r="X1666" s="566">
        <v>0</v>
      </c>
    </row>
    <row r="1667" spans="18:24" x14ac:dyDescent="0.2">
      <c r="R1667" s="406" t="str">
        <f t="shared" si="25"/>
        <v>586_COR_44_9_202122</v>
      </c>
      <c r="S1667" s="406">
        <v>586</v>
      </c>
      <c r="T1667" s="406" t="s">
        <v>287</v>
      </c>
      <c r="U1667" s="406">
        <v>44</v>
      </c>
      <c r="V1667" s="406">
        <v>9</v>
      </c>
      <c r="W1667" s="406">
        <v>202122</v>
      </c>
      <c r="X1667" s="566">
        <v>0</v>
      </c>
    </row>
    <row r="1668" spans="18:24" x14ac:dyDescent="0.2">
      <c r="R1668" s="406" t="str">
        <f t="shared" ref="R1668:R1731" si="26">S1668&amp;"_"&amp;T1668&amp;"_"&amp;U1668&amp;"_"&amp;V1668&amp;"_"&amp;W1668</f>
        <v>512_COR_46_9_202122</v>
      </c>
      <c r="S1668" s="406">
        <v>512</v>
      </c>
      <c r="T1668" s="406" t="s">
        <v>287</v>
      </c>
      <c r="U1668" s="406">
        <v>46</v>
      </c>
      <c r="V1668" s="406">
        <v>9</v>
      </c>
      <c r="W1668" s="406">
        <v>202122</v>
      </c>
      <c r="X1668" s="566">
        <v>386</v>
      </c>
    </row>
    <row r="1669" spans="18:24" x14ac:dyDescent="0.2">
      <c r="R1669" s="406" t="str">
        <f t="shared" si="26"/>
        <v>514_COR_46_9_202122</v>
      </c>
      <c r="S1669" s="406">
        <v>514</v>
      </c>
      <c r="T1669" s="406" t="s">
        <v>287</v>
      </c>
      <c r="U1669" s="406">
        <v>46</v>
      </c>
      <c r="V1669" s="406">
        <v>9</v>
      </c>
      <c r="W1669" s="406">
        <v>202122</v>
      </c>
      <c r="X1669" s="566">
        <v>449</v>
      </c>
    </row>
    <row r="1670" spans="18:24" x14ac:dyDescent="0.2">
      <c r="R1670" s="406" t="str">
        <f t="shared" si="26"/>
        <v>516_COR_46_9_202122</v>
      </c>
      <c r="S1670" s="406">
        <v>516</v>
      </c>
      <c r="T1670" s="406" t="s">
        <v>287</v>
      </c>
      <c r="U1670" s="406">
        <v>46</v>
      </c>
      <c r="V1670" s="406">
        <v>9</v>
      </c>
      <c r="W1670" s="406">
        <v>202122</v>
      </c>
      <c r="X1670" s="566">
        <v>460</v>
      </c>
    </row>
    <row r="1671" spans="18:24" x14ac:dyDescent="0.2">
      <c r="R1671" s="406" t="str">
        <f t="shared" si="26"/>
        <v>518_COR_46_9_202122</v>
      </c>
      <c r="S1671" s="406">
        <v>518</v>
      </c>
      <c r="T1671" s="406" t="s">
        <v>287</v>
      </c>
      <c r="U1671" s="406">
        <v>46</v>
      </c>
      <c r="V1671" s="406">
        <v>9</v>
      </c>
      <c r="W1671" s="406">
        <v>202122</v>
      </c>
      <c r="X1671" s="566">
        <v>484</v>
      </c>
    </row>
    <row r="1672" spans="18:24" x14ac:dyDescent="0.2">
      <c r="R1672" s="406" t="str">
        <f t="shared" si="26"/>
        <v>520_COR_46_9_202122</v>
      </c>
      <c r="S1672" s="406">
        <v>520</v>
      </c>
      <c r="T1672" s="406" t="s">
        <v>287</v>
      </c>
      <c r="U1672" s="406">
        <v>46</v>
      </c>
      <c r="V1672" s="406">
        <v>9</v>
      </c>
      <c r="W1672" s="406">
        <v>202122</v>
      </c>
      <c r="X1672" s="566">
        <v>71</v>
      </c>
    </row>
    <row r="1673" spans="18:24" x14ac:dyDescent="0.2">
      <c r="R1673" s="406" t="str">
        <f t="shared" si="26"/>
        <v>522_COR_46_9_202122</v>
      </c>
      <c r="S1673" s="406">
        <v>522</v>
      </c>
      <c r="T1673" s="406" t="s">
        <v>287</v>
      </c>
      <c r="U1673" s="406">
        <v>46</v>
      </c>
      <c r="V1673" s="406">
        <v>9</v>
      </c>
      <c r="W1673" s="406">
        <v>202122</v>
      </c>
      <c r="X1673" s="566">
        <v>0.38400000000000001</v>
      </c>
    </row>
    <row r="1674" spans="18:24" x14ac:dyDescent="0.2">
      <c r="R1674" s="406" t="str">
        <f t="shared" si="26"/>
        <v>524_COR_46_9_202122</v>
      </c>
      <c r="S1674" s="406">
        <v>524</v>
      </c>
      <c r="T1674" s="406" t="s">
        <v>287</v>
      </c>
      <c r="U1674" s="406">
        <v>46</v>
      </c>
      <c r="V1674" s="406">
        <v>9</v>
      </c>
      <c r="W1674" s="406">
        <v>202122</v>
      </c>
      <c r="X1674" s="566">
        <v>2019.3979999999999</v>
      </c>
    </row>
    <row r="1675" spans="18:24" x14ac:dyDescent="0.2">
      <c r="R1675" s="406" t="str">
        <f t="shared" si="26"/>
        <v>526_COR_46_9_202122</v>
      </c>
      <c r="S1675" s="406">
        <v>526</v>
      </c>
      <c r="T1675" s="406" t="s">
        <v>287</v>
      </c>
      <c r="U1675" s="406">
        <v>46</v>
      </c>
      <c r="V1675" s="406">
        <v>9</v>
      </c>
      <c r="W1675" s="406">
        <v>202122</v>
      </c>
      <c r="X1675" s="566">
        <v>319</v>
      </c>
    </row>
    <row r="1676" spans="18:24" x14ac:dyDescent="0.2">
      <c r="R1676" s="406" t="str">
        <f t="shared" si="26"/>
        <v>528_COR_46_9_202122</v>
      </c>
      <c r="S1676" s="406">
        <v>528</v>
      </c>
      <c r="T1676" s="406" t="s">
        <v>287</v>
      </c>
      <c r="U1676" s="406">
        <v>46</v>
      </c>
      <c r="V1676" s="406">
        <v>9</v>
      </c>
      <c r="W1676" s="406">
        <v>202122</v>
      </c>
      <c r="X1676" s="566">
        <v>4266.4032199999992</v>
      </c>
    </row>
    <row r="1677" spans="18:24" x14ac:dyDescent="0.2">
      <c r="R1677" s="406" t="str">
        <f t="shared" si="26"/>
        <v>530_COR_46_9_202122</v>
      </c>
      <c r="S1677" s="406">
        <v>530</v>
      </c>
      <c r="T1677" s="406" t="s">
        <v>287</v>
      </c>
      <c r="U1677" s="406">
        <v>46</v>
      </c>
      <c r="V1677" s="406">
        <v>9</v>
      </c>
      <c r="W1677" s="406">
        <v>202122</v>
      </c>
      <c r="X1677" s="566">
        <v>708</v>
      </c>
    </row>
    <row r="1678" spans="18:24" x14ac:dyDescent="0.2">
      <c r="R1678" s="406" t="str">
        <f t="shared" si="26"/>
        <v>532_COR_46_9_202122</v>
      </c>
      <c r="S1678" s="406">
        <v>532</v>
      </c>
      <c r="T1678" s="406" t="s">
        <v>287</v>
      </c>
      <c r="U1678" s="406">
        <v>46</v>
      </c>
      <c r="V1678" s="406">
        <v>9</v>
      </c>
      <c r="W1678" s="406">
        <v>202122</v>
      </c>
      <c r="X1678" s="566">
        <v>535</v>
      </c>
    </row>
    <row r="1679" spans="18:24" x14ac:dyDescent="0.2">
      <c r="R1679" s="406" t="str">
        <f t="shared" si="26"/>
        <v>534_COR_46_9_202122</v>
      </c>
      <c r="S1679" s="406">
        <v>534</v>
      </c>
      <c r="T1679" s="406" t="s">
        <v>287</v>
      </c>
      <c r="U1679" s="406">
        <v>46</v>
      </c>
      <c r="V1679" s="406">
        <v>9</v>
      </c>
      <c r="W1679" s="406">
        <v>202122</v>
      </c>
      <c r="X1679" s="566">
        <v>0.41260000000000002</v>
      </c>
    </row>
    <row r="1680" spans="18:24" x14ac:dyDescent="0.2">
      <c r="R1680" s="406" t="str">
        <f t="shared" si="26"/>
        <v>536_COR_46_9_202122</v>
      </c>
      <c r="S1680" s="406">
        <v>536</v>
      </c>
      <c r="T1680" s="406" t="s">
        <v>287</v>
      </c>
      <c r="U1680" s="406">
        <v>46</v>
      </c>
      <c r="V1680" s="406">
        <v>9</v>
      </c>
      <c r="W1680" s="406">
        <v>202122</v>
      </c>
      <c r="X1680" s="566">
        <v>485.9</v>
      </c>
    </row>
    <row r="1681" spans="18:24" x14ac:dyDescent="0.2">
      <c r="R1681" s="406" t="str">
        <f t="shared" si="26"/>
        <v>538_COR_46_9_202122</v>
      </c>
      <c r="S1681" s="406">
        <v>538</v>
      </c>
      <c r="T1681" s="406" t="s">
        <v>287</v>
      </c>
      <c r="U1681" s="406">
        <v>46</v>
      </c>
      <c r="V1681" s="406">
        <v>9</v>
      </c>
      <c r="W1681" s="406">
        <v>202122</v>
      </c>
      <c r="X1681" s="566">
        <v>695</v>
      </c>
    </row>
    <row r="1682" spans="18:24" x14ac:dyDescent="0.2">
      <c r="R1682" s="406" t="str">
        <f t="shared" si="26"/>
        <v>540_COR_46_9_202122</v>
      </c>
      <c r="S1682" s="406">
        <v>540</v>
      </c>
      <c r="T1682" s="406" t="s">
        <v>287</v>
      </c>
      <c r="U1682" s="406">
        <v>46</v>
      </c>
      <c r="V1682" s="406">
        <v>9</v>
      </c>
      <c r="W1682" s="406">
        <v>202122</v>
      </c>
      <c r="X1682" s="566">
        <v>562.62300000000005</v>
      </c>
    </row>
    <row r="1683" spans="18:24" x14ac:dyDescent="0.2">
      <c r="R1683" s="406" t="str">
        <f t="shared" si="26"/>
        <v>542_COR_46_9_202122</v>
      </c>
      <c r="S1683" s="406">
        <v>542</v>
      </c>
      <c r="T1683" s="406" t="s">
        <v>287</v>
      </c>
      <c r="U1683" s="406">
        <v>46</v>
      </c>
      <c r="V1683" s="406">
        <v>9</v>
      </c>
      <c r="W1683" s="406">
        <v>202122</v>
      </c>
      <c r="X1683" s="566">
        <v>524</v>
      </c>
    </row>
    <row r="1684" spans="18:24" x14ac:dyDescent="0.2">
      <c r="R1684" s="406" t="str">
        <f t="shared" si="26"/>
        <v>544_COR_46_9_202122</v>
      </c>
      <c r="S1684" s="406">
        <v>544</v>
      </c>
      <c r="T1684" s="406" t="s">
        <v>287</v>
      </c>
      <c r="U1684" s="406">
        <v>46</v>
      </c>
      <c r="V1684" s="406">
        <v>9</v>
      </c>
      <c r="W1684" s="406">
        <v>202122</v>
      </c>
      <c r="X1684" s="566">
        <v>1341.5755099999999</v>
      </c>
    </row>
    <row r="1685" spans="18:24" x14ac:dyDescent="0.2">
      <c r="R1685" s="406" t="str">
        <f t="shared" si="26"/>
        <v>545_COR_46_9_202122</v>
      </c>
      <c r="S1685" s="406">
        <v>545</v>
      </c>
      <c r="T1685" s="406" t="s">
        <v>287</v>
      </c>
      <c r="U1685" s="406">
        <v>46</v>
      </c>
      <c r="V1685" s="406">
        <v>9</v>
      </c>
      <c r="W1685" s="406">
        <v>202122</v>
      </c>
      <c r="X1685" s="566">
        <v>32</v>
      </c>
    </row>
    <row r="1686" spans="18:24" x14ac:dyDescent="0.2">
      <c r="R1686" s="406" t="str">
        <f t="shared" si="26"/>
        <v>546_COR_46_9_202122</v>
      </c>
      <c r="S1686" s="406">
        <v>546</v>
      </c>
      <c r="T1686" s="406" t="s">
        <v>287</v>
      </c>
      <c r="U1686" s="406">
        <v>46</v>
      </c>
      <c r="V1686" s="406">
        <v>9</v>
      </c>
      <c r="W1686" s="406">
        <v>202122</v>
      </c>
      <c r="X1686" s="566">
        <v>74</v>
      </c>
    </row>
    <row r="1687" spans="18:24" x14ac:dyDescent="0.2">
      <c r="R1687" s="406" t="str">
        <f t="shared" si="26"/>
        <v>548_COR_46_9_202122</v>
      </c>
      <c r="S1687" s="406">
        <v>548</v>
      </c>
      <c r="T1687" s="406" t="s">
        <v>287</v>
      </c>
      <c r="U1687" s="406">
        <v>46</v>
      </c>
      <c r="V1687" s="406">
        <v>9</v>
      </c>
      <c r="W1687" s="406">
        <v>202122</v>
      </c>
      <c r="X1687" s="566">
        <v>2511.2739999999999</v>
      </c>
    </row>
    <row r="1688" spans="18:24" x14ac:dyDescent="0.2">
      <c r="R1688" s="406" t="str">
        <f t="shared" si="26"/>
        <v>550_COR_46_9_202122</v>
      </c>
      <c r="S1688" s="406">
        <v>550</v>
      </c>
      <c r="T1688" s="406" t="s">
        <v>287</v>
      </c>
      <c r="U1688" s="406">
        <v>46</v>
      </c>
      <c r="V1688" s="406">
        <v>9</v>
      </c>
      <c r="W1688" s="406">
        <v>202122</v>
      </c>
      <c r="X1688" s="566">
        <v>2041.31584</v>
      </c>
    </row>
    <row r="1689" spans="18:24" x14ac:dyDescent="0.2">
      <c r="R1689" s="406" t="str">
        <f t="shared" si="26"/>
        <v>552_COR_46_9_202122</v>
      </c>
      <c r="S1689" s="406">
        <v>552</v>
      </c>
      <c r="T1689" s="406" t="s">
        <v>287</v>
      </c>
      <c r="U1689" s="406">
        <v>46</v>
      </c>
      <c r="V1689" s="406">
        <v>9</v>
      </c>
      <c r="W1689" s="406">
        <v>202122</v>
      </c>
      <c r="X1689" s="566">
        <v>1570.7765400000003</v>
      </c>
    </row>
    <row r="1690" spans="18:24" x14ac:dyDescent="0.2">
      <c r="R1690" s="406" t="str">
        <f t="shared" si="26"/>
        <v>562_COR_46_9_202122</v>
      </c>
      <c r="S1690" s="406">
        <v>562</v>
      </c>
      <c r="T1690" s="406" t="s">
        <v>287</v>
      </c>
      <c r="U1690" s="406">
        <v>46</v>
      </c>
      <c r="V1690" s="406">
        <v>9</v>
      </c>
      <c r="W1690" s="406">
        <v>202122</v>
      </c>
      <c r="X1690" s="566">
        <v>0</v>
      </c>
    </row>
    <row r="1691" spans="18:24" x14ac:dyDescent="0.2">
      <c r="R1691" s="406" t="str">
        <f t="shared" si="26"/>
        <v>564_COR_46_9_202122</v>
      </c>
      <c r="S1691" s="406">
        <v>564</v>
      </c>
      <c r="T1691" s="406" t="s">
        <v>287</v>
      </c>
      <c r="U1691" s="406">
        <v>46</v>
      </c>
      <c r="V1691" s="406">
        <v>9</v>
      </c>
      <c r="W1691" s="406">
        <v>202122</v>
      </c>
      <c r="X1691" s="566">
        <v>0</v>
      </c>
    </row>
    <row r="1692" spans="18:24" x14ac:dyDescent="0.2">
      <c r="R1692" s="406" t="str">
        <f t="shared" si="26"/>
        <v>566_COR_46_9_202122</v>
      </c>
      <c r="S1692" s="406">
        <v>566</v>
      </c>
      <c r="T1692" s="406" t="s">
        <v>287</v>
      </c>
      <c r="U1692" s="406">
        <v>46</v>
      </c>
      <c r="V1692" s="406">
        <v>9</v>
      </c>
      <c r="W1692" s="406">
        <v>202122</v>
      </c>
      <c r="X1692" s="566">
        <v>0</v>
      </c>
    </row>
    <row r="1693" spans="18:24" x14ac:dyDescent="0.2">
      <c r="R1693" s="406" t="str">
        <f t="shared" si="26"/>
        <v>568_COR_46_9_202122</v>
      </c>
      <c r="S1693" s="406">
        <v>568</v>
      </c>
      <c r="T1693" s="406" t="s">
        <v>287</v>
      </c>
      <c r="U1693" s="406">
        <v>46</v>
      </c>
      <c r="V1693" s="406">
        <v>9</v>
      </c>
      <c r="W1693" s="406">
        <v>202122</v>
      </c>
      <c r="X1693" s="566">
        <v>0</v>
      </c>
    </row>
    <row r="1694" spans="18:24" x14ac:dyDescent="0.2">
      <c r="R1694" s="406" t="str">
        <f t="shared" si="26"/>
        <v>572_COR_46_9_202122</v>
      </c>
      <c r="S1694" s="406">
        <v>572</v>
      </c>
      <c r="T1694" s="406" t="s">
        <v>287</v>
      </c>
      <c r="U1694" s="406">
        <v>46</v>
      </c>
      <c r="V1694" s="406">
        <v>9</v>
      </c>
      <c r="W1694" s="406">
        <v>202122</v>
      </c>
      <c r="X1694" s="566">
        <v>0</v>
      </c>
    </row>
    <row r="1695" spans="18:24" x14ac:dyDescent="0.2">
      <c r="R1695" s="406" t="str">
        <f t="shared" si="26"/>
        <v>574_COR_46_9_202122</v>
      </c>
      <c r="S1695" s="406">
        <v>574</v>
      </c>
      <c r="T1695" s="406" t="s">
        <v>287</v>
      </c>
      <c r="U1695" s="406">
        <v>46</v>
      </c>
      <c r="V1695" s="406">
        <v>9</v>
      </c>
      <c r="W1695" s="406">
        <v>202122</v>
      </c>
      <c r="X1695" s="566">
        <v>0</v>
      </c>
    </row>
    <row r="1696" spans="18:24" x14ac:dyDescent="0.2">
      <c r="R1696" s="406" t="str">
        <f t="shared" si="26"/>
        <v>576_COR_46_9_202122</v>
      </c>
      <c r="S1696" s="406">
        <v>576</v>
      </c>
      <c r="T1696" s="406" t="s">
        <v>287</v>
      </c>
      <c r="U1696" s="406">
        <v>46</v>
      </c>
      <c r="V1696" s="406">
        <v>9</v>
      </c>
      <c r="W1696" s="406">
        <v>202122</v>
      </c>
      <c r="X1696" s="566">
        <v>0</v>
      </c>
    </row>
    <row r="1697" spans="18:24" x14ac:dyDescent="0.2">
      <c r="R1697" s="406" t="str">
        <f t="shared" si="26"/>
        <v>582_COR_46_9_202122</v>
      </c>
      <c r="S1697" s="406">
        <v>582</v>
      </c>
      <c r="T1697" s="406" t="s">
        <v>287</v>
      </c>
      <c r="U1697" s="406">
        <v>46</v>
      </c>
      <c r="V1697" s="406">
        <v>9</v>
      </c>
      <c r="W1697" s="406">
        <v>202122</v>
      </c>
      <c r="X1697" s="566">
        <v>0</v>
      </c>
    </row>
    <row r="1698" spans="18:24" x14ac:dyDescent="0.2">
      <c r="R1698" s="406" t="str">
        <f t="shared" si="26"/>
        <v>584_COR_46_9_202122</v>
      </c>
      <c r="S1698" s="406">
        <v>584</v>
      </c>
      <c r="T1698" s="406" t="s">
        <v>287</v>
      </c>
      <c r="U1698" s="406">
        <v>46</v>
      </c>
      <c r="V1698" s="406">
        <v>9</v>
      </c>
      <c r="W1698" s="406">
        <v>202122</v>
      </c>
      <c r="X1698" s="566">
        <v>0</v>
      </c>
    </row>
    <row r="1699" spans="18:24" x14ac:dyDescent="0.2">
      <c r="R1699" s="406" t="str">
        <f t="shared" si="26"/>
        <v>586_COR_46_9_202122</v>
      </c>
      <c r="S1699" s="406">
        <v>586</v>
      </c>
      <c r="T1699" s="406" t="s">
        <v>287</v>
      </c>
      <c r="U1699" s="406">
        <v>46</v>
      </c>
      <c r="V1699" s="406">
        <v>9</v>
      </c>
      <c r="W1699" s="406">
        <v>202122</v>
      </c>
      <c r="X1699" s="566">
        <v>0</v>
      </c>
    </row>
    <row r="1700" spans="18:24" x14ac:dyDescent="0.2">
      <c r="R1700" s="406" t="str">
        <f t="shared" si="26"/>
        <v>512_COR_47_9_202122</v>
      </c>
      <c r="S1700" s="406">
        <v>512</v>
      </c>
      <c r="T1700" s="406" t="s">
        <v>287</v>
      </c>
      <c r="U1700" s="406">
        <v>47</v>
      </c>
      <c r="V1700" s="406">
        <v>9</v>
      </c>
      <c r="W1700" s="406">
        <v>202122</v>
      </c>
      <c r="X1700" s="566">
        <v>0</v>
      </c>
    </row>
    <row r="1701" spans="18:24" x14ac:dyDescent="0.2">
      <c r="R1701" s="406" t="str">
        <f t="shared" si="26"/>
        <v>514_COR_47_9_202122</v>
      </c>
      <c r="S1701" s="406">
        <v>514</v>
      </c>
      <c r="T1701" s="406" t="s">
        <v>287</v>
      </c>
      <c r="U1701" s="406">
        <v>47</v>
      </c>
      <c r="V1701" s="406">
        <v>9</v>
      </c>
      <c r="W1701" s="406">
        <v>202122</v>
      </c>
      <c r="X1701" s="566">
        <v>0</v>
      </c>
    </row>
    <row r="1702" spans="18:24" x14ac:dyDescent="0.2">
      <c r="R1702" s="406" t="str">
        <f t="shared" si="26"/>
        <v>516_COR_47_9_202122</v>
      </c>
      <c r="S1702" s="406">
        <v>516</v>
      </c>
      <c r="T1702" s="406" t="s">
        <v>287</v>
      </c>
      <c r="U1702" s="406">
        <v>47</v>
      </c>
      <c r="V1702" s="406">
        <v>9</v>
      </c>
      <c r="W1702" s="406">
        <v>202122</v>
      </c>
      <c r="X1702" s="566">
        <v>509</v>
      </c>
    </row>
    <row r="1703" spans="18:24" x14ac:dyDescent="0.2">
      <c r="R1703" s="406" t="str">
        <f t="shared" si="26"/>
        <v>518_COR_47_9_202122</v>
      </c>
      <c r="S1703" s="406">
        <v>518</v>
      </c>
      <c r="T1703" s="406" t="s">
        <v>287</v>
      </c>
      <c r="U1703" s="406">
        <v>47</v>
      </c>
      <c r="V1703" s="406">
        <v>9</v>
      </c>
      <c r="W1703" s="406">
        <v>202122</v>
      </c>
      <c r="X1703" s="566">
        <v>16</v>
      </c>
    </row>
    <row r="1704" spans="18:24" x14ac:dyDescent="0.2">
      <c r="R1704" s="406" t="str">
        <f t="shared" si="26"/>
        <v>520_COR_47_9_202122</v>
      </c>
      <c r="S1704" s="406">
        <v>520</v>
      </c>
      <c r="T1704" s="406" t="s">
        <v>287</v>
      </c>
      <c r="U1704" s="406">
        <v>47</v>
      </c>
      <c r="V1704" s="406">
        <v>9</v>
      </c>
      <c r="W1704" s="406">
        <v>202122</v>
      </c>
      <c r="X1704" s="566">
        <v>482</v>
      </c>
    </row>
    <row r="1705" spans="18:24" x14ac:dyDescent="0.2">
      <c r="R1705" s="406" t="str">
        <f t="shared" si="26"/>
        <v>522_COR_47_9_202122</v>
      </c>
      <c r="S1705" s="406">
        <v>522</v>
      </c>
      <c r="T1705" s="406" t="s">
        <v>287</v>
      </c>
      <c r="U1705" s="406">
        <v>47</v>
      </c>
      <c r="V1705" s="406">
        <v>9</v>
      </c>
      <c r="W1705" s="406">
        <v>202122</v>
      </c>
      <c r="X1705" s="566">
        <v>201.93099999999998</v>
      </c>
    </row>
    <row r="1706" spans="18:24" x14ac:dyDescent="0.2">
      <c r="R1706" s="406" t="str">
        <f t="shared" si="26"/>
        <v>524_COR_47_9_202122</v>
      </c>
      <c r="S1706" s="406">
        <v>524</v>
      </c>
      <c r="T1706" s="406" t="s">
        <v>287</v>
      </c>
      <c r="U1706" s="406">
        <v>47</v>
      </c>
      <c r="V1706" s="406">
        <v>9</v>
      </c>
      <c r="W1706" s="406">
        <v>202122</v>
      </c>
      <c r="X1706" s="566">
        <v>182.9</v>
      </c>
    </row>
    <row r="1707" spans="18:24" x14ac:dyDescent="0.2">
      <c r="R1707" s="406" t="str">
        <f t="shared" si="26"/>
        <v>526_COR_47_9_202122</v>
      </c>
      <c r="S1707" s="406">
        <v>526</v>
      </c>
      <c r="T1707" s="406" t="s">
        <v>287</v>
      </c>
      <c r="U1707" s="406">
        <v>47</v>
      </c>
      <c r="V1707" s="406">
        <v>9</v>
      </c>
      <c r="W1707" s="406">
        <v>202122</v>
      </c>
      <c r="X1707" s="566">
        <v>51</v>
      </c>
    </row>
    <row r="1708" spans="18:24" x14ac:dyDescent="0.2">
      <c r="R1708" s="406" t="str">
        <f t="shared" si="26"/>
        <v>528_COR_47_9_202122</v>
      </c>
      <c r="S1708" s="406">
        <v>528</v>
      </c>
      <c r="T1708" s="406" t="s">
        <v>287</v>
      </c>
      <c r="U1708" s="406">
        <v>47</v>
      </c>
      <c r="V1708" s="406">
        <v>9</v>
      </c>
      <c r="W1708" s="406">
        <v>202122</v>
      </c>
      <c r="X1708" s="566">
        <v>0</v>
      </c>
    </row>
    <row r="1709" spans="18:24" x14ac:dyDescent="0.2">
      <c r="R1709" s="406" t="str">
        <f t="shared" si="26"/>
        <v>530_COR_47_9_202122</v>
      </c>
      <c r="S1709" s="406">
        <v>530</v>
      </c>
      <c r="T1709" s="406" t="s">
        <v>287</v>
      </c>
      <c r="U1709" s="406">
        <v>47</v>
      </c>
      <c r="V1709" s="406">
        <v>9</v>
      </c>
      <c r="W1709" s="406">
        <v>202122</v>
      </c>
      <c r="X1709" s="566">
        <v>0</v>
      </c>
    </row>
    <row r="1710" spans="18:24" x14ac:dyDescent="0.2">
      <c r="R1710" s="406" t="str">
        <f t="shared" si="26"/>
        <v>532_COR_47_9_202122</v>
      </c>
      <c r="S1710" s="406">
        <v>532</v>
      </c>
      <c r="T1710" s="406" t="s">
        <v>287</v>
      </c>
      <c r="U1710" s="406">
        <v>47</v>
      </c>
      <c r="V1710" s="406">
        <v>9</v>
      </c>
      <c r="W1710" s="406">
        <v>202122</v>
      </c>
      <c r="X1710" s="566">
        <v>1582</v>
      </c>
    </row>
    <row r="1711" spans="18:24" x14ac:dyDescent="0.2">
      <c r="R1711" s="406" t="str">
        <f t="shared" si="26"/>
        <v>534_COR_47_9_202122</v>
      </c>
      <c r="S1711" s="406">
        <v>534</v>
      </c>
      <c r="T1711" s="406" t="s">
        <v>287</v>
      </c>
      <c r="U1711" s="406">
        <v>47</v>
      </c>
      <c r="V1711" s="406">
        <v>9</v>
      </c>
      <c r="W1711" s="406">
        <v>202122</v>
      </c>
      <c r="X1711" s="566">
        <v>771.13681999999994</v>
      </c>
    </row>
    <row r="1712" spans="18:24" x14ac:dyDescent="0.2">
      <c r="R1712" s="406" t="str">
        <f t="shared" si="26"/>
        <v>536_COR_47_9_202122</v>
      </c>
      <c r="S1712" s="406">
        <v>536</v>
      </c>
      <c r="T1712" s="406" t="s">
        <v>287</v>
      </c>
      <c r="U1712" s="406">
        <v>47</v>
      </c>
      <c r="V1712" s="406">
        <v>9</v>
      </c>
      <c r="W1712" s="406">
        <v>202122</v>
      </c>
      <c r="X1712" s="566">
        <v>9.6</v>
      </c>
    </row>
    <row r="1713" spans="18:24" x14ac:dyDescent="0.2">
      <c r="R1713" s="406" t="str">
        <f t="shared" si="26"/>
        <v>538_COR_47_9_202122</v>
      </c>
      <c r="S1713" s="406">
        <v>538</v>
      </c>
      <c r="T1713" s="406" t="s">
        <v>287</v>
      </c>
      <c r="U1713" s="406">
        <v>47</v>
      </c>
      <c r="V1713" s="406">
        <v>9</v>
      </c>
      <c r="W1713" s="406">
        <v>202122</v>
      </c>
      <c r="X1713" s="566">
        <v>393</v>
      </c>
    </row>
    <row r="1714" spans="18:24" x14ac:dyDescent="0.2">
      <c r="R1714" s="406" t="str">
        <f t="shared" si="26"/>
        <v>540_COR_47_9_202122</v>
      </c>
      <c r="S1714" s="406">
        <v>540</v>
      </c>
      <c r="T1714" s="406" t="s">
        <v>287</v>
      </c>
      <c r="U1714" s="406">
        <v>47</v>
      </c>
      <c r="V1714" s="406">
        <v>9</v>
      </c>
      <c r="W1714" s="406">
        <v>202122</v>
      </c>
      <c r="X1714" s="566">
        <v>712.94899999999996</v>
      </c>
    </row>
    <row r="1715" spans="18:24" x14ac:dyDescent="0.2">
      <c r="R1715" s="406" t="str">
        <f t="shared" si="26"/>
        <v>542_COR_47_9_202122</v>
      </c>
      <c r="S1715" s="406">
        <v>542</v>
      </c>
      <c r="T1715" s="406" t="s">
        <v>287</v>
      </c>
      <c r="U1715" s="406">
        <v>47</v>
      </c>
      <c r="V1715" s="406">
        <v>9</v>
      </c>
      <c r="W1715" s="406">
        <v>202122</v>
      </c>
      <c r="X1715" s="566">
        <v>479</v>
      </c>
    </row>
    <row r="1716" spans="18:24" x14ac:dyDescent="0.2">
      <c r="R1716" s="406" t="str">
        <f t="shared" si="26"/>
        <v>544_COR_47_9_202122</v>
      </c>
      <c r="S1716" s="406">
        <v>544</v>
      </c>
      <c r="T1716" s="406" t="s">
        <v>287</v>
      </c>
      <c r="U1716" s="406">
        <v>47</v>
      </c>
      <c r="V1716" s="406">
        <v>9</v>
      </c>
      <c r="W1716" s="406">
        <v>202122</v>
      </c>
      <c r="X1716" s="566">
        <v>53.357699999999994</v>
      </c>
    </row>
    <row r="1717" spans="18:24" x14ac:dyDescent="0.2">
      <c r="R1717" s="406" t="str">
        <f t="shared" si="26"/>
        <v>545_COR_47_9_202122</v>
      </c>
      <c r="S1717" s="406">
        <v>545</v>
      </c>
      <c r="T1717" s="406" t="s">
        <v>287</v>
      </c>
      <c r="U1717" s="406">
        <v>47</v>
      </c>
      <c r="V1717" s="406">
        <v>9</v>
      </c>
      <c r="W1717" s="406">
        <v>202122</v>
      </c>
      <c r="X1717" s="566">
        <v>0</v>
      </c>
    </row>
    <row r="1718" spans="18:24" x14ac:dyDescent="0.2">
      <c r="R1718" s="406" t="str">
        <f t="shared" si="26"/>
        <v>546_COR_47_9_202122</v>
      </c>
      <c r="S1718" s="406">
        <v>546</v>
      </c>
      <c r="T1718" s="406" t="s">
        <v>287</v>
      </c>
      <c r="U1718" s="406">
        <v>47</v>
      </c>
      <c r="V1718" s="406">
        <v>9</v>
      </c>
      <c r="W1718" s="406">
        <v>202122</v>
      </c>
      <c r="X1718" s="566">
        <v>0</v>
      </c>
    </row>
    <row r="1719" spans="18:24" x14ac:dyDescent="0.2">
      <c r="R1719" s="406" t="str">
        <f t="shared" si="26"/>
        <v>548_COR_47_9_202122</v>
      </c>
      <c r="S1719" s="406">
        <v>548</v>
      </c>
      <c r="T1719" s="406" t="s">
        <v>287</v>
      </c>
      <c r="U1719" s="406">
        <v>47</v>
      </c>
      <c r="V1719" s="406">
        <v>9</v>
      </c>
      <c r="W1719" s="406">
        <v>202122</v>
      </c>
      <c r="X1719" s="566">
        <v>344.72899999999998</v>
      </c>
    </row>
    <row r="1720" spans="18:24" x14ac:dyDescent="0.2">
      <c r="R1720" s="406" t="str">
        <f t="shared" si="26"/>
        <v>550_COR_47_9_202122</v>
      </c>
      <c r="S1720" s="406">
        <v>550</v>
      </c>
      <c r="T1720" s="406" t="s">
        <v>287</v>
      </c>
      <c r="U1720" s="406">
        <v>47</v>
      </c>
      <c r="V1720" s="406">
        <v>9</v>
      </c>
      <c r="W1720" s="406">
        <v>202122</v>
      </c>
      <c r="X1720" s="566">
        <v>46.368480000000005</v>
      </c>
    </row>
    <row r="1721" spans="18:24" x14ac:dyDescent="0.2">
      <c r="R1721" s="406" t="str">
        <f t="shared" si="26"/>
        <v>552_COR_47_9_202122</v>
      </c>
      <c r="S1721" s="406">
        <v>552</v>
      </c>
      <c r="T1721" s="406" t="s">
        <v>287</v>
      </c>
      <c r="U1721" s="406">
        <v>47</v>
      </c>
      <c r="V1721" s="406">
        <v>9</v>
      </c>
      <c r="W1721" s="406">
        <v>202122</v>
      </c>
      <c r="X1721" s="566">
        <v>1694.64888</v>
      </c>
    </row>
    <row r="1722" spans="18:24" x14ac:dyDescent="0.2">
      <c r="R1722" s="406" t="str">
        <f t="shared" si="26"/>
        <v>562_COR_47_9_202122</v>
      </c>
      <c r="S1722" s="406">
        <v>562</v>
      </c>
      <c r="T1722" s="406" t="s">
        <v>287</v>
      </c>
      <c r="U1722" s="406">
        <v>47</v>
      </c>
      <c r="V1722" s="406">
        <v>9</v>
      </c>
      <c r="W1722" s="406">
        <v>202122</v>
      </c>
      <c r="X1722" s="566">
        <v>0</v>
      </c>
    </row>
    <row r="1723" spans="18:24" x14ac:dyDescent="0.2">
      <c r="R1723" s="406" t="str">
        <f t="shared" si="26"/>
        <v>564_COR_47_9_202122</v>
      </c>
      <c r="S1723" s="406">
        <v>564</v>
      </c>
      <c r="T1723" s="406" t="s">
        <v>287</v>
      </c>
      <c r="U1723" s="406">
        <v>47</v>
      </c>
      <c r="V1723" s="406">
        <v>9</v>
      </c>
      <c r="W1723" s="406">
        <v>202122</v>
      </c>
      <c r="X1723" s="566">
        <v>0</v>
      </c>
    </row>
    <row r="1724" spans="18:24" x14ac:dyDescent="0.2">
      <c r="R1724" s="406" t="str">
        <f t="shared" si="26"/>
        <v>566_COR_47_9_202122</v>
      </c>
      <c r="S1724" s="406">
        <v>566</v>
      </c>
      <c r="T1724" s="406" t="s">
        <v>287</v>
      </c>
      <c r="U1724" s="406">
        <v>47</v>
      </c>
      <c r="V1724" s="406">
        <v>9</v>
      </c>
      <c r="W1724" s="406">
        <v>202122</v>
      </c>
      <c r="X1724" s="566">
        <v>0</v>
      </c>
    </row>
    <row r="1725" spans="18:24" x14ac:dyDescent="0.2">
      <c r="R1725" s="406" t="str">
        <f t="shared" si="26"/>
        <v>568_COR_47_9_202122</v>
      </c>
      <c r="S1725" s="406">
        <v>568</v>
      </c>
      <c r="T1725" s="406" t="s">
        <v>287</v>
      </c>
      <c r="U1725" s="406">
        <v>47</v>
      </c>
      <c r="V1725" s="406">
        <v>9</v>
      </c>
      <c r="W1725" s="406">
        <v>202122</v>
      </c>
      <c r="X1725" s="566">
        <v>0</v>
      </c>
    </row>
    <row r="1726" spans="18:24" x14ac:dyDescent="0.2">
      <c r="R1726" s="406" t="str">
        <f t="shared" si="26"/>
        <v>572_COR_47_9_202122</v>
      </c>
      <c r="S1726" s="406">
        <v>572</v>
      </c>
      <c r="T1726" s="406" t="s">
        <v>287</v>
      </c>
      <c r="U1726" s="406">
        <v>47</v>
      </c>
      <c r="V1726" s="406">
        <v>9</v>
      </c>
      <c r="W1726" s="406">
        <v>202122</v>
      </c>
      <c r="X1726" s="566">
        <v>0</v>
      </c>
    </row>
    <row r="1727" spans="18:24" x14ac:dyDescent="0.2">
      <c r="R1727" s="406" t="str">
        <f t="shared" si="26"/>
        <v>574_COR_47_9_202122</v>
      </c>
      <c r="S1727" s="406">
        <v>574</v>
      </c>
      <c r="T1727" s="406" t="s">
        <v>287</v>
      </c>
      <c r="U1727" s="406">
        <v>47</v>
      </c>
      <c r="V1727" s="406">
        <v>9</v>
      </c>
      <c r="W1727" s="406">
        <v>202122</v>
      </c>
      <c r="X1727" s="566">
        <v>0</v>
      </c>
    </row>
    <row r="1728" spans="18:24" x14ac:dyDescent="0.2">
      <c r="R1728" s="406" t="str">
        <f t="shared" si="26"/>
        <v>576_COR_47_9_202122</v>
      </c>
      <c r="S1728" s="406">
        <v>576</v>
      </c>
      <c r="T1728" s="406" t="s">
        <v>287</v>
      </c>
      <c r="U1728" s="406">
        <v>47</v>
      </c>
      <c r="V1728" s="406">
        <v>9</v>
      </c>
      <c r="W1728" s="406">
        <v>202122</v>
      </c>
      <c r="X1728" s="566">
        <v>0</v>
      </c>
    </row>
    <row r="1729" spans="18:24" x14ac:dyDescent="0.2">
      <c r="R1729" s="406" t="str">
        <f t="shared" si="26"/>
        <v>582_COR_47_9_202122</v>
      </c>
      <c r="S1729" s="406">
        <v>582</v>
      </c>
      <c r="T1729" s="406" t="s">
        <v>287</v>
      </c>
      <c r="U1729" s="406">
        <v>47</v>
      </c>
      <c r="V1729" s="406">
        <v>9</v>
      </c>
      <c r="W1729" s="406">
        <v>202122</v>
      </c>
      <c r="X1729" s="566">
        <v>0</v>
      </c>
    </row>
    <row r="1730" spans="18:24" x14ac:dyDescent="0.2">
      <c r="R1730" s="406" t="str">
        <f t="shared" si="26"/>
        <v>584_COR_47_9_202122</v>
      </c>
      <c r="S1730" s="406">
        <v>584</v>
      </c>
      <c r="T1730" s="406" t="s">
        <v>287</v>
      </c>
      <c r="U1730" s="406">
        <v>47</v>
      </c>
      <c r="V1730" s="406">
        <v>9</v>
      </c>
      <c r="W1730" s="406">
        <v>202122</v>
      </c>
      <c r="X1730" s="566">
        <v>0</v>
      </c>
    </row>
    <row r="1731" spans="18:24" x14ac:dyDescent="0.2">
      <c r="R1731" s="406" t="str">
        <f t="shared" si="26"/>
        <v>586_COR_47_9_202122</v>
      </c>
      <c r="S1731" s="406">
        <v>586</v>
      </c>
      <c r="T1731" s="406" t="s">
        <v>287</v>
      </c>
      <c r="U1731" s="406">
        <v>47</v>
      </c>
      <c r="V1731" s="406">
        <v>9</v>
      </c>
      <c r="W1731" s="406">
        <v>202122</v>
      </c>
      <c r="X1731" s="566">
        <v>0</v>
      </c>
    </row>
    <row r="1732" spans="18:24" x14ac:dyDescent="0.2">
      <c r="R1732" s="406" t="str">
        <f t="shared" ref="R1732:R1795" si="27">S1732&amp;"_"&amp;T1732&amp;"_"&amp;U1732&amp;"_"&amp;V1732&amp;"_"&amp;W1732</f>
        <v>512_COR_48_9_202122</v>
      </c>
      <c r="S1732" s="406">
        <v>512</v>
      </c>
      <c r="T1732" s="406" t="s">
        <v>287</v>
      </c>
      <c r="U1732" s="406">
        <v>48</v>
      </c>
      <c r="V1732" s="406">
        <v>9</v>
      </c>
      <c r="W1732" s="406">
        <v>202122</v>
      </c>
      <c r="X1732" s="566">
        <v>386</v>
      </c>
    </row>
    <row r="1733" spans="18:24" x14ac:dyDescent="0.2">
      <c r="R1733" s="406" t="str">
        <f t="shared" si="27"/>
        <v>514_COR_48_9_202122</v>
      </c>
      <c r="S1733" s="406">
        <v>514</v>
      </c>
      <c r="T1733" s="406" t="s">
        <v>287</v>
      </c>
      <c r="U1733" s="406">
        <v>48</v>
      </c>
      <c r="V1733" s="406">
        <v>9</v>
      </c>
      <c r="W1733" s="406">
        <v>202122</v>
      </c>
      <c r="X1733" s="566">
        <v>449</v>
      </c>
    </row>
    <row r="1734" spans="18:24" x14ac:dyDescent="0.2">
      <c r="R1734" s="406" t="str">
        <f t="shared" si="27"/>
        <v>516_COR_48_9_202122</v>
      </c>
      <c r="S1734" s="406">
        <v>516</v>
      </c>
      <c r="T1734" s="406" t="s">
        <v>287</v>
      </c>
      <c r="U1734" s="406">
        <v>48</v>
      </c>
      <c r="V1734" s="406">
        <v>9</v>
      </c>
      <c r="W1734" s="406">
        <v>202122</v>
      </c>
      <c r="X1734" s="566">
        <v>969</v>
      </c>
    </row>
    <row r="1735" spans="18:24" x14ac:dyDescent="0.2">
      <c r="R1735" s="406" t="str">
        <f t="shared" si="27"/>
        <v>518_COR_48_9_202122</v>
      </c>
      <c r="S1735" s="406">
        <v>518</v>
      </c>
      <c r="T1735" s="406" t="s">
        <v>287</v>
      </c>
      <c r="U1735" s="406">
        <v>48</v>
      </c>
      <c r="V1735" s="406">
        <v>9</v>
      </c>
      <c r="W1735" s="406">
        <v>202122</v>
      </c>
      <c r="X1735" s="566">
        <v>500</v>
      </c>
    </row>
    <row r="1736" spans="18:24" x14ac:dyDescent="0.2">
      <c r="R1736" s="406" t="str">
        <f t="shared" si="27"/>
        <v>520_COR_48_9_202122</v>
      </c>
      <c r="S1736" s="406">
        <v>520</v>
      </c>
      <c r="T1736" s="406" t="s">
        <v>287</v>
      </c>
      <c r="U1736" s="406">
        <v>48</v>
      </c>
      <c r="V1736" s="406">
        <v>9</v>
      </c>
      <c r="W1736" s="406">
        <v>202122</v>
      </c>
      <c r="X1736" s="566">
        <v>553</v>
      </c>
    </row>
    <row r="1737" spans="18:24" x14ac:dyDescent="0.2">
      <c r="R1737" s="406" t="str">
        <f t="shared" si="27"/>
        <v>522_COR_48_9_202122</v>
      </c>
      <c r="S1737" s="406">
        <v>522</v>
      </c>
      <c r="T1737" s="406" t="s">
        <v>287</v>
      </c>
      <c r="U1737" s="406">
        <v>48</v>
      </c>
      <c r="V1737" s="406">
        <v>9</v>
      </c>
      <c r="W1737" s="406">
        <v>202122</v>
      </c>
      <c r="X1737" s="566">
        <v>202.315</v>
      </c>
    </row>
    <row r="1738" spans="18:24" x14ac:dyDescent="0.2">
      <c r="R1738" s="406" t="str">
        <f t="shared" si="27"/>
        <v>524_COR_48_9_202122</v>
      </c>
      <c r="S1738" s="406">
        <v>524</v>
      </c>
      <c r="T1738" s="406" t="s">
        <v>287</v>
      </c>
      <c r="U1738" s="406">
        <v>48</v>
      </c>
      <c r="V1738" s="406">
        <v>9</v>
      </c>
      <c r="W1738" s="406">
        <v>202122</v>
      </c>
      <c r="X1738" s="566">
        <v>2202.2979999999998</v>
      </c>
    </row>
    <row r="1739" spans="18:24" x14ac:dyDescent="0.2">
      <c r="R1739" s="406" t="str">
        <f t="shared" si="27"/>
        <v>526_COR_48_9_202122</v>
      </c>
      <c r="S1739" s="406">
        <v>526</v>
      </c>
      <c r="T1739" s="406" t="s">
        <v>287</v>
      </c>
      <c r="U1739" s="406">
        <v>48</v>
      </c>
      <c r="V1739" s="406">
        <v>9</v>
      </c>
      <c r="W1739" s="406">
        <v>202122</v>
      </c>
      <c r="X1739" s="566">
        <v>370</v>
      </c>
    </row>
    <row r="1740" spans="18:24" x14ac:dyDescent="0.2">
      <c r="R1740" s="406" t="str">
        <f t="shared" si="27"/>
        <v>528_COR_48_9_202122</v>
      </c>
      <c r="S1740" s="406">
        <v>528</v>
      </c>
      <c r="T1740" s="406" t="s">
        <v>287</v>
      </c>
      <c r="U1740" s="406">
        <v>48</v>
      </c>
      <c r="V1740" s="406">
        <v>9</v>
      </c>
      <c r="W1740" s="406">
        <v>202122</v>
      </c>
      <c r="X1740" s="566">
        <v>4266.4032199999992</v>
      </c>
    </row>
    <row r="1741" spans="18:24" x14ac:dyDescent="0.2">
      <c r="R1741" s="406" t="str">
        <f t="shared" si="27"/>
        <v>530_COR_48_9_202122</v>
      </c>
      <c r="S1741" s="406">
        <v>530</v>
      </c>
      <c r="T1741" s="406" t="s">
        <v>287</v>
      </c>
      <c r="U1741" s="406">
        <v>48</v>
      </c>
      <c r="V1741" s="406">
        <v>9</v>
      </c>
      <c r="W1741" s="406">
        <v>202122</v>
      </c>
      <c r="X1741" s="566">
        <v>708</v>
      </c>
    </row>
    <row r="1742" spans="18:24" x14ac:dyDescent="0.2">
      <c r="R1742" s="406" t="str">
        <f t="shared" si="27"/>
        <v>532_COR_48_9_202122</v>
      </c>
      <c r="S1742" s="406">
        <v>532</v>
      </c>
      <c r="T1742" s="406" t="s">
        <v>287</v>
      </c>
      <c r="U1742" s="406">
        <v>48</v>
      </c>
      <c r="V1742" s="406">
        <v>9</v>
      </c>
      <c r="W1742" s="406">
        <v>202122</v>
      </c>
      <c r="X1742" s="566">
        <v>2117</v>
      </c>
    </row>
    <row r="1743" spans="18:24" x14ac:dyDescent="0.2">
      <c r="R1743" s="406" t="str">
        <f t="shared" si="27"/>
        <v>534_COR_48_9_202122</v>
      </c>
      <c r="S1743" s="406">
        <v>534</v>
      </c>
      <c r="T1743" s="406" t="s">
        <v>287</v>
      </c>
      <c r="U1743" s="406">
        <v>48</v>
      </c>
      <c r="V1743" s="406">
        <v>9</v>
      </c>
      <c r="W1743" s="406">
        <v>202122</v>
      </c>
      <c r="X1743" s="566">
        <v>771.54942000000005</v>
      </c>
    </row>
    <row r="1744" spans="18:24" x14ac:dyDescent="0.2">
      <c r="R1744" s="406" t="str">
        <f t="shared" si="27"/>
        <v>536_COR_48_9_202122</v>
      </c>
      <c r="S1744" s="406">
        <v>536</v>
      </c>
      <c r="T1744" s="406" t="s">
        <v>287</v>
      </c>
      <c r="U1744" s="406">
        <v>48</v>
      </c>
      <c r="V1744" s="406">
        <v>9</v>
      </c>
      <c r="W1744" s="406">
        <v>202122</v>
      </c>
      <c r="X1744" s="566">
        <v>495.5</v>
      </c>
    </row>
    <row r="1745" spans="18:24" x14ac:dyDescent="0.2">
      <c r="R1745" s="406" t="str">
        <f t="shared" si="27"/>
        <v>538_COR_48_9_202122</v>
      </c>
      <c r="S1745" s="406">
        <v>538</v>
      </c>
      <c r="T1745" s="406" t="s">
        <v>287</v>
      </c>
      <c r="U1745" s="406">
        <v>48</v>
      </c>
      <c r="V1745" s="406">
        <v>9</v>
      </c>
      <c r="W1745" s="406">
        <v>202122</v>
      </c>
      <c r="X1745" s="566">
        <v>1088</v>
      </c>
    </row>
    <row r="1746" spans="18:24" x14ac:dyDescent="0.2">
      <c r="R1746" s="406" t="str">
        <f t="shared" si="27"/>
        <v>540_COR_48_9_202122</v>
      </c>
      <c r="S1746" s="406">
        <v>540</v>
      </c>
      <c r="T1746" s="406" t="s">
        <v>287</v>
      </c>
      <c r="U1746" s="406">
        <v>48</v>
      </c>
      <c r="V1746" s="406">
        <v>9</v>
      </c>
      <c r="W1746" s="406">
        <v>202122</v>
      </c>
      <c r="X1746" s="566">
        <v>1275.5720000000001</v>
      </c>
    </row>
    <row r="1747" spans="18:24" x14ac:dyDescent="0.2">
      <c r="R1747" s="406" t="str">
        <f t="shared" si="27"/>
        <v>542_COR_48_9_202122</v>
      </c>
      <c r="S1747" s="406">
        <v>542</v>
      </c>
      <c r="T1747" s="406" t="s">
        <v>287</v>
      </c>
      <c r="U1747" s="406">
        <v>48</v>
      </c>
      <c r="V1747" s="406">
        <v>9</v>
      </c>
      <c r="W1747" s="406">
        <v>202122</v>
      </c>
      <c r="X1747" s="566">
        <v>1003</v>
      </c>
    </row>
    <row r="1748" spans="18:24" x14ac:dyDescent="0.2">
      <c r="R1748" s="406" t="str">
        <f t="shared" si="27"/>
        <v>544_COR_48_9_202122</v>
      </c>
      <c r="S1748" s="406">
        <v>544</v>
      </c>
      <c r="T1748" s="406" t="s">
        <v>287</v>
      </c>
      <c r="U1748" s="406">
        <v>48</v>
      </c>
      <c r="V1748" s="406">
        <v>9</v>
      </c>
      <c r="W1748" s="406">
        <v>202122</v>
      </c>
      <c r="X1748" s="566">
        <v>1394.9332099999999</v>
      </c>
    </row>
    <row r="1749" spans="18:24" x14ac:dyDescent="0.2">
      <c r="R1749" s="406" t="str">
        <f t="shared" si="27"/>
        <v>545_COR_48_9_202122</v>
      </c>
      <c r="S1749" s="406">
        <v>545</v>
      </c>
      <c r="T1749" s="406" t="s">
        <v>287</v>
      </c>
      <c r="U1749" s="406">
        <v>48</v>
      </c>
      <c r="V1749" s="406">
        <v>9</v>
      </c>
      <c r="W1749" s="406">
        <v>202122</v>
      </c>
      <c r="X1749" s="566">
        <v>32</v>
      </c>
    </row>
    <row r="1750" spans="18:24" x14ac:dyDescent="0.2">
      <c r="R1750" s="406" t="str">
        <f t="shared" si="27"/>
        <v>546_COR_48_9_202122</v>
      </c>
      <c r="S1750" s="406">
        <v>546</v>
      </c>
      <c r="T1750" s="406" t="s">
        <v>287</v>
      </c>
      <c r="U1750" s="406">
        <v>48</v>
      </c>
      <c r="V1750" s="406">
        <v>9</v>
      </c>
      <c r="W1750" s="406">
        <v>202122</v>
      </c>
      <c r="X1750" s="566">
        <v>74</v>
      </c>
    </row>
    <row r="1751" spans="18:24" x14ac:dyDescent="0.2">
      <c r="R1751" s="406" t="str">
        <f t="shared" si="27"/>
        <v>548_COR_48_9_202122</v>
      </c>
      <c r="S1751" s="406">
        <v>548</v>
      </c>
      <c r="T1751" s="406" t="s">
        <v>287</v>
      </c>
      <c r="U1751" s="406">
        <v>48</v>
      </c>
      <c r="V1751" s="406">
        <v>9</v>
      </c>
      <c r="W1751" s="406">
        <v>202122</v>
      </c>
      <c r="X1751" s="566">
        <v>2856.0029999999997</v>
      </c>
    </row>
    <row r="1752" spans="18:24" x14ac:dyDescent="0.2">
      <c r="R1752" s="406" t="str">
        <f t="shared" si="27"/>
        <v>550_COR_48_9_202122</v>
      </c>
      <c r="S1752" s="406">
        <v>550</v>
      </c>
      <c r="T1752" s="406" t="s">
        <v>287</v>
      </c>
      <c r="U1752" s="406">
        <v>48</v>
      </c>
      <c r="V1752" s="406">
        <v>9</v>
      </c>
      <c r="W1752" s="406">
        <v>202122</v>
      </c>
      <c r="X1752" s="566">
        <v>2087.6843200000003</v>
      </c>
    </row>
    <row r="1753" spans="18:24" x14ac:dyDescent="0.2">
      <c r="R1753" s="406" t="str">
        <f t="shared" si="27"/>
        <v>552_COR_48_9_202122</v>
      </c>
      <c r="S1753" s="406">
        <v>552</v>
      </c>
      <c r="T1753" s="406" t="s">
        <v>287</v>
      </c>
      <c r="U1753" s="406">
        <v>48</v>
      </c>
      <c r="V1753" s="406">
        <v>9</v>
      </c>
      <c r="W1753" s="406">
        <v>202122</v>
      </c>
      <c r="X1753" s="566">
        <v>3265.4254200000005</v>
      </c>
    </row>
    <row r="1754" spans="18:24" x14ac:dyDescent="0.2">
      <c r="R1754" s="406" t="str">
        <f t="shared" si="27"/>
        <v>562_COR_48_9_202122</v>
      </c>
      <c r="S1754" s="406">
        <v>562</v>
      </c>
      <c r="T1754" s="406" t="s">
        <v>287</v>
      </c>
      <c r="U1754" s="406">
        <v>48</v>
      </c>
      <c r="V1754" s="406">
        <v>9</v>
      </c>
      <c r="W1754" s="406">
        <v>202122</v>
      </c>
      <c r="X1754" s="566">
        <v>0</v>
      </c>
    </row>
    <row r="1755" spans="18:24" x14ac:dyDescent="0.2">
      <c r="R1755" s="406" t="str">
        <f t="shared" si="27"/>
        <v>564_COR_48_9_202122</v>
      </c>
      <c r="S1755" s="406">
        <v>564</v>
      </c>
      <c r="T1755" s="406" t="s">
        <v>287</v>
      </c>
      <c r="U1755" s="406">
        <v>48</v>
      </c>
      <c r="V1755" s="406">
        <v>9</v>
      </c>
      <c r="W1755" s="406">
        <v>202122</v>
      </c>
      <c r="X1755" s="566">
        <v>0</v>
      </c>
    </row>
    <row r="1756" spans="18:24" x14ac:dyDescent="0.2">
      <c r="R1756" s="406" t="str">
        <f t="shared" si="27"/>
        <v>566_COR_48_9_202122</v>
      </c>
      <c r="S1756" s="406">
        <v>566</v>
      </c>
      <c r="T1756" s="406" t="s">
        <v>287</v>
      </c>
      <c r="U1756" s="406">
        <v>48</v>
      </c>
      <c r="V1756" s="406">
        <v>9</v>
      </c>
      <c r="W1756" s="406">
        <v>202122</v>
      </c>
      <c r="X1756" s="566">
        <v>0</v>
      </c>
    </row>
    <row r="1757" spans="18:24" x14ac:dyDescent="0.2">
      <c r="R1757" s="406" t="str">
        <f t="shared" si="27"/>
        <v>568_COR_48_9_202122</v>
      </c>
      <c r="S1757" s="406">
        <v>568</v>
      </c>
      <c r="T1757" s="406" t="s">
        <v>287</v>
      </c>
      <c r="U1757" s="406">
        <v>48</v>
      </c>
      <c r="V1757" s="406">
        <v>9</v>
      </c>
      <c r="W1757" s="406">
        <v>202122</v>
      </c>
      <c r="X1757" s="566">
        <v>0</v>
      </c>
    </row>
    <row r="1758" spans="18:24" x14ac:dyDescent="0.2">
      <c r="R1758" s="406" t="str">
        <f t="shared" si="27"/>
        <v>572_COR_48_9_202122</v>
      </c>
      <c r="S1758" s="406">
        <v>572</v>
      </c>
      <c r="T1758" s="406" t="s">
        <v>287</v>
      </c>
      <c r="U1758" s="406">
        <v>48</v>
      </c>
      <c r="V1758" s="406">
        <v>9</v>
      </c>
      <c r="W1758" s="406">
        <v>202122</v>
      </c>
      <c r="X1758" s="566">
        <v>0</v>
      </c>
    </row>
    <row r="1759" spans="18:24" x14ac:dyDescent="0.2">
      <c r="R1759" s="406" t="str">
        <f t="shared" si="27"/>
        <v>574_COR_48_9_202122</v>
      </c>
      <c r="S1759" s="406">
        <v>574</v>
      </c>
      <c r="T1759" s="406" t="s">
        <v>287</v>
      </c>
      <c r="U1759" s="406">
        <v>48</v>
      </c>
      <c r="V1759" s="406">
        <v>9</v>
      </c>
      <c r="W1759" s="406">
        <v>202122</v>
      </c>
      <c r="X1759" s="566">
        <v>0</v>
      </c>
    </row>
    <row r="1760" spans="18:24" x14ac:dyDescent="0.2">
      <c r="R1760" s="406" t="str">
        <f t="shared" si="27"/>
        <v>576_COR_48_9_202122</v>
      </c>
      <c r="S1760" s="406">
        <v>576</v>
      </c>
      <c r="T1760" s="406" t="s">
        <v>287</v>
      </c>
      <c r="U1760" s="406">
        <v>48</v>
      </c>
      <c r="V1760" s="406">
        <v>9</v>
      </c>
      <c r="W1760" s="406">
        <v>202122</v>
      </c>
      <c r="X1760" s="566">
        <v>0</v>
      </c>
    </row>
    <row r="1761" spans="18:24" x14ac:dyDescent="0.2">
      <c r="R1761" s="406" t="str">
        <f t="shared" si="27"/>
        <v>582_COR_48_9_202122</v>
      </c>
      <c r="S1761" s="406">
        <v>582</v>
      </c>
      <c r="T1761" s="406" t="s">
        <v>287</v>
      </c>
      <c r="U1761" s="406">
        <v>48</v>
      </c>
      <c r="V1761" s="406">
        <v>9</v>
      </c>
      <c r="W1761" s="406">
        <v>202122</v>
      </c>
      <c r="X1761" s="566">
        <v>0</v>
      </c>
    </row>
    <row r="1762" spans="18:24" x14ac:dyDescent="0.2">
      <c r="R1762" s="406" t="str">
        <f t="shared" si="27"/>
        <v>584_COR_48_9_202122</v>
      </c>
      <c r="S1762" s="406">
        <v>584</v>
      </c>
      <c r="T1762" s="406" t="s">
        <v>287</v>
      </c>
      <c r="U1762" s="406">
        <v>48</v>
      </c>
      <c r="V1762" s="406">
        <v>9</v>
      </c>
      <c r="W1762" s="406">
        <v>202122</v>
      </c>
      <c r="X1762" s="566">
        <v>0</v>
      </c>
    </row>
    <row r="1763" spans="18:24" x14ac:dyDescent="0.2">
      <c r="R1763" s="406" t="str">
        <f t="shared" si="27"/>
        <v>586_COR_48_9_202122</v>
      </c>
      <c r="S1763" s="406">
        <v>586</v>
      </c>
      <c r="T1763" s="406" t="s">
        <v>287</v>
      </c>
      <c r="U1763" s="406">
        <v>48</v>
      </c>
      <c r="V1763" s="406">
        <v>9</v>
      </c>
      <c r="W1763" s="406">
        <v>202122</v>
      </c>
      <c r="X1763" s="566">
        <v>0</v>
      </c>
    </row>
    <row r="1764" spans="18:24" x14ac:dyDescent="0.2">
      <c r="R1764" s="406" t="str">
        <f t="shared" si="27"/>
        <v>512_COR_49_9_202122</v>
      </c>
      <c r="S1764" s="406">
        <v>512</v>
      </c>
      <c r="T1764" s="406" t="s">
        <v>287</v>
      </c>
      <c r="U1764" s="406">
        <v>49</v>
      </c>
      <c r="V1764" s="406">
        <v>9</v>
      </c>
      <c r="W1764" s="406">
        <v>202122</v>
      </c>
      <c r="X1764" s="566">
        <v>0</v>
      </c>
    </row>
    <row r="1765" spans="18:24" x14ac:dyDescent="0.2">
      <c r="R1765" s="406" t="str">
        <f t="shared" si="27"/>
        <v>514_COR_49_9_202122</v>
      </c>
      <c r="S1765" s="406">
        <v>514</v>
      </c>
      <c r="T1765" s="406" t="s">
        <v>287</v>
      </c>
      <c r="U1765" s="406">
        <v>49</v>
      </c>
      <c r="V1765" s="406">
        <v>9</v>
      </c>
      <c r="W1765" s="406">
        <v>202122</v>
      </c>
      <c r="X1765" s="566">
        <v>0</v>
      </c>
    </row>
    <row r="1766" spans="18:24" x14ac:dyDescent="0.2">
      <c r="R1766" s="406" t="str">
        <f t="shared" si="27"/>
        <v>516_COR_49_9_202122</v>
      </c>
      <c r="S1766" s="406">
        <v>516</v>
      </c>
      <c r="T1766" s="406" t="s">
        <v>287</v>
      </c>
      <c r="U1766" s="406">
        <v>49</v>
      </c>
      <c r="V1766" s="406">
        <v>9</v>
      </c>
      <c r="W1766" s="406">
        <v>202122</v>
      </c>
      <c r="X1766" s="566">
        <v>0</v>
      </c>
    </row>
    <row r="1767" spans="18:24" x14ac:dyDescent="0.2">
      <c r="R1767" s="406" t="str">
        <f t="shared" si="27"/>
        <v>518_COR_49_9_202122</v>
      </c>
      <c r="S1767" s="406">
        <v>518</v>
      </c>
      <c r="T1767" s="406" t="s">
        <v>287</v>
      </c>
      <c r="U1767" s="406">
        <v>49</v>
      </c>
      <c r="V1767" s="406">
        <v>9</v>
      </c>
      <c r="W1767" s="406">
        <v>202122</v>
      </c>
      <c r="X1767" s="566">
        <v>0</v>
      </c>
    </row>
    <row r="1768" spans="18:24" x14ac:dyDescent="0.2">
      <c r="R1768" s="406" t="str">
        <f t="shared" si="27"/>
        <v>520_COR_49_9_202122</v>
      </c>
      <c r="S1768" s="406">
        <v>520</v>
      </c>
      <c r="T1768" s="406" t="s">
        <v>287</v>
      </c>
      <c r="U1768" s="406">
        <v>49</v>
      </c>
      <c r="V1768" s="406">
        <v>9</v>
      </c>
      <c r="W1768" s="406">
        <v>202122</v>
      </c>
      <c r="X1768" s="566">
        <v>0</v>
      </c>
    </row>
    <row r="1769" spans="18:24" x14ac:dyDescent="0.2">
      <c r="R1769" s="406" t="str">
        <f t="shared" si="27"/>
        <v>522_COR_49_9_202122</v>
      </c>
      <c r="S1769" s="406">
        <v>522</v>
      </c>
      <c r="T1769" s="406" t="s">
        <v>287</v>
      </c>
      <c r="U1769" s="406">
        <v>49</v>
      </c>
      <c r="V1769" s="406">
        <v>9</v>
      </c>
      <c r="W1769" s="406">
        <v>202122</v>
      </c>
      <c r="X1769" s="566">
        <v>0</v>
      </c>
    </row>
    <row r="1770" spans="18:24" x14ac:dyDescent="0.2">
      <c r="R1770" s="406" t="str">
        <f t="shared" si="27"/>
        <v>524_COR_49_9_202122</v>
      </c>
      <c r="S1770" s="406">
        <v>524</v>
      </c>
      <c r="T1770" s="406" t="s">
        <v>287</v>
      </c>
      <c r="U1770" s="406">
        <v>49</v>
      </c>
      <c r="V1770" s="406">
        <v>9</v>
      </c>
      <c r="W1770" s="406">
        <v>202122</v>
      </c>
      <c r="X1770" s="566">
        <v>0</v>
      </c>
    </row>
    <row r="1771" spans="18:24" x14ac:dyDescent="0.2">
      <c r="R1771" s="406" t="str">
        <f t="shared" si="27"/>
        <v>526_COR_49_9_202122</v>
      </c>
      <c r="S1771" s="406">
        <v>526</v>
      </c>
      <c r="T1771" s="406" t="s">
        <v>287</v>
      </c>
      <c r="U1771" s="406">
        <v>49</v>
      </c>
      <c r="V1771" s="406">
        <v>9</v>
      </c>
      <c r="W1771" s="406">
        <v>202122</v>
      </c>
      <c r="X1771" s="566">
        <v>0</v>
      </c>
    </row>
    <row r="1772" spans="18:24" x14ac:dyDescent="0.2">
      <c r="R1772" s="406" t="str">
        <f t="shared" si="27"/>
        <v>528_COR_49_9_202122</v>
      </c>
      <c r="S1772" s="406">
        <v>528</v>
      </c>
      <c r="T1772" s="406" t="s">
        <v>287</v>
      </c>
      <c r="U1772" s="406">
        <v>49</v>
      </c>
      <c r="V1772" s="406">
        <v>9</v>
      </c>
      <c r="W1772" s="406">
        <v>202122</v>
      </c>
      <c r="X1772" s="566">
        <v>0</v>
      </c>
    </row>
    <row r="1773" spans="18:24" x14ac:dyDescent="0.2">
      <c r="R1773" s="406" t="str">
        <f t="shared" si="27"/>
        <v>530_COR_49_9_202122</v>
      </c>
      <c r="S1773" s="406">
        <v>530</v>
      </c>
      <c r="T1773" s="406" t="s">
        <v>287</v>
      </c>
      <c r="U1773" s="406">
        <v>49</v>
      </c>
      <c r="V1773" s="406">
        <v>9</v>
      </c>
      <c r="W1773" s="406">
        <v>202122</v>
      </c>
      <c r="X1773" s="566">
        <v>180</v>
      </c>
    </row>
    <row r="1774" spans="18:24" x14ac:dyDescent="0.2">
      <c r="R1774" s="406" t="str">
        <f t="shared" si="27"/>
        <v>532_COR_49_9_202122</v>
      </c>
      <c r="S1774" s="406">
        <v>532</v>
      </c>
      <c r="T1774" s="406" t="s">
        <v>287</v>
      </c>
      <c r="U1774" s="406">
        <v>49</v>
      </c>
      <c r="V1774" s="406">
        <v>9</v>
      </c>
      <c r="W1774" s="406">
        <v>202122</v>
      </c>
      <c r="X1774" s="566">
        <v>0</v>
      </c>
    </row>
    <row r="1775" spans="18:24" x14ac:dyDescent="0.2">
      <c r="R1775" s="406" t="str">
        <f t="shared" si="27"/>
        <v>534_COR_49_9_202122</v>
      </c>
      <c r="S1775" s="406">
        <v>534</v>
      </c>
      <c r="T1775" s="406" t="s">
        <v>287</v>
      </c>
      <c r="U1775" s="406">
        <v>49</v>
      </c>
      <c r="V1775" s="406">
        <v>9</v>
      </c>
      <c r="W1775" s="406">
        <v>202122</v>
      </c>
      <c r="X1775" s="566">
        <v>0</v>
      </c>
    </row>
    <row r="1776" spans="18:24" x14ac:dyDescent="0.2">
      <c r="R1776" s="406" t="str">
        <f t="shared" si="27"/>
        <v>536_COR_49_9_202122</v>
      </c>
      <c r="S1776" s="406">
        <v>536</v>
      </c>
      <c r="T1776" s="406" t="s">
        <v>287</v>
      </c>
      <c r="U1776" s="406">
        <v>49</v>
      </c>
      <c r="V1776" s="406">
        <v>9</v>
      </c>
      <c r="W1776" s="406">
        <v>202122</v>
      </c>
      <c r="X1776" s="566">
        <v>0</v>
      </c>
    </row>
    <row r="1777" spans="18:24" x14ac:dyDescent="0.2">
      <c r="R1777" s="406" t="str">
        <f t="shared" si="27"/>
        <v>538_COR_49_9_202122</v>
      </c>
      <c r="S1777" s="406">
        <v>538</v>
      </c>
      <c r="T1777" s="406" t="s">
        <v>287</v>
      </c>
      <c r="U1777" s="406">
        <v>49</v>
      </c>
      <c r="V1777" s="406">
        <v>9</v>
      </c>
      <c r="W1777" s="406">
        <v>202122</v>
      </c>
      <c r="X1777" s="566">
        <v>0</v>
      </c>
    </row>
    <row r="1778" spans="18:24" x14ac:dyDescent="0.2">
      <c r="R1778" s="406" t="str">
        <f t="shared" si="27"/>
        <v>540_COR_49_9_202122</v>
      </c>
      <c r="S1778" s="406">
        <v>540</v>
      </c>
      <c r="T1778" s="406" t="s">
        <v>287</v>
      </c>
      <c r="U1778" s="406">
        <v>49</v>
      </c>
      <c r="V1778" s="406">
        <v>9</v>
      </c>
      <c r="W1778" s="406">
        <v>202122</v>
      </c>
      <c r="X1778" s="566">
        <v>17.414999999999999</v>
      </c>
    </row>
    <row r="1779" spans="18:24" x14ac:dyDescent="0.2">
      <c r="R1779" s="406" t="str">
        <f t="shared" si="27"/>
        <v>542_COR_49_9_202122</v>
      </c>
      <c r="S1779" s="406">
        <v>542</v>
      </c>
      <c r="T1779" s="406" t="s">
        <v>287</v>
      </c>
      <c r="U1779" s="406">
        <v>49</v>
      </c>
      <c r="V1779" s="406">
        <v>9</v>
      </c>
      <c r="W1779" s="406">
        <v>202122</v>
      </c>
      <c r="X1779" s="566">
        <v>603</v>
      </c>
    </row>
    <row r="1780" spans="18:24" x14ac:dyDescent="0.2">
      <c r="R1780" s="406" t="str">
        <f t="shared" si="27"/>
        <v>544_COR_49_9_202122</v>
      </c>
      <c r="S1780" s="406">
        <v>544</v>
      </c>
      <c r="T1780" s="406" t="s">
        <v>287</v>
      </c>
      <c r="U1780" s="406">
        <v>49</v>
      </c>
      <c r="V1780" s="406">
        <v>9</v>
      </c>
      <c r="W1780" s="406">
        <v>202122</v>
      </c>
      <c r="X1780" s="566">
        <v>0</v>
      </c>
    </row>
    <row r="1781" spans="18:24" x14ac:dyDescent="0.2">
      <c r="R1781" s="406" t="str">
        <f t="shared" si="27"/>
        <v>545_COR_49_9_202122</v>
      </c>
      <c r="S1781" s="406">
        <v>545</v>
      </c>
      <c r="T1781" s="406" t="s">
        <v>287</v>
      </c>
      <c r="U1781" s="406">
        <v>49</v>
      </c>
      <c r="V1781" s="406">
        <v>9</v>
      </c>
      <c r="W1781" s="406">
        <v>202122</v>
      </c>
      <c r="X1781" s="566">
        <v>0</v>
      </c>
    </row>
    <row r="1782" spans="18:24" x14ac:dyDescent="0.2">
      <c r="R1782" s="406" t="str">
        <f t="shared" si="27"/>
        <v>546_COR_49_9_202122</v>
      </c>
      <c r="S1782" s="406">
        <v>546</v>
      </c>
      <c r="T1782" s="406" t="s">
        <v>287</v>
      </c>
      <c r="U1782" s="406">
        <v>49</v>
      </c>
      <c r="V1782" s="406">
        <v>9</v>
      </c>
      <c r="W1782" s="406">
        <v>202122</v>
      </c>
      <c r="X1782" s="566">
        <v>0</v>
      </c>
    </row>
    <row r="1783" spans="18:24" x14ac:dyDescent="0.2">
      <c r="R1783" s="406" t="str">
        <f t="shared" si="27"/>
        <v>548_COR_49_9_202122</v>
      </c>
      <c r="S1783" s="406">
        <v>548</v>
      </c>
      <c r="T1783" s="406" t="s">
        <v>287</v>
      </c>
      <c r="U1783" s="406">
        <v>49</v>
      </c>
      <c r="V1783" s="406">
        <v>9</v>
      </c>
      <c r="W1783" s="406">
        <v>202122</v>
      </c>
      <c r="X1783" s="566">
        <v>0</v>
      </c>
    </row>
    <row r="1784" spans="18:24" x14ac:dyDescent="0.2">
      <c r="R1784" s="406" t="str">
        <f t="shared" si="27"/>
        <v>550_COR_49_9_202122</v>
      </c>
      <c r="S1784" s="406">
        <v>550</v>
      </c>
      <c r="T1784" s="406" t="s">
        <v>287</v>
      </c>
      <c r="U1784" s="406">
        <v>49</v>
      </c>
      <c r="V1784" s="406">
        <v>9</v>
      </c>
      <c r="W1784" s="406">
        <v>202122</v>
      </c>
      <c r="X1784" s="566">
        <v>0</v>
      </c>
    </row>
    <row r="1785" spans="18:24" x14ac:dyDescent="0.2">
      <c r="R1785" s="406" t="str">
        <f t="shared" si="27"/>
        <v>552_COR_49_9_202122</v>
      </c>
      <c r="S1785" s="406">
        <v>552</v>
      </c>
      <c r="T1785" s="406" t="s">
        <v>287</v>
      </c>
      <c r="U1785" s="406">
        <v>49</v>
      </c>
      <c r="V1785" s="406">
        <v>9</v>
      </c>
      <c r="W1785" s="406">
        <v>202122</v>
      </c>
      <c r="X1785" s="566">
        <v>0</v>
      </c>
    </row>
    <row r="1786" spans="18:24" x14ac:dyDescent="0.2">
      <c r="R1786" s="406" t="str">
        <f t="shared" si="27"/>
        <v>562_COR_49_9_202122</v>
      </c>
      <c r="S1786" s="406">
        <v>562</v>
      </c>
      <c r="T1786" s="406" t="s">
        <v>287</v>
      </c>
      <c r="U1786" s="406">
        <v>49</v>
      </c>
      <c r="V1786" s="406">
        <v>9</v>
      </c>
      <c r="W1786" s="406">
        <v>202122</v>
      </c>
      <c r="X1786" s="566">
        <v>0</v>
      </c>
    </row>
    <row r="1787" spans="18:24" x14ac:dyDescent="0.2">
      <c r="R1787" s="406" t="str">
        <f t="shared" si="27"/>
        <v>564_COR_49_9_202122</v>
      </c>
      <c r="S1787" s="406">
        <v>564</v>
      </c>
      <c r="T1787" s="406" t="s">
        <v>287</v>
      </c>
      <c r="U1787" s="406">
        <v>49</v>
      </c>
      <c r="V1787" s="406">
        <v>9</v>
      </c>
      <c r="W1787" s="406">
        <v>202122</v>
      </c>
      <c r="X1787" s="566">
        <v>0</v>
      </c>
    </row>
    <row r="1788" spans="18:24" x14ac:dyDescent="0.2">
      <c r="R1788" s="406" t="str">
        <f t="shared" si="27"/>
        <v>566_COR_49_9_202122</v>
      </c>
      <c r="S1788" s="406">
        <v>566</v>
      </c>
      <c r="T1788" s="406" t="s">
        <v>287</v>
      </c>
      <c r="U1788" s="406">
        <v>49</v>
      </c>
      <c r="V1788" s="406">
        <v>9</v>
      </c>
      <c r="W1788" s="406">
        <v>202122</v>
      </c>
      <c r="X1788" s="566">
        <v>0</v>
      </c>
    </row>
    <row r="1789" spans="18:24" x14ac:dyDescent="0.2">
      <c r="R1789" s="406" t="str">
        <f t="shared" si="27"/>
        <v>568_COR_49_9_202122</v>
      </c>
      <c r="S1789" s="406">
        <v>568</v>
      </c>
      <c r="T1789" s="406" t="s">
        <v>287</v>
      </c>
      <c r="U1789" s="406">
        <v>49</v>
      </c>
      <c r="V1789" s="406">
        <v>9</v>
      </c>
      <c r="W1789" s="406">
        <v>202122</v>
      </c>
      <c r="X1789" s="566">
        <v>0</v>
      </c>
    </row>
    <row r="1790" spans="18:24" x14ac:dyDescent="0.2">
      <c r="R1790" s="406" t="str">
        <f t="shared" si="27"/>
        <v>572_COR_49_9_202122</v>
      </c>
      <c r="S1790" s="406">
        <v>572</v>
      </c>
      <c r="T1790" s="406" t="s">
        <v>287</v>
      </c>
      <c r="U1790" s="406">
        <v>49</v>
      </c>
      <c r="V1790" s="406">
        <v>9</v>
      </c>
      <c r="W1790" s="406">
        <v>202122</v>
      </c>
      <c r="X1790" s="566">
        <v>0</v>
      </c>
    </row>
    <row r="1791" spans="18:24" x14ac:dyDescent="0.2">
      <c r="R1791" s="406" t="str">
        <f t="shared" si="27"/>
        <v>574_COR_49_9_202122</v>
      </c>
      <c r="S1791" s="406">
        <v>574</v>
      </c>
      <c r="T1791" s="406" t="s">
        <v>287</v>
      </c>
      <c r="U1791" s="406">
        <v>49</v>
      </c>
      <c r="V1791" s="406">
        <v>9</v>
      </c>
      <c r="W1791" s="406">
        <v>202122</v>
      </c>
      <c r="X1791" s="566">
        <v>0</v>
      </c>
    </row>
    <row r="1792" spans="18:24" x14ac:dyDescent="0.2">
      <c r="R1792" s="406" t="str">
        <f t="shared" si="27"/>
        <v>576_COR_49_9_202122</v>
      </c>
      <c r="S1792" s="406">
        <v>576</v>
      </c>
      <c r="T1792" s="406" t="s">
        <v>287</v>
      </c>
      <c r="U1792" s="406">
        <v>49</v>
      </c>
      <c r="V1792" s="406">
        <v>9</v>
      </c>
      <c r="W1792" s="406">
        <v>202122</v>
      </c>
      <c r="X1792" s="566">
        <v>0</v>
      </c>
    </row>
    <row r="1793" spans="18:24" x14ac:dyDescent="0.2">
      <c r="R1793" s="406" t="str">
        <f t="shared" si="27"/>
        <v>582_COR_49_9_202122</v>
      </c>
      <c r="S1793" s="406">
        <v>582</v>
      </c>
      <c r="T1793" s="406" t="s">
        <v>287</v>
      </c>
      <c r="U1793" s="406">
        <v>49</v>
      </c>
      <c r="V1793" s="406">
        <v>9</v>
      </c>
      <c r="W1793" s="406">
        <v>202122</v>
      </c>
      <c r="X1793" s="566">
        <v>0</v>
      </c>
    </row>
    <row r="1794" spans="18:24" x14ac:dyDescent="0.2">
      <c r="R1794" s="406" t="str">
        <f t="shared" si="27"/>
        <v>584_COR_49_9_202122</v>
      </c>
      <c r="S1794" s="406">
        <v>584</v>
      </c>
      <c r="T1794" s="406" t="s">
        <v>287</v>
      </c>
      <c r="U1794" s="406">
        <v>49</v>
      </c>
      <c r="V1794" s="406">
        <v>9</v>
      </c>
      <c r="W1794" s="406">
        <v>202122</v>
      </c>
      <c r="X1794" s="566">
        <v>0</v>
      </c>
    </row>
    <row r="1795" spans="18:24" x14ac:dyDescent="0.2">
      <c r="R1795" s="406" t="str">
        <f t="shared" si="27"/>
        <v>586_COR_49_9_202122</v>
      </c>
      <c r="S1795" s="406">
        <v>586</v>
      </c>
      <c r="T1795" s="406" t="s">
        <v>287</v>
      </c>
      <c r="U1795" s="406">
        <v>49</v>
      </c>
      <c r="V1795" s="406">
        <v>9</v>
      </c>
      <c r="W1795" s="406">
        <v>202122</v>
      </c>
      <c r="X1795" s="566">
        <v>0</v>
      </c>
    </row>
    <row r="1796" spans="18:24" x14ac:dyDescent="0.2">
      <c r="R1796" s="406" t="str">
        <f t="shared" ref="R1796:R1859" si="28">S1796&amp;"_"&amp;T1796&amp;"_"&amp;U1796&amp;"_"&amp;V1796&amp;"_"&amp;W1796</f>
        <v>512_COR_50_9_202122</v>
      </c>
      <c r="S1796" s="406">
        <v>512</v>
      </c>
      <c r="T1796" s="406" t="s">
        <v>287</v>
      </c>
      <c r="U1796" s="406">
        <v>50</v>
      </c>
      <c r="V1796" s="406">
        <v>9</v>
      </c>
      <c r="W1796" s="406">
        <v>202122</v>
      </c>
      <c r="X1796" s="566">
        <v>165</v>
      </c>
    </row>
    <row r="1797" spans="18:24" x14ac:dyDescent="0.2">
      <c r="R1797" s="406" t="str">
        <f t="shared" si="28"/>
        <v>514_COR_50_9_202122</v>
      </c>
      <c r="S1797" s="406">
        <v>514</v>
      </c>
      <c r="T1797" s="406" t="s">
        <v>287</v>
      </c>
      <c r="U1797" s="406">
        <v>50</v>
      </c>
      <c r="V1797" s="406">
        <v>9</v>
      </c>
      <c r="W1797" s="406">
        <v>202122</v>
      </c>
      <c r="X1797" s="566">
        <v>229</v>
      </c>
    </row>
    <row r="1798" spans="18:24" x14ac:dyDescent="0.2">
      <c r="R1798" s="406" t="str">
        <f t="shared" si="28"/>
        <v>516_COR_50_9_202122</v>
      </c>
      <c r="S1798" s="406">
        <v>516</v>
      </c>
      <c r="T1798" s="406" t="s">
        <v>287</v>
      </c>
      <c r="U1798" s="406">
        <v>50</v>
      </c>
      <c r="V1798" s="406">
        <v>9</v>
      </c>
      <c r="W1798" s="406">
        <v>202122</v>
      </c>
      <c r="X1798" s="566">
        <v>393</v>
      </c>
    </row>
    <row r="1799" spans="18:24" x14ac:dyDescent="0.2">
      <c r="R1799" s="406" t="str">
        <f t="shared" si="28"/>
        <v>518_COR_50_9_202122</v>
      </c>
      <c r="S1799" s="406">
        <v>518</v>
      </c>
      <c r="T1799" s="406" t="s">
        <v>287</v>
      </c>
      <c r="U1799" s="406">
        <v>50</v>
      </c>
      <c r="V1799" s="406">
        <v>9</v>
      </c>
      <c r="W1799" s="406">
        <v>202122</v>
      </c>
      <c r="X1799" s="566">
        <v>91</v>
      </c>
    </row>
    <row r="1800" spans="18:24" x14ac:dyDescent="0.2">
      <c r="R1800" s="406" t="str">
        <f t="shared" si="28"/>
        <v>520_COR_50_9_202122</v>
      </c>
      <c r="S1800" s="406">
        <v>520</v>
      </c>
      <c r="T1800" s="406" t="s">
        <v>287</v>
      </c>
      <c r="U1800" s="406">
        <v>50</v>
      </c>
      <c r="V1800" s="406">
        <v>9</v>
      </c>
      <c r="W1800" s="406">
        <v>202122</v>
      </c>
      <c r="X1800" s="566">
        <v>18</v>
      </c>
    </row>
    <row r="1801" spans="18:24" x14ac:dyDescent="0.2">
      <c r="R1801" s="406" t="str">
        <f t="shared" si="28"/>
        <v>522_COR_50_9_202122</v>
      </c>
      <c r="S1801" s="406">
        <v>522</v>
      </c>
      <c r="T1801" s="406" t="s">
        <v>287</v>
      </c>
      <c r="U1801" s="406">
        <v>50</v>
      </c>
      <c r="V1801" s="406">
        <v>9</v>
      </c>
      <c r="W1801" s="406">
        <v>202122</v>
      </c>
      <c r="X1801" s="566">
        <v>86.358000000000004</v>
      </c>
    </row>
    <row r="1802" spans="18:24" x14ac:dyDescent="0.2">
      <c r="R1802" s="406" t="str">
        <f t="shared" si="28"/>
        <v>524_COR_50_9_202122</v>
      </c>
      <c r="S1802" s="406">
        <v>524</v>
      </c>
      <c r="T1802" s="406" t="s">
        <v>287</v>
      </c>
      <c r="U1802" s="406">
        <v>50</v>
      </c>
      <c r="V1802" s="406">
        <v>9</v>
      </c>
      <c r="W1802" s="406">
        <v>202122</v>
      </c>
      <c r="X1802" s="566">
        <v>720.55600000000004</v>
      </c>
    </row>
    <row r="1803" spans="18:24" x14ac:dyDescent="0.2">
      <c r="R1803" s="406" t="str">
        <f t="shared" si="28"/>
        <v>526_COR_50_9_202122</v>
      </c>
      <c r="S1803" s="406">
        <v>526</v>
      </c>
      <c r="T1803" s="406" t="s">
        <v>287</v>
      </c>
      <c r="U1803" s="406">
        <v>50</v>
      </c>
      <c r="V1803" s="406">
        <v>9</v>
      </c>
      <c r="W1803" s="406">
        <v>202122</v>
      </c>
      <c r="X1803" s="566">
        <v>220</v>
      </c>
    </row>
    <row r="1804" spans="18:24" x14ac:dyDescent="0.2">
      <c r="R1804" s="406" t="str">
        <f t="shared" si="28"/>
        <v>528_COR_50_9_202122</v>
      </c>
      <c r="S1804" s="406">
        <v>528</v>
      </c>
      <c r="T1804" s="406" t="s">
        <v>287</v>
      </c>
      <c r="U1804" s="406">
        <v>50</v>
      </c>
      <c r="V1804" s="406">
        <v>9</v>
      </c>
      <c r="W1804" s="406">
        <v>202122</v>
      </c>
      <c r="X1804" s="566">
        <v>0</v>
      </c>
    </row>
    <row r="1805" spans="18:24" x14ac:dyDescent="0.2">
      <c r="R1805" s="406" t="str">
        <f t="shared" si="28"/>
        <v>530_COR_50_9_202122</v>
      </c>
      <c r="S1805" s="406">
        <v>530</v>
      </c>
      <c r="T1805" s="406" t="s">
        <v>287</v>
      </c>
      <c r="U1805" s="406">
        <v>50</v>
      </c>
      <c r="V1805" s="406">
        <v>9</v>
      </c>
      <c r="W1805" s="406">
        <v>202122</v>
      </c>
      <c r="X1805" s="566">
        <v>1247</v>
      </c>
    </row>
    <row r="1806" spans="18:24" x14ac:dyDescent="0.2">
      <c r="R1806" s="406" t="str">
        <f t="shared" si="28"/>
        <v>532_COR_50_9_202122</v>
      </c>
      <c r="S1806" s="406">
        <v>532</v>
      </c>
      <c r="T1806" s="406" t="s">
        <v>287</v>
      </c>
      <c r="U1806" s="406">
        <v>50</v>
      </c>
      <c r="V1806" s="406">
        <v>9</v>
      </c>
      <c r="W1806" s="406">
        <v>202122</v>
      </c>
      <c r="X1806" s="566">
        <v>2250</v>
      </c>
    </row>
    <row r="1807" spans="18:24" x14ac:dyDescent="0.2">
      <c r="R1807" s="406" t="str">
        <f t="shared" si="28"/>
        <v>534_COR_50_9_202122</v>
      </c>
      <c r="S1807" s="406">
        <v>534</v>
      </c>
      <c r="T1807" s="406" t="s">
        <v>287</v>
      </c>
      <c r="U1807" s="406">
        <v>50</v>
      </c>
      <c r="V1807" s="406">
        <v>9</v>
      </c>
      <c r="W1807" s="406">
        <v>202122</v>
      </c>
      <c r="X1807" s="566">
        <v>1263.99181</v>
      </c>
    </row>
    <row r="1808" spans="18:24" x14ac:dyDescent="0.2">
      <c r="R1808" s="406" t="str">
        <f t="shared" si="28"/>
        <v>536_COR_50_9_202122</v>
      </c>
      <c r="S1808" s="406">
        <v>536</v>
      </c>
      <c r="T1808" s="406" t="s">
        <v>287</v>
      </c>
      <c r="U1808" s="406">
        <v>50</v>
      </c>
      <c r="V1808" s="406">
        <v>9</v>
      </c>
      <c r="W1808" s="406">
        <v>202122</v>
      </c>
      <c r="X1808" s="566">
        <v>244.8</v>
      </c>
    </row>
    <row r="1809" spans="18:24" x14ac:dyDescent="0.2">
      <c r="R1809" s="406" t="str">
        <f t="shared" si="28"/>
        <v>538_COR_50_9_202122</v>
      </c>
      <c r="S1809" s="406">
        <v>538</v>
      </c>
      <c r="T1809" s="406" t="s">
        <v>287</v>
      </c>
      <c r="U1809" s="406">
        <v>50</v>
      </c>
      <c r="V1809" s="406">
        <v>9</v>
      </c>
      <c r="W1809" s="406">
        <v>202122</v>
      </c>
      <c r="X1809" s="566">
        <v>186</v>
      </c>
    </row>
    <row r="1810" spans="18:24" x14ac:dyDescent="0.2">
      <c r="R1810" s="406" t="str">
        <f t="shared" si="28"/>
        <v>540_COR_50_9_202122</v>
      </c>
      <c r="S1810" s="406">
        <v>540</v>
      </c>
      <c r="T1810" s="406" t="s">
        <v>287</v>
      </c>
      <c r="U1810" s="406">
        <v>50</v>
      </c>
      <c r="V1810" s="406">
        <v>9</v>
      </c>
      <c r="W1810" s="406">
        <v>202122</v>
      </c>
      <c r="X1810" s="566">
        <v>2484.3240000000001</v>
      </c>
    </row>
    <row r="1811" spans="18:24" x14ac:dyDescent="0.2">
      <c r="R1811" s="406" t="str">
        <f t="shared" si="28"/>
        <v>542_COR_50_9_202122</v>
      </c>
      <c r="S1811" s="406">
        <v>542</v>
      </c>
      <c r="T1811" s="406" t="s">
        <v>287</v>
      </c>
      <c r="U1811" s="406">
        <v>50</v>
      </c>
      <c r="V1811" s="406">
        <v>9</v>
      </c>
      <c r="W1811" s="406">
        <v>202122</v>
      </c>
      <c r="X1811" s="566">
        <v>917</v>
      </c>
    </row>
    <row r="1812" spans="18:24" x14ac:dyDescent="0.2">
      <c r="R1812" s="406" t="str">
        <f t="shared" si="28"/>
        <v>544_COR_50_9_202122</v>
      </c>
      <c r="S1812" s="406">
        <v>544</v>
      </c>
      <c r="T1812" s="406" t="s">
        <v>287</v>
      </c>
      <c r="U1812" s="406">
        <v>50</v>
      </c>
      <c r="V1812" s="406">
        <v>9</v>
      </c>
      <c r="W1812" s="406">
        <v>202122</v>
      </c>
      <c r="X1812" s="566">
        <v>970.22668999999996</v>
      </c>
    </row>
    <row r="1813" spans="18:24" x14ac:dyDescent="0.2">
      <c r="R1813" s="406" t="str">
        <f t="shared" si="28"/>
        <v>545_COR_50_9_202122</v>
      </c>
      <c r="S1813" s="406">
        <v>545</v>
      </c>
      <c r="T1813" s="406" t="s">
        <v>287</v>
      </c>
      <c r="U1813" s="406">
        <v>50</v>
      </c>
      <c r="V1813" s="406">
        <v>9</v>
      </c>
      <c r="W1813" s="406">
        <v>202122</v>
      </c>
      <c r="X1813" s="566">
        <v>0</v>
      </c>
    </row>
    <row r="1814" spans="18:24" x14ac:dyDescent="0.2">
      <c r="R1814" s="406" t="str">
        <f t="shared" si="28"/>
        <v>546_COR_50_9_202122</v>
      </c>
      <c r="S1814" s="406">
        <v>546</v>
      </c>
      <c r="T1814" s="406" t="s">
        <v>287</v>
      </c>
      <c r="U1814" s="406">
        <v>50</v>
      </c>
      <c r="V1814" s="406">
        <v>9</v>
      </c>
      <c r="W1814" s="406">
        <v>202122</v>
      </c>
      <c r="X1814" s="566">
        <v>1</v>
      </c>
    </row>
    <row r="1815" spans="18:24" x14ac:dyDescent="0.2">
      <c r="R1815" s="406" t="str">
        <f t="shared" si="28"/>
        <v>548_COR_50_9_202122</v>
      </c>
      <c r="S1815" s="406">
        <v>548</v>
      </c>
      <c r="T1815" s="406" t="s">
        <v>287</v>
      </c>
      <c r="U1815" s="406">
        <v>50</v>
      </c>
      <c r="V1815" s="406">
        <v>9</v>
      </c>
      <c r="W1815" s="406">
        <v>202122</v>
      </c>
      <c r="X1815" s="566">
        <v>417.27600000000001</v>
      </c>
    </row>
    <row r="1816" spans="18:24" x14ac:dyDescent="0.2">
      <c r="R1816" s="406" t="str">
        <f t="shared" si="28"/>
        <v>550_COR_50_9_202122</v>
      </c>
      <c r="S1816" s="406">
        <v>550</v>
      </c>
      <c r="T1816" s="406" t="s">
        <v>287</v>
      </c>
      <c r="U1816" s="406">
        <v>50</v>
      </c>
      <c r="V1816" s="406">
        <v>9</v>
      </c>
      <c r="W1816" s="406">
        <v>202122</v>
      </c>
      <c r="X1816" s="566">
        <v>134.41116</v>
      </c>
    </row>
    <row r="1817" spans="18:24" x14ac:dyDescent="0.2">
      <c r="R1817" s="406" t="str">
        <f t="shared" si="28"/>
        <v>552_COR_50_9_202122</v>
      </c>
      <c r="S1817" s="406">
        <v>552</v>
      </c>
      <c r="T1817" s="406" t="s">
        <v>287</v>
      </c>
      <c r="U1817" s="406">
        <v>50</v>
      </c>
      <c r="V1817" s="406">
        <v>9</v>
      </c>
      <c r="W1817" s="406">
        <v>202122</v>
      </c>
      <c r="X1817" s="566">
        <v>1504.3589500000003</v>
      </c>
    </row>
    <row r="1818" spans="18:24" x14ac:dyDescent="0.2">
      <c r="R1818" s="406" t="str">
        <f t="shared" si="28"/>
        <v>562_COR_50_9_202122</v>
      </c>
      <c r="S1818" s="406">
        <v>562</v>
      </c>
      <c r="T1818" s="406" t="s">
        <v>287</v>
      </c>
      <c r="U1818" s="406">
        <v>50</v>
      </c>
      <c r="V1818" s="406">
        <v>9</v>
      </c>
      <c r="W1818" s="406">
        <v>202122</v>
      </c>
      <c r="X1818" s="566">
        <v>0</v>
      </c>
    </row>
    <row r="1819" spans="18:24" x14ac:dyDescent="0.2">
      <c r="R1819" s="406" t="str">
        <f t="shared" si="28"/>
        <v>564_COR_50_9_202122</v>
      </c>
      <c r="S1819" s="406">
        <v>564</v>
      </c>
      <c r="T1819" s="406" t="s">
        <v>287</v>
      </c>
      <c r="U1819" s="406">
        <v>50</v>
      </c>
      <c r="V1819" s="406">
        <v>9</v>
      </c>
      <c r="W1819" s="406">
        <v>202122</v>
      </c>
      <c r="X1819" s="566">
        <v>0</v>
      </c>
    </row>
    <row r="1820" spans="18:24" x14ac:dyDescent="0.2">
      <c r="R1820" s="406" t="str">
        <f t="shared" si="28"/>
        <v>566_COR_50_9_202122</v>
      </c>
      <c r="S1820" s="406">
        <v>566</v>
      </c>
      <c r="T1820" s="406" t="s">
        <v>287</v>
      </c>
      <c r="U1820" s="406">
        <v>50</v>
      </c>
      <c r="V1820" s="406">
        <v>9</v>
      </c>
      <c r="W1820" s="406">
        <v>202122</v>
      </c>
      <c r="X1820" s="566">
        <v>0</v>
      </c>
    </row>
    <row r="1821" spans="18:24" x14ac:dyDescent="0.2">
      <c r="R1821" s="406" t="str">
        <f t="shared" si="28"/>
        <v>568_COR_50_9_202122</v>
      </c>
      <c r="S1821" s="406">
        <v>568</v>
      </c>
      <c r="T1821" s="406" t="s">
        <v>287</v>
      </c>
      <c r="U1821" s="406">
        <v>50</v>
      </c>
      <c r="V1821" s="406">
        <v>9</v>
      </c>
      <c r="W1821" s="406">
        <v>202122</v>
      </c>
      <c r="X1821" s="566">
        <v>0</v>
      </c>
    </row>
    <row r="1822" spans="18:24" x14ac:dyDescent="0.2">
      <c r="R1822" s="406" t="str">
        <f t="shared" si="28"/>
        <v>572_COR_50_9_202122</v>
      </c>
      <c r="S1822" s="406">
        <v>572</v>
      </c>
      <c r="T1822" s="406" t="s">
        <v>287</v>
      </c>
      <c r="U1822" s="406">
        <v>50</v>
      </c>
      <c r="V1822" s="406">
        <v>9</v>
      </c>
      <c r="W1822" s="406">
        <v>202122</v>
      </c>
      <c r="X1822" s="566">
        <v>0</v>
      </c>
    </row>
    <row r="1823" spans="18:24" x14ac:dyDescent="0.2">
      <c r="R1823" s="406" t="str">
        <f t="shared" si="28"/>
        <v>574_COR_50_9_202122</v>
      </c>
      <c r="S1823" s="406">
        <v>574</v>
      </c>
      <c r="T1823" s="406" t="s">
        <v>287</v>
      </c>
      <c r="U1823" s="406">
        <v>50</v>
      </c>
      <c r="V1823" s="406">
        <v>9</v>
      </c>
      <c r="W1823" s="406">
        <v>202122</v>
      </c>
      <c r="X1823" s="566">
        <v>0</v>
      </c>
    </row>
    <row r="1824" spans="18:24" x14ac:dyDescent="0.2">
      <c r="R1824" s="406" t="str">
        <f t="shared" si="28"/>
        <v>576_COR_50_9_202122</v>
      </c>
      <c r="S1824" s="406">
        <v>576</v>
      </c>
      <c r="T1824" s="406" t="s">
        <v>287</v>
      </c>
      <c r="U1824" s="406">
        <v>50</v>
      </c>
      <c r="V1824" s="406">
        <v>9</v>
      </c>
      <c r="W1824" s="406">
        <v>202122</v>
      </c>
      <c r="X1824" s="566">
        <v>0</v>
      </c>
    </row>
    <row r="1825" spans="18:24" x14ac:dyDescent="0.2">
      <c r="R1825" s="406" t="str">
        <f t="shared" si="28"/>
        <v>582_COR_50_9_202122</v>
      </c>
      <c r="S1825" s="406">
        <v>582</v>
      </c>
      <c r="T1825" s="406" t="s">
        <v>287</v>
      </c>
      <c r="U1825" s="406">
        <v>50</v>
      </c>
      <c r="V1825" s="406">
        <v>9</v>
      </c>
      <c r="W1825" s="406">
        <v>202122</v>
      </c>
      <c r="X1825" s="566">
        <v>981</v>
      </c>
    </row>
    <row r="1826" spans="18:24" x14ac:dyDescent="0.2">
      <c r="R1826" s="406" t="str">
        <f t="shared" si="28"/>
        <v>584_COR_50_9_202122</v>
      </c>
      <c r="S1826" s="406">
        <v>584</v>
      </c>
      <c r="T1826" s="406" t="s">
        <v>287</v>
      </c>
      <c r="U1826" s="406">
        <v>50</v>
      </c>
      <c r="V1826" s="406">
        <v>9</v>
      </c>
      <c r="W1826" s="406">
        <v>202122</v>
      </c>
      <c r="X1826" s="566">
        <v>668</v>
      </c>
    </row>
    <row r="1827" spans="18:24" x14ac:dyDescent="0.2">
      <c r="R1827" s="406" t="str">
        <f t="shared" si="28"/>
        <v>586_COR_50_9_202122</v>
      </c>
      <c r="S1827" s="406">
        <v>586</v>
      </c>
      <c r="T1827" s="406" t="s">
        <v>287</v>
      </c>
      <c r="U1827" s="406">
        <v>50</v>
      </c>
      <c r="V1827" s="406">
        <v>9</v>
      </c>
      <c r="W1827" s="406">
        <v>202122</v>
      </c>
      <c r="X1827" s="566">
        <v>210</v>
      </c>
    </row>
    <row r="1828" spans="18:24" x14ac:dyDescent="0.2">
      <c r="R1828" s="406" t="str">
        <f t="shared" si="28"/>
        <v>512_COR_51_9_202122</v>
      </c>
      <c r="S1828" s="406">
        <v>512</v>
      </c>
      <c r="T1828" s="406" t="s">
        <v>287</v>
      </c>
      <c r="U1828" s="406">
        <v>51</v>
      </c>
      <c r="V1828" s="406">
        <v>9</v>
      </c>
      <c r="W1828" s="406">
        <v>202122</v>
      </c>
      <c r="X1828" s="566">
        <v>0</v>
      </c>
    </row>
    <row r="1829" spans="18:24" x14ac:dyDescent="0.2">
      <c r="R1829" s="406" t="str">
        <f t="shared" si="28"/>
        <v>514_COR_51_9_202122</v>
      </c>
      <c r="S1829" s="406">
        <v>514</v>
      </c>
      <c r="T1829" s="406" t="s">
        <v>287</v>
      </c>
      <c r="U1829" s="406">
        <v>51</v>
      </c>
      <c r="V1829" s="406">
        <v>9</v>
      </c>
      <c r="W1829" s="406">
        <v>202122</v>
      </c>
      <c r="X1829" s="566">
        <v>220</v>
      </c>
    </row>
    <row r="1830" spans="18:24" x14ac:dyDescent="0.2">
      <c r="R1830" s="406" t="str">
        <f t="shared" si="28"/>
        <v>516_COR_51_9_202122</v>
      </c>
      <c r="S1830" s="406">
        <v>516</v>
      </c>
      <c r="T1830" s="406" t="s">
        <v>287</v>
      </c>
      <c r="U1830" s="406">
        <v>51</v>
      </c>
      <c r="V1830" s="406">
        <v>9</v>
      </c>
      <c r="W1830" s="406">
        <v>202122</v>
      </c>
      <c r="X1830" s="566">
        <v>143</v>
      </c>
    </row>
    <row r="1831" spans="18:24" x14ac:dyDescent="0.2">
      <c r="R1831" s="406" t="str">
        <f t="shared" si="28"/>
        <v>518_COR_51_9_202122</v>
      </c>
      <c r="S1831" s="406">
        <v>518</v>
      </c>
      <c r="T1831" s="406" t="s">
        <v>287</v>
      </c>
      <c r="U1831" s="406">
        <v>51</v>
      </c>
      <c r="V1831" s="406">
        <v>9</v>
      </c>
      <c r="W1831" s="406">
        <v>202122</v>
      </c>
      <c r="X1831" s="566">
        <v>5064</v>
      </c>
    </row>
    <row r="1832" spans="18:24" x14ac:dyDescent="0.2">
      <c r="R1832" s="406" t="str">
        <f t="shared" si="28"/>
        <v>520_COR_51_9_202122</v>
      </c>
      <c r="S1832" s="406">
        <v>520</v>
      </c>
      <c r="T1832" s="406" t="s">
        <v>287</v>
      </c>
      <c r="U1832" s="406">
        <v>51</v>
      </c>
      <c r="V1832" s="406">
        <v>9</v>
      </c>
      <c r="W1832" s="406">
        <v>202122</v>
      </c>
      <c r="X1832" s="566">
        <v>0</v>
      </c>
    </row>
    <row r="1833" spans="18:24" x14ac:dyDescent="0.2">
      <c r="R1833" s="406" t="str">
        <f t="shared" si="28"/>
        <v>522_COR_51_9_202122</v>
      </c>
      <c r="S1833" s="406">
        <v>522</v>
      </c>
      <c r="T1833" s="406" t="s">
        <v>287</v>
      </c>
      <c r="U1833" s="406">
        <v>51</v>
      </c>
      <c r="V1833" s="406">
        <v>9</v>
      </c>
      <c r="W1833" s="406">
        <v>202122</v>
      </c>
      <c r="X1833" s="566">
        <v>245.75299999999999</v>
      </c>
    </row>
    <row r="1834" spans="18:24" x14ac:dyDescent="0.2">
      <c r="R1834" s="406" t="str">
        <f t="shared" si="28"/>
        <v>524_COR_51_9_202122</v>
      </c>
      <c r="S1834" s="406">
        <v>524</v>
      </c>
      <c r="T1834" s="406" t="s">
        <v>287</v>
      </c>
      <c r="U1834" s="406">
        <v>51</v>
      </c>
      <c r="V1834" s="406">
        <v>9</v>
      </c>
      <c r="W1834" s="406">
        <v>202122</v>
      </c>
      <c r="X1834" s="566">
        <v>0</v>
      </c>
    </row>
    <row r="1835" spans="18:24" x14ac:dyDescent="0.2">
      <c r="R1835" s="406" t="str">
        <f t="shared" si="28"/>
        <v>526_COR_51_9_202122</v>
      </c>
      <c r="S1835" s="406">
        <v>526</v>
      </c>
      <c r="T1835" s="406" t="s">
        <v>287</v>
      </c>
      <c r="U1835" s="406">
        <v>51</v>
      </c>
      <c r="V1835" s="406">
        <v>9</v>
      </c>
      <c r="W1835" s="406">
        <v>202122</v>
      </c>
      <c r="X1835" s="566">
        <v>10</v>
      </c>
    </row>
    <row r="1836" spans="18:24" x14ac:dyDescent="0.2">
      <c r="R1836" s="406" t="str">
        <f t="shared" si="28"/>
        <v>528_COR_51_9_202122</v>
      </c>
      <c r="S1836" s="406">
        <v>528</v>
      </c>
      <c r="T1836" s="406" t="s">
        <v>287</v>
      </c>
      <c r="U1836" s="406">
        <v>51</v>
      </c>
      <c r="V1836" s="406">
        <v>9</v>
      </c>
      <c r="W1836" s="406">
        <v>202122</v>
      </c>
      <c r="X1836" s="566">
        <v>1886.1932200000001</v>
      </c>
    </row>
    <row r="1837" spans="18:24" x14ac:dyDescent="0.2">
      <c r="R1837" s="406" t="str">
        <f t="shared" si="28"/>
        <v>530_COR_51_9_202122</v>
      </c>
      <c r="S1837" s="406">
        <v>530</v>
      </c>
      <c r="T1837" s="406" t="s">
        <v>287</v>
      </c>
      <c r="U1837" s="406">
        <v>51</v>
      </c>
      <c r="V1837" s="406">
        <v>9</v>
      </c>
      <c r="W1837" s="406">
        <v>202122</v>
      </c>
      <c r="X1837" s="566">
        <v>69</v>
      </c>
    </row>
    <row r="1838" spans="18:24" x14ac:dyDescent="0.2">
      <c r="R1838" s="406" t="str">
        <f t="shared" si="28"/>
        <v>532_COR_51_9_202122</v>
      </c>
      <c r="S1838" s="406">
        <v>532</v>
      </c>
      <c r="T1838" s="406" t="s">
        <v>287</v>
      </c>
      <c r="U1838" s="406">
        <v>51</v>
      </c>
      <c r="V1838" s="406">
        <v>9</v>
      </c>
      <c r="W1838" s="406">
        <v>202122</v>
      </c>
      <c r="X1838" s="566">
        <v>436</v>
      </c>
    </row>
    <row r="1839" spans="18:24" x14ac:dyDescent="0.2">
      <c r="R1839" s="406" t="str">
        <f t="shared" si="28"/>
        <v>534_COR_51_9_202122</v>
      </c>
      <c r="S1839" s="406">
        <v>534</v>
      </c>
      <c r="T1839" s="406" t="s">
        <v>287</v>
      </c>
      <c r="U1839" s="406">
        <v>51</v>
      </c>
      <c r="V1839" s="406">
        <v>9</v>
      </c>
      <c r="W1839" s="406">
        <v>202122</v>
      </c>
      <c r="X1839" s="566">
        <v>0</v>
      </c>
    </row>
    <row r="1840" spans="18:24" x14ac:dyDescent="0.2">
      <c r="R1840" s="406" t="str">
        <f t="shared" si="28"/>
        <v>536_COR_51_9_202122</v>
      </c>
      <c r="S1840" s="406">
        <v>536</v>
      </c>
      <c r="T1840" s="406" t="s">
        <v>287</v>
      </c>
      <c r="U1840" s="406">
        <v>51</v>
      </c>
      <c r="V1840" s="406">
        <v>9</v>
      </c>
      <c r="W1840" s="406">
        <v>202122</v>
      </c>
      <c r="X1840" s="566">
        <v>182.8</v>
      </c>
    </row>
    <row r="1841" spans="18:24" x14ac:dyDescent="0.2">
      <c r="R1841" s="406" t="str">
        <f t="shared" si="28"/>
        <v>538_COR_51_9_202122</v>
      </c>
      <c r="S1841" s="406">
        <v>538</v>
      </c>
      <c r="T1841" s="406" t="s">
        <v>287</v>
      </c>
      <c r="U1841" s="406">
        <v>51</v>
      </c>
      <c r="V1841" s="406">
        <v>9</v>
      </c>
      <c r="W1841" s="406">
        <v>202122</v>
      </c>
      <c r="X1841" s="566">
        <v>3473</v>
      </c>
    </row>
    <row r="1842" spans="18:24" x14ac:dyDescent="0.2">
      <c r="R1842" s="406" t="str">
        <f t="shared" si="28"/>
        <v>540_COR_51_9_202122</v>
      </c>
      <c r="S1842" s="406">
        <v>540</v>
      </c>
      <c r="T1842" s="406" t="s">
        <v>287</v>
      </c>
      <c r="U1842" s="406">
        <v>51</v>
      </c>
      <c r="V1842" s="406">
        <v>9</v>
      </c>
      <c r="W1842" s="406">
        <v>202122</v>
      </c>
      <c r="X1842" s="566">
        <v>0</v>
      </c>
    </row>
    <row r="1843" spans="18:24" x14ac:dyDescent="0.2">
      <c r="R1843" s="406" t="str">
        <f t="shared" si="28"/>
        <v>542_COR_51_9_202122</v>
      </c>
      <c r="S1843" s="406">
        <v>542</v>
      </c>
      <c r="T1843" s="406" t="s">
        <v>287</v>
      </c>
      <c r="U1843" s="406">
        <v>51</v>
      </c>
      <c r="V1843" s="406">
        <v>9</v>
      </c>
      <c r="W1843" s="406">
        <v>202122</v>
      </c>
      <c r="X1843" s="566">
        <v>0</v>
      </c>
    </row>
    <row r="1844" spans="18:24" x14ac:dyDescent="0.2">
      <c r="R1844" s="406" t="str">
        <f t="shared" si="28"/>
        <v>544_COR_51_9_202122</v>
      </c>
      <c r="S1844" s="406">
        <v>544</v>
      </c>
      <c r="T1844" s="406" t="s">
        <v>287</v>
      </c>
      <c r="U1844" s="406">
        <v>51</v>
      </c>
      <c r="V1844" s="406">
        <v>9</v>
      </c>
      <c r="W1844" s="406">
        <v>202122</v>
      </c>
      <c r="X1844" s="566">
        <v>233.61117000000002</v>
      </c>
    </row>
    <row r="1845" spans="18:24" x14ac:dyDescent="0.2">
      <c r="R1845" s="406" t="str">
        <f t="shared" si="28"/>
        <v>545_COR_51_9_202122</v>
      </c>
      <c r="S1845" s="406">
        <v>545</v>
      </c>
      <c r="T1845" s="406" t="s">
        <v>287</v>
      </c>
      <c r="U1845" s="406">
        <v>51</v>
      </c>
      <c r="V1845" s="406">
        <v>9</v>
      </c>
      <c r="W1845" s="406">
        <v>202122</v>
      </c>
      <c r="X1845" s="566">
        <v>0</v>
      </c>
    </row>
    <row r="1846" spans="18:24" x14ac:dyDescent="0.2">
      <c r="R1846" s="406" t="str">
        <f t="shared" si="28"/>
        <v>546_COR_51_9_202122</v>
      </c>
      <c r="S1846" s="406">
        <v>546</v>
      </c>
      <c r="T1846" s="406" t="s">
        <v>287</v>
      </c>
      <c r="U1846" s="406">
        <v>51</v>
      </c>
      <c r="V1846" s="406">
        <v>9</v>
      </c>
      <c r="W1846" s="406">
        <v>202122</v>
      </c>
      <c r="X1846" s="566">
        <v>0</v>
      </c>
    </row>
    <row r="1847" spans="18:24" x14ac:dyDescent="0.2">
      <c r="R1847" s="406" t="str">
        <f t="shared" si="28"/>
        <v>548_COR_51_9_202122</v>
      </c>
      <c r="S1847" s="406">
        <v>548</v>
      </c>
      <c r="T1847" s="406" t="s">
        <v>287</v>
      </c>
      <c r="U1847" s="406">
        <v>51</v>
      </c>
      <c r="V1847" s="406">
        <v>9</v>
      </c>
      <c r="W1847" s="406">
        <v>202122</v>
      </c>
      <c r="X1847" s="566">
        <v>0</v>
      </c>
    </row>
    <row r="1848" spans="18:24" x14ac:dyDescent="0.2">
      <c r="R1848" s="406" t="str">
        <f t="shared" si="28"/>
        <v>550_COR_51_9_202122</v>
      </c>
      <c r="S1848" s="406">
        <v>550</v>
      </c>
      <c r="T1848" s="406" t="s">
        <v>287</v>
      </c>
      <c r="U1848" s="406">
        <v>51</v>
      </c>
      <c r="V1848" s="406">
        <v>9</v>
      </c>
      <c r="W1848" s="406">
        <v>202122</v>
      </c>
      <c r="X1848" s="566">
        <v>615</v>
      </c>
    </row>
    <row r="1849" spans="18:24" x14ac:dyDescent="0.2">
      <c r="R1849" s="406" t="str">
        <f t="shared" si="28"/>
        <v>552_COR_51_9_202122</v>
      </c>
      <c r="S1849" s="406">
        <v>552</v>
      </c>
      <c r="T1849" s="406" t="s">
        <v>287</v>
      </c>
      <c r="U1849" s="406">
        <v>51</v>
      </c>
      <c r="V1849" s="406">
        <v>9</v>
      </c>
      <c r="W1849" s="406">
        <v>202122</v>
      </c>
      <c r="X1849" s="566">
        <v>6182.3827599999986</v>
      </c>
    </row>
    <row r="1850" spans="18:24" x14ac:dyDescent="0.2">
      <c r="R1850" s="406" t="str">
        <f t="shared" si="28"/>
        <v>562_COR_51_9_202122</v>
      </c>
      <c r="S1850" s="406">
        <v>562</v>
      </c>
      <c r="T1850" s="406" t="s">
        <v>287</v>
      </c>
      <c r="U1850" s="406">
        <v>51</v>
      </c>
      <c r="V1850" s="406">
        <v>9</v>
      </c>
      <c r="W1850" s="406">
        <v>202122</v>
      </c>
      <c r="X1850" s="566">
        <v>0</v>
      </c>
    </row>
    <row r="1851" spans="18:24" x14ac:dyDescent="0.2">
      <c r="R1851" s="406" t="str">
        <f t="shared" si="28"/>
        <v>564_COR_51_9_202122</v>
      </c>
      <c r="S1851" s="406">
        <v>564</v>
      </c>
      <c r="T1851" s="406" t="s">
        <v>287</v>
      </c>
      <c r="U1851" s="406">
        <v>51</v>
      </c>
      <c r="V1851" s="406">
        <v>9</v>
      </c>
      <c r="W1851" s="406">
        <v>202122</v>
      </c>
      <c r="X1851" s="566">
        <v>0</v>
      </c>
    </row>
    <row r="1852" spans="18:24" x14ac:dyDescent="0.2">
      <c r="R1852" s="406" t="str">
        <f t="shared" si="28"/>
        <v>566_COR_51_9_202122</v>
      </c>
      <c r="S1852" s="406">
        <v>566</v>
      </c>
      <c r="T1852" s="406" t="s">
        <v>287</v>
      </c>
      <c r="U1852" s="406">
        <v>51</v>
      </c>
      <c r="V1852" s="406">
        <v>9</v>
      </c>
      <c r="W1852" s="406">
        <v>202122</v>
      </c>
      <c r="X1852" s="566">
        <v>0</v>
      </c>
    </row>
    <row r="1853" spans="18:24" x14ac:dyDescent="0.2">
      <c r="R1853" s="406" t="str">
        <f t="shared" si="28"/>
        <v>568_COR_51_9_202122</v>
      </c>
      <c r="S1853" s="406">
        <v>568</v>
      </c>
      <c r="T1853" s="406" t="s">
        <v>287</v>
      </c>
      <c r="U1853" s="406">
        <v>51</v>
      </c>
      <c r="V1853" s="406">
        <v>9</v>
      </c>
      <c r="W1853" s="406">
        <v>202122</v>
      </c>
      <c r="X1853" s="566">
        <v>0</v>
      </c>
    </row>
    <row r="1854" spans="18:24" x14ac:dyDescent="0.2">
      <c r="R1854" s="406" t="str">
        <f t="shared" si="28"/>
        <v>572_COR_51_9_202122</v>
      </c>
      <c r="S1854" s="406">
        <v>572</v>
      </c>
      <c r="T1854" s="406" t="s">
        <v>287</v>
      </c>
      <c r="U1854" s="406">
        <v>51</v>
      </c>
      <c r="V1854" s="406">
        <v>9</v>
      </c>
      <c r="W1854" s="406">
        <v>202122</v>
      </c>
      <c r="X1854" s="566">
        <v>0</v>
      </c>
    </row>
    <row r="1855" spans="18:24" x14ac:dyDescent="0.2">
      <c r="R1855" s="406" t="str">
        <f t="shared" si="28"/>
        <v>574_COR_51_9_202122</v>
      </c>
      <c r="S1855" s="406">
        <v>574</v>
      </c>
      <c r="T1855" s="406" t="s">
        <v>287</v>
      </c>
      <c r="U1855" s="406">
        <v>51</v>
      </c>
      <c r="V1855" s="406">
        <v>9</v>
      </c>
      <c r="W1855" s="406">
        <v>202122</v>
      </c>
      <c r="X1855" s="566">
        <v>0</v>
      </c>
    </row>
    <row r="1856" spans="18:24" x14ac:dyDescent="0.2">
      <c r="R1856" s="406" t="str">
        <f t="shared" si="28"/>
        <v>576_COR_51_9_202122</v>
      </c>
      <c r="S1856" s="406">
        <v>576</v>
      </c>
      <c r="T1856" s="406" t="s">
        <v>287</v>
      </c>
      <c r="U1856" s="406">
        <v>51</v>
      </c>
      <c r="V1856" s="406">
        <v>9</v>
      </c>
      <c r="W1856" s="406">
        <v>202122</v>
      </c>
      <c r="X1856" s="566">
        <v>0</v>
      </c>
    </row>
    <row r="1857" spans="18:24" x14ac:dyDescent="0.2">
      <c r="R1857" s="406" t="str">
        <f t="shared" si="28"/>
        <v>582_COR_51_9_202122</v>
      </c>
      <c r="S1857" s="406">
        <v>582</v>
      </c>
      <c r="T1857" s="406" t="s">
        <v>287</v>
      </c>
      <c r="U1857" s="406">
        <v>51</v>
      </c>
      <c r="V1857" s="406">
        <v>9</v>
      </c>
      <c r="W1857" s="406">
        <v>202122</v>
      </c>
      <c r="X1857" s="566">
        <v>0</v>
      </c>
    </row>
    <row r="1858" spans="18:24" x14ac:dyDescent="0.2">
      <c r="R1858" s="406" t="str">
        <f t="shared" si="28"/>
        <v>584_COR_51_9_202122</v>
      </c>
      <c r="S1858" s="406">
        <v>584</v>
      </c>
      <c r="T1858" s="406" t="s">
        <v>287</v>
      </c>
      <c r="U1858" s="406">
        <v>51</v>
      </c>
      <c r="V1858" s="406">
        <v>9</v>
      </c>
      <c r="W1858" s="406">
        <v>202122</v>
      </c>
      <c r="X1858" s="566">
        <v>0</v>
      </c>
    </row>
    <row r="1859" spans="18:24" x14ac:dyDescent="0.2">
      <c r="R1859" s="406" t="str">
        <f t="shared" si="28"/>
        <v>586_COR_51_9_202122</v>
      </c>
      <c r="S1859" s="406">
        <v>586</v>
      </c>
      <c r="T1859" s="406" t="s">
        <v>287</v>
      </c>
      <c r="U1859" s="406">
        <v>51</v>
      </c>
      <c r="V1859" s="406">
        <v>9</v>
      </c>
      <c r="W1859" s="406">
        <v>202122</v>
      </c>
      <c r="X1859" s="566">
        <v>0</v>
      </c>
    </row>
    <row r="1860" spans="18:24" x14ac:dyDescent="0.2">
      <c r="R1860" s="406" t="str">
        <f t="shared" ref="R1860:R1923" si="29">S1860&amp;"_"&amp;T1860&amp;"_"&amp;U1860&amp;"_"&amp;V1860&amp;"_"&amp;W1860</f>
        <v>512_COR_52_9_202122</v>
      </c>
      <c r="S1860" s="406">
        <v>512</v>
      </c>
      <c r="T1860" s="406" t="s">
        <v>287</v>
      </c>
      <c r="U1860" s="406">
        <v>52</v>
      </c>
      <c r="V1860" s="406">
        <v>9</v>
      </c>
      <c r="W1860" s="406">
        <v>202122</v>
      </c>
      <c r="X1860" s="566">
        <v>2205</v>
      </c>
    </row>
    <row r="1861" spans="18:24" x14ac:dyDescent="0.2">
      <c r="R1861" s="406" t="str">
        <f t="shared" si="29"/>
        <v>514_COR_52_9_202122</v>
      </c>
      <c r="S1861" s="406">
        <v>514</v>
      </c>
      <c r="T1861" s="406" t="s">
        <v>287</v>
      </c>
      <c r="U1861" s="406">
        <v>52</v>
      </c>
      <c r="V1861" s="406">
        <v>9</v>
      </c>
      <c r="W1861" s="406">
        <v>202122</v>
      </c>
      <c r="X1861" s="566">
        <v>0</v>
      </c>
    </row>
    <row r="1862" spans="18:24" x14ac:dyDescent="0.2">
      <c r="R1862" s="406" t="str">
        <f t="shared" si="29"/>
        <v>516_COR_52_9_202122</v>
      </c>
      <c r="S1862" s="406">
        <v>516</v>
      </c>
      <c r="T1862" s="406" t="s">
        <v>287</v>
      </c>
      <c r="U1862" s="406">
        <v>52</v>
      </c>
      <c r="V1862" s="406">
        <v>9</v>
      </c>
      <c r="W1862" s="406">
        <v>202122</v>
      </c>
      <c r="X1862" s="566">
        <v>97</v>
      </c>
    </row>
    <row r="1863" spans="18:24" x14ac:dyDescent="0.2">
      <c r="R1863" s="406" t="str">
        <f t="shared" si="29"/>
        <v>518_COR_52_9_202122</v>
      </c>
      <c r="S1863" s="406">
        <v>518</v>
      </c>
      <c r="T1863" s="406" t="s">
        <v>287</v>
      </c>
      <c r="U1863" s="406">
        <v>52</v>
      </c>
      <c r="V1863" s="406">
        <v>9</v>
      </c>
      <c r="W1863" s="406">
        <v>202122</v>
      </c>
      <c r="X1863" s="566">
        <v>0</v>
      </c>
    </row>
    <row r="1864" spans="18:24" x14ac:dyDescent="0.2">
      <c r="R1864" s="406" t="str">
        <f t="shared" si="29"/>
        <v>520_COR_52_9_202122</v>
      </c>
      <c r="S1864" s="406">
        <v>520</v>
      </c>
      <c r="T1864" s="406" t="s">
        <v>287</v>
      </c>
      <c r="U1864" s="406">
        <v>52</v>
      </c>
      <c r="V1864" s="406">
        <v>9</v>
      </c>
      <c r="W1864" s="406">
        <v>202122</v>
      </c>
      <c r="X1864" s="566">
        <v>1572</v>
      </c>
    </row>
    <row r="1865" spans="18:24" x14ac:dyDescent="0.2">
      <c r="R1865" s="406" t="str">
        <f t="shared" si="29"/>
        <v>522_COR_52_9_202122</v>
      </c>
      <c r="S1865" s="406">
        <v>522</v>
      </c>
      <c r="T1865" s="406" t="s">
        <v>287</v>
      </c>
      <c r="U1865" s="406">
        <v>52</v>
      </c>
      <c r="V1865" s="406">
        <v>9</v>
      </c>
      <c r="W1865" s="406">
        <v>202122</v>
      </c>
      <c r="X1865" s="566">
        <v>0</v>
      </c>
    </row>
    <row r="1866" spans="18:24" x14ac:dyDescent="0.2">
      <c r="R1866" s="406" t="str">
        <f t="shared" si="29"/>
        <v>524_COR_52_9_202122</v>
      </c>
      <c r="S1866" s="406">
        <v>524</v>
      </c>
      <c r="T1866" s="406" t="s">
        <v>287</v>
      </c>
      <c r="U1866" s="406">
        <v>52</v>
      </c>
      <c r="V1866" s="406">
        <v>9</v>
      </c>
      <c r="W1866" s="406">
        <v>202122</v>
      </c>
      <c r="X1866" s="566">
        <v>199.30199999999999</v>
      </c>
    </row>
    <row r="1867" spans="18:24" x14ac:dyDescent="0.2">
      <c r="R1867" s="406" t="str">
        <f t="shared" si="29"/>
        <v>526_COR_52_9_202122</v>
      </c>
      <c r="S1867" s="406">
        <v>526</v>
      </c>
      <c r="T1867" s="406" t="s">
        <v>287</v>
      </c>
      <c r="U1867" s="406">
        <v>52</v>
      </c>
      <c r="V1867" s="406">
        <v>9</v>
      </c>
      <c r="W1867" s="406">
        <v>202122</v>
      </c>
      <c r="X1867" s="566">
        <v>22</v>
      </c>
    </row>
    <row r="1868" spans="18:24" x14ac:dyDescent="0.2">
      <c r="R1868" s="406" t="str">
        <f t="shared" si="29"/>
        <v>528_COR_52_9_202122</v>
      </c>
      <c r="S1868" s="406">
        <v>528</v>
      </c>
      <c r="T1868" s="406" t="s">
        <v>287</v>
      </c>
      <c r="U1868" s="406">
        <v>52</v>
      </c>
      <c r="V1868" s="406">
        <v>9</v>
      </c>
      <c r="W1868" s="406">
        <v>202122</v>
      </c>
      <c r="X1868" s="566">
        <v>0</v>
      </c>
    </row>
    <row r="1869" spans="18:24" x14ac:dyDescent="0.2">
      <c r="R1869" s="406" t="str">
        <f t="shared" si="29"/>
        <v>530_COR_52_9_202122</v>
      </c>
      <c r="S1869" s="406">
        <v>530</v>
      </c>
      <c r="T1869" s="406" t="s">
        <v>287</v>
      </c>
      <c r="U1869" s="406">
        <v>52</v>
      </c>
      <c r="V1869" s="406">
        <v>9</v>
      </c>
      <c r="W1869" s="406">
        <v>202122</v>
      </c>
      <c r="X1869" s="566">
        <v>0</v>
      </c>
    </row>
    <row r="1870" spans="18:24" x14ac:dyDescent="0.2">
      <c r="R1870" s="406" t="str">
        <f t="shared" si="29"/>
        <v>532_COR_52_9_202122</v>
      </c>
      <c r="S1870" s="406">
        <v>532</v>
      </c>
      <c r="T1870" s="406" t="s">
        <v>287</v>
      </c>
      <c r="U1870" s="406">
        <v>52</v>
      </c>
      <c r="V1870" s="406">
        <v>9</v>
      </c>
      <c r="W1870" s="406">
        <v>202122</v>
      </c>
      <c r="X1870" s="566">
        <v>0</v>
      </c>
    </row>
    <row r="1871" spans="18:24" x14ac:dyDescent="0.2">
      <c r="R1871" s="406" t="str">
        <f t="shared" si="29"/>
        <v>534_COR_52_9_202122</v>
      </c>
      <c r="S1871" s="406">
        <v>534</v>
      </c>
      <c r="T1871" s="406" t="s">
        <v>287</v>
      </c>
      <c r="U1871" s="406">
        <v>52</v>
      </c>
      <c r="V1871" s="406">
        <v>9</v>
      </c>
      <c r="W1871" s="406">
        <v>202122</v>
      </c>
      <c r="X1871" s="566">
        <v>14.84</v>
      </c>
    </row>
    <row r="1872" spans="18:24" x14ac:dyDescent="0.2">
      <c r="R1872" s="406" t="str">
        <f t="shared" si="29"/>
        <v>536_COR_52_9_202122</v>
      </c>
      <c r="S1872" s="406">
        <v>536</v>
      </c>
      <c r="T1872" s="406" t="s">
        <v>287</v>
      </c>
      <c r="U1872" s="406">
        <v>52</v>
      </c>
      <c r="V1872" s="406">
        <v>9</v>
      </c>
      <c r="W1872" s="406">
        <v>202122</v>
      </c>
      <c r="X1872" s="566">
        <v>0</v>
      </c>
    </row>
    <row r="1873" spans="18:24" x14ac:dyDescent="0.2">
      <c r="R1873" s="406" t="str">
        <f t="shared" si="29"/>
        <v>538_COR_52_9_202122</v>
      </c>
      <c r="S1873" s="406">
        <v>538</v>
      </c>
      <c r="T1873" s="406" t="s">
        <v>287</v>
      </c>
      <c r="U1873" s="406">
        <v>52</v>
      </c>
      <c r="V1873" s="406">
        <v>9</v>
      </c>
      <c r="W1873" s="406">
        <v>202122</v>
      </c>
      <c r="X1873" s="566">
        <v>0</v>
      </c>
    </row>
    <row r="1874" spans="18:24" x14ac:dyDescent="0.2">
      <c r="R1874" s="406" t="str">
        <f t="shared" si="29"/>
        <v>540_COR_52_9_202122</v>
      </c>
      <c r="S1874" s="406">
        <v>540</v>
      </c>
      <c r="T1874" s="406" t="s">
        <v>287</v>
      </c>
      <c r="U1874" s="406">
        <v>52</v>
      </c>
      <c r="V1874" s="406">
        <v>9</v>
      </c>
      <c r="W1874" s="406">
        <v>202122</v>
      </c>
      <c r="X1874" s="566">
        <v>0</v>
      </c>
    </row>
    <row r="1875" spans="18:24" x14ac:dyDescent="0.2">
      <c r="R1875" s="406" t="str">
        <f t="shared" si="29"/>
        <v>542_COR_52_9_202122</v>
      </c>
      <c r="S1875" s="406">
        <v>542</v>
      </c>
      <c r="T1875" s="406" t="s">
        <v>287</v>
      </c>
      <c r="U1875" s="406">
        <v>52</v>
      </c>
      <c r="V1875" s="406">
        <v>9</v>
      </c>
      <c r="W1875" s="406">
        <v>202122</v>
      </c>
      <c r="X1875" s="566">
        <v>3</v>
      </c>
    </row>
    <row r="1876" spans="18:24" x14ac:dyDescent="0.2">
      <c r="R1876" s="406" t="str">
        <f t="shared" si="29"/>
        <v>544_COR_52_9_202122</v>
      </c>
      <c r="S1876" s="406">
        <v>544</v>
      </c>
      <c r="T1876" s="406" t="s">
        <v>287</v>
      </c>
      <c r="U1876" s="406">
        <v>52</v>
      </c>
      <c r="V1876" s="406">
        <v>9</v>
      </c>
      <c r="W1876" s="406">
        <v>202122</v>
      </c>
      <c r="X1876" s="566">
        <v>0</v>
      </c>
    </row>
    <row r="1877" spans="18:24" x14ac:dyDescent="0.2">
      <c r="R1877" s="406" t="str">
        <f t="shared" si="29"/>
        <v>545_COR_52_9_202122</v>
      </c>
      <c r="S1877" s="406">
        <v>545</v>
      </c>
      <c r="T1877" s="406" t="s">
        <v>287</v>
      </c>
      <c r="U1877" s="406">
        <v>52</v>
      </c>
      <c r="V1877" s="406">
        <v>9</v>
      </c>
      <c r="W1877" s="406">
        <v>202122</v>
      </c>
      <c r="X1877" s="566">
        <v>0</v>
      </c>
    </row>
    <row r="1878" spans="18:24" x14ac:dyDescent="0.2">
      <c r="R1878" s="406" t="str">
        <f t="shared" si="29"/>
        <v>546_COR_52_9_202122</v>
      </c>
      <c r="S1878" s="406">
        <v>546</v>
      </c>
      <c r="T1878" s="406" t="s">
        <v>287</v>
      </c>
      <c r="U1878" s="406">
        <v>52</v>
      </c>
      <c r="V1878" s="406">
        <v>9</v>
      </c>
      <c r="W1878" s="406">
        <v>202122</v>
      </c>
      <c r="X1878" s="566">
        <v>0</v>
      </c>
    </row>
    <row r="1879" spans="18:24" x14ac:dyDescent="0.2">
      <c r="R1879" s="406" t="str">
        <f t="shared" si="29"/>
        <v>548_COR_52_9_202122</v>
      </c>
      <c r="S1879" s="406">
        <v>548</v>
      </c>
      <c r="T1879" s="406" t="s">
        <v>287</v>
      </c>
      <c r="U1879" s="406">
        <v>52</v>
      </c>
      <c r="V1879" s="406">
        <v>9</v>
      </c>
      <c r="W1879" s="406">
        <v>202122</v>
      </c>
      <c r="X1879" s="566">
        <v>50.18</v>
      </c>
    </row>
    <row r="1880" spans="18:24" x14ac:dyDescent="0.2">
      <c r="R1880" s="406" t="str">
        <f t="shared" si="29"/>
        <v>550_COR_52_9_202122</v>
      </c>
      <c r="S1880" s="406">
        <v>550</v>
      </c>
      <c r="T1880" s="406" t="s">
        <v>287</v>
      </c>
      <c r="U1880" s="406">
        <v>52</v>
      </c>
      <c r="V1880" s="406">
        <v>9</v>
      </c>
      <c r="W1880" s="406">
        <v>202122</v>
      </c>
      <c r="X1880" s="566">
        <v>0</v>
      </c>
    </row>
    <row r="1881" spans="18:24" x14ac:dyDescent="0.2">
      <c r="R1881" s="406" t="str">
        <f t="shared" si="29"/>
        <v>552_COR_52_9_202122</v>
      </c>
      <c r="S1881" s="406">
        <v>552</v>
      </c>
      <c r="T1881" s="406" t="s">
        <v>287</v>
      </c>
      <c r="U1881" s="406">
        <v>52</v>
      </c>
      <c r="V1881" s="406">
        <v>9</v>
      </c>
      <c r="W1881" s="406">
        <v>202122</v>
      </c>
      <c r="X1881" s="566">
        <v>504.28408999999999</v>
      </c>
    </row>
    <row r="1882" spans="18:24" x14ac:dyDescent="0.2">
      <c r="R1882" s="406" t="str">
        <f t="shared" si="29"/>
        <v>562_COR_52_9_202122</v>
      </c>
      <c r="S1882" s="406">
        <v>562</v>
      </c>
      <c r="T1882" s="406" t="s">
        <v>287</v>
      </c>
      <c r="U1882" s="406">
        <v>52</v>
      </c>
      <c r="V1882" s="406">
        <v>9</v>
      </c>
      <c r="W1882" s="406">
        <v>202122</v>
      </c>
      <c r="X1882" s="566">
        <v>0</v>
      </c>
    </row>
    <row r="1883" spans="18:24" x14ac:dyDescent="0.2">
      <c r="R1883" s="406" t="str">
        <f t="shared" si="29"/>
        <v>564_COR_52_9_202122</v>
      </c>
      <c r="S1883" s="406">
        <v>564</v>
      </c>
      <c r="T1883" s="406" t="s">
        <v>287</v>
      </c>
      <c r="U1883" s="406">
        <v>52</v>
      </c>
      <c r="V1883" s="406">
        <v>9</v>
      </c>
      <c r="W1883" s="406">
        <v>202122</v>
      </c>
      <c r="X1883" s="566">
        <v>0</v>
      </c>
    </row>
    <row r="1884" spans="18:24" x14ac:dyDescent="0.2">
      <c r="R1884" s="406" t="str">
        <f t="shared" si="29"/>
        <v>566_COR_52_9_202122</v>
      </c>
      <c r="S1884" s="406">
        <v>566</v>
      </c>
      <c r="T1884" s="406" t="s">
        <v>287</v>
      </c>
      <c r="U1884" s="406">
        <v>52</v>
      </c>
      <c r="V1884" s="406">
        <v>9</v>
      </c>
      <c r="W1884" s="406">
        <v>202122</v>
      </c>
      <c r="X1884" s="566">
        <v>0</v>
      </c>
    </row>
    <row r="1885" spans="18:24" x14ac:dyDescent="0.2">
      <c r="R1885" s="406" t="str">
        <f t="shared" si="29"/>
        <v>568_COR_52_9_202122</v>
      </c>
      <c r="S1885" s="406">
        <v>568</v>
      </c>
      <c r="T1885" s="406" t="s">
        <v>287</v>
      </c>
      <c r="U1885" s="406">
        <v>52</v>
      </c>
      <c r="V1885" s="406">
        <v>9</v>
      </c>
      <c r="W1885" s="406">
        <v>202122</v>
      </c>
      <c r="X1885" s="566">
        <v>0</v>
      </c>
    </row>
    <row r="1886" spans="18:24" x14ac:dyDescent="0.2">
      <c r="R1886" s="406" t="str">
        <f t="shared" si="29"/>
        <v>572_COR_52_9_202122</v>
      </c>
      <c r="S1886" s="406">
        <v>572</v>
      </c>
      <c r="T1886" s="406" t="s">
        <v>287</v>
      </c>
      <c r="U1886" s="406">
        <v>52</v>
      </c>
      <c r="V1886" s="406">
        <v>9</v>
      </c>
      <c r="W1886" s="406">
        <v>202122</v>
      </c>
      <c r="X1886" s="566">
        <v>0</v>
      </c>
    </row>
    <row r="1887" spans="18:24" x14ac:dyDescent="0.2">
      <c r="R1887" s="406" t="str">
        <f t="shared" si="29"/>
        <v>574_COR_52_9_202122</v>
      </c>
      <c r="S1887" s="406">
        <v>574</v>
      </c>
      <c r="T1887" s="406" t="s">
        <v>287</v>
      </c>
      <c r="U1887" s="406">
        <v>52</v>
      </c>
      <c r="V1887" s="406">
        <v>9</v>
      </c>
      <c r="W1887" s="406">
        <v>202122</v>
      </c>
      <c r="X1887" s="566">
        <v>0</v>
      </c>
    </row>
    <row r="1888" spans="18:24" x14ac:dyDescent="0.2">
      <c r="R1888" s="406" t="str">
        <f t="shared" si="29"/>
        <v>576_COR_52_9_202122</v>
      </c>
      <c r="S1888" s="406">
        <v>576</v>
      </c>
      <c r="T1888" s="406" t="s">
        <v>287</v>
      </c>
      <c r="U1888" s="406">
        <v>52</v>
      </c>
      <c r="V1888" s="406">
        <v>9</v>
      </c>
      <c r="W1888" s="406">
        <v>202122</v>
      </c>
      <c r="X1888" s="566">
        <v>0</v>
      </c>
    </row>
    <row r="1889" spans="18:24" x14ac:dyDescent="0.2">
      <c r="R1889" s="406" t="str">
        <f t="shared" si="29"/>
        <v>582_COR_52_9_202122</v>
      </c>
      <c r="S1889" s="406">
        <v>582</v>
      </c>
      <c r="T1889" s="406" t="s">
        <v>287</v>
      </c>
      <c r="U1889" s="406">
        <v>52</v>
      </c>
      <c r="V1889" s="406">
        <v>9</v>
      </c>
      <c r="W1889" s="406">
        <v>202122</v>
      </c>
      <c r="X1889" s="566">
        <v>0</v>
      </c>
    </row>
    <row r="1890" spans="18:24" x14ac:dyDescent="0.2">
      <c r="R1890" s="406" t="str">
        <f t="shared" si="29"/>
        <v>584_COR_52_9_202122</v>
      </c>
      <c r="S1890" s="406">
        <v>584</v>
      </c>
      <c r="T1890" s="406" t="s">
        <v>287</v>
      </c>
      <c r="U1890" s="406">
        <v>52</v>
      </c>
      <c r="V1890" s="406">
        <v>9</v>
      </c>
      <c r="W1890" s="406">
        <v>202122</v>
      </c>
      <c r="X1890" s="566">
        <v>0</v>
      </c>
    </row>
    <row r="1891" spans="18:24" x14ac:dyDescent="0.2">
      <c r="R1891" s="406" t="str">
        <f t="shared" si="29"/>
        <v>586_COR_52_9_202122</v>
      </c>
      <c r="S1891" s="406">
        <v>586</v>
      </c>
      <c r="T1891" s="406" t="s">
        <v>287</v>
      </c>
      <c r="U1891" s="406">
        <v>52</v>
      </c>
      <c r="V1891" s="406">
        <v>9</v>
      </c>
      <c r="W1891" s="406">
        <v>202122</v>
      </c>
      <c r="X1891" s="566">
        <v>0</v>
      </c>
    </row>
    <row r="1892" spans="18:24" x14ac:dyDescent="0.2">
      <c r="R1892" s="406" t="str">
        <f t="shared" si="29"/>
        <v>512_COR_52.1_9_202122</v>
      </c>
      <c r="S1892" s="406">
        <v>512</v>
      </c>
      <c r="T1892" s="406" t="s">
        <v>287</v>
      </c>
      <c r="U1892" s="406">
        <v>52.1</v>
      </c>
      <c r="V1892" s="406">
        <v>9</v>
      </c>
      <c r="W1892" s="406">
        <v>202122</v>
      </c>
      <c r="X1892" s="566">
        <v>0</v>
      </c>
    </row>
    <row r="1893" spans="18:24" x14ac:dyDescent="0.2">
      <c r="R1893" s="406" t="str">
        <f t="shared" si="29"/>
        <v>514_COR_52.1_9_202122</v>
      </c>
      <c r="S1893" s="406">
        <v>514</v>
      </c>
      <c r="T1893" s="406" t="s">
        <v>287</v>
      </c>
      <c r="U1893" s="406">
        <v>52.1</v>
      </c>
      <c r="V1893" s="406">
        <v>9</v>
      </c>
      <c r="W1893" s="406">
        <v>202122</v>
      </c>
      <c r="X1893" s="566">
        <v>9</v>
      </c>
    </row>
    <row r="1894" spans="18:24" x14ac:dyDescent="0.2">
      <c r="R1894" s="406" t="str">
        <f t="shared" si="29"/>
        <v>516_COR_52.1_9_202122</v>
      </c>
      <c r="S1894" s="406">
        <v>516</v>
      </c>
      <c r="T1894" s="406" t="s">
        <v>287</v>
      </c>
      <c r="U1894" s="406">
        <v>52.1</v>
      </c>
      <c r="V1894" s="406">
        <v>9</v>
      </c>
      <c r="W1894" s="406">
        <v>202122</v>
      </c>
      <c r="X1894" s="566">
        <v>0</v>
      </c>
    </row>
    <row r="1895" spans="18:24" x14ac:dyDescent="0.2">
      <c r="R1895" s="406" t="str">
        <f t="shared" si="29"/>
        <v>518_COR_52.1_9_202122</v>
      </c>
      <c r="S1895" s="406">
        <v>518</v>
      </c>
      <c r="T1895" s="406" t="s">
        <v>287</v>
      </c>
      <c r="U1895" s="406">
        <v>52.1</v>
      </c>
      <c r="V1895" s="406">
        <v>9</v>
      </c>
      <c r="W1895" s="406">
        <v>202122</v>
      </c>
      <c r="X1895" s="566">
        <v>0</v>
      </c>
    </row>
    <row r="1896" spans="18:24" x14ac:dyDescent="0.2">
      <c r="R1896" s="406" t="str">
        <f t="shared" si="29"/>
        <v>520_COR_52.1_9_202122</v>
      </c>
      <c r="S1896" s="406">
        <v>520</v>
      </c>
      <c r="T1896" s="406" t="s">
        <v>287</v>
      </c>
      <c r="U1896" s="406">
        <v>52.1</v>
      </c>
      <c r="V1896" s="406">
        <v>9</v>
      </c>
      <c r="W1896" s="406">
        <v>202122</v>
      </c>
      <c r="X1896" s="566">
        <v>0</v>
      </c>
    </row>
    <row r="1897" spans="18:24" x14ac:dyDescent="0.2">
      <c r="R1897" s="406" t="str">
        <f t="shared" si="29"/>
        <v>522_COR_52.1_9_202122</v>
      </c>
      <c r="S1897" s="406">
        <v>522</v>
      </c>
      <c r="T1897" s="406" t="s">
        <v>287</v>
      </c>
      <c r="U1897" s="406">
        <v>52.1</v>
      </c>
      <c r="V1897" s="406">
        <v>9</v>
      </c>
      <c r="W1897" s="406">
        <v>202122</v>
      </c>
      <c r="X1897" s="566">
        <v>0</v>
      </c>
    </row>
    <row r="1898" spans="18:24" x14ac:dyDescent="0.2">
      <c r="R1898" s="406" t="str">
        <f t="shared" si="29"/>
        <v>524_COR_52.1_9_202122</v>
      </c>
      <c r="S1898" s="406">
        <v>524</v>
      </c>
      <c r="T1898" s="406" t="s">
        <v>287</v>
      </c>
      <c r="U1898" s="406">
        <v>52.1</v>
      </c>
      <c r="V1898" s="406">
        <v>9</v>
      </c>
      <c r="W1898" s="406">
        <v>202122</v>
      </c>
      <c r="X1898" s="566">
        <v>0</v>
      </c>
    </row>
    <row r="1899" spans="18:24" x14ac:dyDescent="0.2">
      <c r="R1899" s="406" t="str">
        <f t="shared" si="29"/>
        <v>526_COR_52.1_9_202122</v>
      </c>
      <c r="S1899" s="406">
        <v>526</v>
      </c>
      <c r="T1899" s="406" t="s">
        <v>287</v>
      </c>
      <c r="U1899" s="406">
        <v>52.1</v>
      </c>
      <c r="V1899" s="406">
        <v>9</v>
      </c>
      <c r="W1899" s="406">
        <v>202122</v>
      </c>
      <c r="X1899" s="566">
        <v>0</v>
      </c>
    </row>
    <row r="1900" spans="18:24" x14ac:dyDescent="0.2">
      <c r="R1900" s="406" t="str">
        <f t="shared" si="29"/>
        <v>528_COR_52.1_9_202122</v>
      </c>
      <c r="S1900" s="406">
        <v>528</v>
      </c>
      <c r="T1900" s="406" t="s">
        <v>287</v>
      </c>
      <c r="U1900" s="406">
        <v>52.1</v>
      </c>
      <c r="V1900" s="406">
        <v>9</v>
      </c>
      <c r="W1900" s="406">
        <v>202122</v>
      </c>
      <c r="X1900" s="566">
        <v>0</v>
      </c>
    </row>
    <row r="1901" spans="18:24" x14ac:dyDescent="0.2">
      <c r="R1901" s="406" t="str">
        <f t="shared" si="29"/>
        <v>530_COR_52.1_9_202122</v>
      </c>
      <c r="S1901" s="406">
        <v>530</v>
      </c>
      <c r="T1901" s="406" t="s">
        <v>287</v>
      </c>
      <c r="U1901" s="406">
        <v>52.1</v>
      </c>
      <c r="V1901" s="406">
        <v>9</v>
      </c>
      <c r="W1901" s="406">
        <v>202122</v>
      </c>
      <c r="X1901" s="566">
        <v>0</v>
      </c>
    </row>
    <row r="1902" spans="18:24" x14ac:dyDescent="0.2">
      <c r="R1902" s="406" t="str">
        <f t="shared" si="29"/>
        <v>532_COR_52.1_9_202122</v>
      </c>
      <c r="S1902" s="406">
        <v>532</v>
      </c>
      <c r="T1902" s="406" t="s">
        <v>287</v>
      </c>
      <c r="U1902" s="406">
        <v>52.1</v>
      </c>
      <c r="V1902" s="406">
        <v>9</v>
      </c>
      <c r="W1902" s="406">
        <v>202122</v>
      </c>
      <c r="X1902" s="566">
        <v>0</v>
      </c>
    </row>
    <row r="1903" spans="18:24" x14ac:dyDescent="0.2">
      <c r="R1903" s="406" t="str">
        <f t="shared" si="29"/>
        <v>534_COR_52.1_9_202122</v>
      </c>
      <c r="S1903" s="406">
        <v>534</v>
      </c>
      <c r="T1903" s="406" t="s">
        <v>287</v>
      </c>
      <c r="U1903" s="406">
        <v>52.1</v>
      </c>
      <c r="V1903" s="406">
        <v>9</v>
      </c>
      <c r="W1903" s="406">
        <v>202122</v>
      </c>
      <c r="X1903" s="566">
        <v>95.780140000000003</v>
      </c>
    </row>
    <row r="1904" spans="18:24" x14ac:dyDescent="0.2">
      <c r="R1904" s="406" t="str">
        <f t="shared" si="29"/>
        <v>536_COR_52.1_9_202122</v>
      </c>
      <c r="S1904" s="406">
        <v>536</v>
      </c>
      <c r="T1904" s="406" t="s">
        <v>287</v>
      </c>
      <c r="U1904" s="406">
        <v>52.1</v>
      </c>
      <c r="V1904" s="406">
        <v>9</v>
      </c>
      <c r="W1904" s="406">
        <v>202122</v>
      </c>
      <c r="X1904" s="566">
        <v>0</v>
      </c>
    </row>
    <row r="1905" spans="18:24" x14ac:dyDescent="0.2">
      <c r="R1905" s="406" t="str">
        <f t="shared" si="29"/>
        <v>538_COR_52.1_9_202122</v>
      </c>
      <c r="S1905" s="406">
        <v>538</v>
      </c>
      <c r="T1905" s="406" t="s">
        <v>287</v>
      </c>
      <c r="U1905" s="406">
        <v>52.1</v>
      </c>
      <c r="V1905" s="406">
        <v>9</v>
      </c>
      <c r="W1905" s="406">
        <v>202122</v>
      </c>
      <c r="X1905" s="566">
        <v>0</v>
      </c>
    </row>
    <row r="1906" spans="18:24" x14ac:dyDescent="0.2">
      <c r="R1906" s="406" t="str">
        <f t="shared" si="29"/>
        <v>540_COR_52.1_9_202122</v>
      </c>
      <c r="S1906" s="406">
        <v>540</v>
      </c>
      <c r="T1906" s="406" t="s">
        <v>287</v>
      </c>
      <c r="U1906" s="406">
        <v>52.1</v>
      </c>
      <c r="V1906" s="406">
        <v>9</v>
      </c>
      <c r="W1906" s="406">
        <v>202122</v>
      </c>
      <c r="X1906" s="566">
        <v>0</v>
      </c>
    </row>
    <row r="1907" spans="18:24" x14ac:dyDescent="0.2">
      <c r="R1907" s="406" t="str">
        <f t="shared" si="29"/>
        <v>542_COR_52.1_9_202122</v>
      </c>
      <c r="S1907" s="406">
        <v>542</v>
      </c>
      <c r="T1907" s="406" t="s">
        <v>287</v>
      </c>
      <c r="U1907" s="406">
        <v>52.1</v>
      </c>
      <c r="V1907" s="406">
        <v>9</v>
      </c>
      <c r="W1907" s="406">
        <v>202122</v>
      </c>
      <c r="X1907" s="566">
        <v>0</v>
      </c>
    </row>
    <row r="1908" spans="18:24" x14ac:dyDescent="0.2">
      <c r="R1908" s="406" t="str">
        <f t="shared" si="29"/>
        <v>544_COR_52.1_9_202122</v>
      </c>
      <c r="S1908" s="406">
        <v>544</v>
      </c>
      <c r="T1908" s="406" t="s">
        <v>287</v>
      </c>
      <c r="U1908" s="406">
        <v>52.1</v>
      </c>
      <c r="V1908" s="406">
        <v>9</v>
      </c>
      <c r="W1908" s="406">
        <v>202122</v>
      </c>
      <c r="X1908" s="566">
        <v>0</v>
      </c>
    </row>
    <row r="1909" spans="18:24" x14ac:dyDescent="0.2">
      <c r="R1909" s="406" t="str">
        <f t="shared" si="29"/>
        <v>545_COR_52.1_9_202122</v>
      </c>
      <c r="S1909" s="406">
        <v>545</v>
      </c>
      <c r="T1909" s="406" t="s">
        <v>287</v>
      </c>
      <c r="U1909" s="406">
        <v>52.1</v>
      </c>
      <c r="V1909" s="406">
        <v>9</v>
      </c>
      <c r="W1909" s="406">
        <v>202122</v>
      </c>
      <c r="X1909" s="566">
        <v>0</v>
      </c>
    </row>
    <row r="1910" spans="18:24" x14ac:dyDescent="0.2">
      <c r="R1910" s="406" t="str">
        <f t="shared" si="29"/>
        <v>546_COR_52.1_9_202122</v>
      </c>
      <c r="S1910" s="406">
        <v>546</v>
      </c>
      <c r="T1910" s="406" t="s">
        <v>287</v>
      </c>
      <c r="U1910" s="406">
        <v>52.1</v>
      </c>
      <c r="V1910" s="406">
        <v>9</v>
      </c>
      <c r="W1910" s="406">
        <v>202122</v>
      </c>
      <c r="X1910" s="566">
        <v>0</v>
      </c>
    </row>
    <row r="1911" spans="18:24" x14ac:dyDescent="0.2">
      <c r="R1911" s="406" t="str">
        <f t="shared" si="29"/>
        <v>548_COR_52.1_9_202122</v>
      </c>
      <c r="S1911" s="406">
        <v>548</v>
      </c>
      <c r="T1911" s="406" t="s">
        <v>287</v>
      </c>
      <c r="U1911" s="406">
        <v>52.1</v>
      </c>
      <c r="V1911" s="406">
        <v>9</v>
      </c>
      <c r="W1911" s="406">
        <v>202122</v>
      </c>
      <c r="X1911" s="566">
        <v>0</v>
      </c>
    </row>
    <row r="1912" spans="18:24" x14ac:dyDescent="0.2">
      <c r="R1912" s="406" t="str">
        <f t="shared" si="29"/>
        <v>550_COR_52.1_9_202122</v>
      </c>
      <c r="S1912" s="406">
        <v>550</v>
      </c>
      <c r="T1912" s="406" t="s">
        <v>287</v>
      </c>
      <c r="U1912" s="406">
        <v>52.1</v>
      </c>
      <c r="V1912" s="406">
        <v>9</v>
      </c>
      <c r="W1912" s="406">
        <v>202122</v>
      </c>
      <c r="X1912" s="566">
        <v>0</v>
      </c>
    </row>
    <row r="1913" spans="18:24" x14ac:dyDescent="0.2">
      <c r="R1913" s="406" t="str">
        <f t="shared" si="29"/>
        <v>552_COR_52.1_9_202122</v>
      </c>
      <c r="S1913" s="406">
        <v>552</v>
      </c>
      <c r="T1913" s="406" t="s">
        <v>287</v>
      </c>
      <c r="U1913" s="406">
        <v>52.1</v>
      </c>
      <c r="V1913" s="406">
        <v>9</v>
      </c>
      <c r="W1913" s="406">
        <v>202122</v>
      </c>
      <c r="X1913" s="566">
        <v>252.142045</v>
      </c>
    </row>
    <row r="1914" spans="18:24" x14ac:dyDescent="0.2">
      <c r="R1914" s="406" t="str">
        <f t="shared" si="29"/>
        <v>562_COR_52.1_9_202122</v>
      </c>
      <c r="S1914" s="406">
        <v>562</v>
      </c>
      <c r="T1914" s="406" t="s">
        <v>287</v>
      </c>
      <c r="U1914" s="406">
        <v>52.1</v>
      </c>
      <c r="V1914" s="406">
        <v>9</v>
      </c>
      <c r="W1914" s="406">
        <v>202122</v>
      </c>
      <c r="X1914" s="566">
        <v>0</v>
      </c>
    </row>
    <row r="1915" spans="18:24" x14ac:dyDescent="0.2">
      <c r="R1915" s="406" t="str">
        <f t="shared" si="29"/>
        <v>564_COR_52.1_9_202122</v>
      </c>
      <c r="S1915" s="406">
        <v>564</v>
      </c>
      <c r="T1915" s="406" t="s">
        <v>287</v>
      </c>
      <c r="U1915" s="406">
        <v>52.1</v>
      </c>
      <c r="V1915" s="406">
        <v>9</v>
      </c>
      <c r="W1915" s="406">
        <v>202122</v>
      </c>
      <c r="X1915" s="566">
        <v>0</v>
      </c>
    </row>
    <row r="1916" spans="18:24" x14ac:dyDescent="0.2">
      <c r="R1916" s="406" t="str">
        <f t="shared" si="29"/>
        <v>566_COR_52.1_9_202122</v>
      </c>
      <c r="S1916" s="406">
        <v>566</v>
      </c>
      <c r="T1916" s="406" t="s">
        <v>287</v>
      </c>
      <c r="U1916" s="406">
        <v>52.1</v>
      </c>
      <c r="V1916" s="406">
        <v>9</v>
      </c>
      <c r="W1916" s="406">
        <v>202122</v>
      </c>
      <c r="X1916" s="566">
        <v>0</v>
      </c>
    </row>
    <row r="1917" spans="18:24" x14ac:dyDescent="0.2">
      <c r="R1917" s="406" t="str">
        <f t="shared" si="29"/>
        <v>568_COR_52.1_9_202122</v>
      </c>
      <c r="S1917" s="406">
        <v>568</v>
      </c>
      <c r="T1917" s="406" t="s">
        <v>287</v>
      </c>
      <c r="U1917" s="406">
        <v>52.1</v>
      </c>
      <c r="V1917" s="406">
        <v>9</v>
      </c>
      <c r="W1917" s="406">
        <v>202122</v>
      </c>
      <c r="X1917" s="566">
        <v>0</v>
      </c>
    </row>
    <row r="1918" spans="18:24" x14ac:dyDescent="0.2">
      <c r="R1918" s="406" t="str">
        <f t="shared" si="29"/>
        <v>572_COR_52.1_9_202122</v>
      </c>
      <c r="S1918" s="406">
        <v>572</v>
      </c>
      <c r="T1918" s="406" t="s">
        <v>287</v>
      </c>
      <c r="U1918" s="406">
        <v>52.1</v>
      </c>
      <c r="V1918" s="406">
        <v>9</v>
      </c>
      <c r="W1918" s="406">
        <v>202122</v>
      </c>
      <c r="X1918" s="566">
        <v>0</v>
      </c>
    </row>
    <row r="1919" spans="18:24" x14ac:dyDescent="0.2">
      <c r="R1919" s="406" t="str">
        <f t="shared" si="29"/>
        <v>574_COR_52.1_9_202122</v>
      </c>
      <c r="S1919" s="406">
        <v>574</v>
      </c>
      <c r="T1919" s="406" t="s">
        <v>287</v>
      </c>
      <c r="U1919" s="406">
        <v>52.1</v>
      </c>
      <c r="V1919" s="406">
        <v>9</v>
      </c>
      <c r="W1919" s="406">
        <v>202122</v>
      </c>
      <c r="X1919" s="566">
        <v>0</v>
      </c>
    </row>
    <row r="1920" spans="18:24" x14ac:dyDescent="0.2">
      <c r="R1920" s="406" t="str">
        <f t="shared" si="29"/>
        <v>576_COR_52.1_9_202122</v>
      </c>
      <c r="S1920" s="406">
        <v>576</v>
      </c>
      <c r="T1920" s="406" t="s">
        <v>287</v>
      </c>
      <c r="U1920" s="406">
        <v>52.1</v>
      </c>
      <c r="V1920" s="406">
        <v>9</v>
      </c>
      <c r="W1920" s="406">
        <v>202122</v>
      </c>
      <c r="X1920" s="566">
        <v>0</v>
      </c>
    </row>
    <row r="1921" spans="18:24" x14ac:dyDescent="0.2">
      <c r="R1921" s="406" t="str">
        <f t="shared" si="29"/>
        <v>582_COR_52.1_9_202122</v>
      </c>
      <c r="S1921" s="406">
        <v>582</v>
      </c>
      <c r="T1921" s="406" t="s">
        <v>287</v>
      </c>
      <c r="U1921" s="406">
        <v>52.1</v>
      </c>
      <c r="V1921" s="406">
        <v>9</v>
      </c>
      <c r="W1921" s="406">
        <v>202122</v>
      </c>
      <c r="X1921" s="566">
        <v>0</v>
      </c>
    </row>
    <row r="1922" spans="18:24" x14ac:dyDescent="0.2">
      <c r="R1922" s="406" t="str">
        <f t="shared" si="29"/>
        <v>584_COR_52.1_9_202122</v>
      </c>
      <c r="S1922" s="406">
        <v>584</v>
      </c>
      <c r="T1922" s="406" t="s">
        <v>287</v>
      </c>
      <c r="U1922" s="406">
        <v>52.1</v>
      </c>
      <c r="V1922" s="406">
        <v>9</v>
      </c>
      <c r="W1922" s="406">
        <v>202122</v>
      </c>
      <c r="X1922" s="566">
        <v>0</v>
      </c>
    </row>
    <row r="1923" spans="18:24" x14ac:dyDescent="0.2">
      <c r="R1923" s="406" t="str">
        <f t="shared" si="29"/>
        <v>586_COR_52.1_9_202122</v>
      </c>
      <c r="S1923" s="406">
        <v>586</v>
      </c>
      <c r="T1923" s="406" t="s">
        <v>287</v>
      </c>
      <c r="U1923" s="406">
        <v>52.1</v>
      </c>
      <c r="V1923" s="406">
        <v>9</v>
      </c>
      <c r="W1923" s="406">
        <v>202122</v>
      </c>
      <c r="X1923" s="566">
        <v>0</v>
      </c>
    </row>
    <row r="1924" spans="18:24" x14ac:dyDescent="0.2">
      <c r="R1924" s="406" t="str">
        <f t="shared" ref="R1924:R1987" si="30">S1924&amp;"_"&amp;T1924&amp;"_"&amp;U1924&amp;"_"&amp;V1924&amp;"_"&amp;W1924</f>
        <v>512_COR_52.2_9_202122</v>
      </c>
      <c r="S1924" s="406">
        <v>512</v>
      </c>
      <c r="T1924" s="406" t="s">
        <v>287</v>
      </c>
      <c r="U1924" s="406">
        <v>52.2</v>
      </c>
      <c r="V1924" s="406">
        <v>9</v>
      </c>
      <c r="W1924" s="406">
        <v>202122</v>
      </c>
      <c r="X1924" s="566">
        <v>84</v>
      </c>
    </row>
    <row r="1925" spans="18:24" x14ac:dyDescent="0.2">
      <c r="R1925" s="406" t="str">
        <f t="shared" si="30"/>
        <v>514_COR_52.2_9_202122</v>
      </c>
      <c r="S1925" s="406">
        <v>514</v>
      </c>
      <c r="T1925" s="406" t="s">
        <v>287</v>
      </c>
      <c r="U1925" s="406">
        <v>52.2</v>
      </c>
      <c r="V1925" s="406">
        <v>9</v>
      </c>
      <c r="W1925" s="406">
        <v>202122</v>
      </c>
      <c r="X1925" s="566">
        <v>1488</v>
      </c>
    </row>
    <row r="1926" spans="18:24" x14ac:dyDescent="0.2">
      <c r="R1926" s="406" t="str">
        <f t="shared" si="30"/>
        <v>516_COR_52.2_9_202122</v>
      </c>
      <c r="S1926" s="406">
        <v>516</v>
      </c>
      <c r="T1926" s="406" t="s">
        <v>287</v>
      </c>
      <c r="U1926" s="406">
        <v>52.2</v>
      </c>
      <c r="V1926" s="406">
        <v>9</v>
      </c>
      <c r="W1926" s="406">
        <v>202122</v>
      </c>
      <c r="X1926" s="566">
        <v>0</v>
      </c>
    </row>
    <row r="1927" spans="18:24" x14ac:dyDescent="0.2">
      <c r="R1927" s="406" t="str">
        <f t="shared" si="30"/>
        <v>518_COR_52.2_9_202122</v>
      </c>
      <c r="S1927" s="406">
        <v>518</v>
      </c>
      <c r="T1927" s="406" t="s">
        <v>287</v>
      </c>
      <c r="U1927" s="406">
        <v>52.2</v>
      </c>
      <c r="V1927" s="406">
        <v>9</v>
      </c>
      <c r="W1927" s="406">
        <v>202122</v>
      </c>
      <c r="X1927" s="566">
        <v>0</v>
      </c>
    </row>
    <row r="1928" spans="18:24" x14ac:dyDescent="0.2">
      <c r="R1928" s="406" t="str">
        <f t="shared" si="30"/>
        <v>520_COR_52.2_9_202122</v>
      </c>
      <c r="S1928" s="406">
        <v>520</v>
      </c>
      <c r="T1928" s="406" t="s">
        <v>287</v>
      </c>
      <c r="U1928" s="406">
        <v>52.2</v>
      </c>
      <c r="V1928" s="406">
        <v>9</v>
      </c>
      <c r="W1928" s="406">
        <v>202122</v>
      </c>
      <c r="X1928" s="566">
        <v>0</v>
      </c>
    </row>
    <row r="1929" spans="18:24" x14ac:dyDescent="0.2">
      <c r="R1929" s="406" t="str">
        <f t="shared" si="30"/>
        <v>522_COR_52.2_9_202122</v>
      </c>
      <c r="S1929" s="406">
        <v>522</v>
      </c>
      <c r="T1929" s="406" t="s">
        <v>287</v>
      </c>
      <c r="U1929" s="406">
        <v>52.2</v>
      </c>
      <c r="V1929" s="406">
        <v>9</v>
      </c>
      <c r="W1929" s="406">
        <v>202122</v>
      </c>
      <c r="X1929" s="566">
        <v>0</v>
      </c>
    </row>
    <row r="1930" spans="18:24" x14ac:dyDescent="0.2">
      <c r="R1930" s="406" t="str">
        <f t="shared" si="30"/>
        <v>524_COR_52.2_9_202122</v>
      </c>
      <c r="S1930" s="406">
        <v>524</v>
      </c>
      <c r="T1930" s="406" t="s">
        <v>287</v>
      </c>
      <c r="U1930" s="406">
        <v>52.2</v>
      </c>
      <c r="V1930" s="406">
        <v>9</v>
      </c>
      <c r="W1930" s="406">
        <v>202122</v>
      </c>
      <c r="X1930" s="566">
        <v>35.206000000000003</v>
      </c>
    </row>
    <row r="1931" spans="18:24" x14ac:dyDescent="0.2">
      <c r="R1931" s="406" t="str">
        <f t="shared" si="30"/>
        <v>526_COR_52.2_9_202122</v>
      </c>
      <c r="S1931" s="406">
        <v>526</v>
      </c>
      <c r="T1931" s="406" t="s">
        <v>287</v>
      </c>
      <c r="U1931" s="406">
        <v>52.2</v>
      </c>
      <c r="V1931" s="406">
        <v>9</v>
      </c>
      <c r="W1931" s="406">
        <v>202122</v>
      </c>
      <c r="X1931" s="566">
        <v>0</v>
      </c>
    </row>
    <row r="1932" spans="18:24" x14ac:dyDescent="0.2">
      <c r="R1932" s="406" t="str">
        <f t="shared" si="30"/>
        <v>528_COR_52.2_9_202122</v>
      </c>
      <c r="S1932" s="406">
        <v>528</v>
      </c>
      <c r="T1932" s="406" t="s">
        <v>287</v>
      </c>
      <c r="U1932" s="406">
        <v>52.2</v>
      </c>
      <c r="V1932" s="406">
        <v>9</v>
      </c>
      <c r="W1932" s="406">
        <v>202122</v>
      </c>
      <c r="X1932" s="566">
        <v>0</v>
      </c>
    </row>
    <row r="1933" spans="18:24" x14ac:dyDescent="0.2">
      <c r="R1933" s="406" t="str">
        <f t="shared" si="30"/>
        <v>530_COR_52.2_9_202122</v>
      </c>
      <c r="S1933" s="406">
        <v>530</v>
      </c>
      <c r="T1933" s="406" t="s">
        <v>287</v>
      </c>
      <c r="U1933" s="406">
        <v>52.2</v>
      </c>
      <c r="V1933" s="406">
        <v>9</v>
      </c>
      <c r="W1933" s="406">
        <v>202122</v>
      </c>
      <c r="X1933" s="566">
        <v>0</v>
      </c>
    </row>
    <row r="1934" spans="18:24" x14ac:dyDescent="0.2">
      <c r="R1934" s="406" t="str">
        <f t="shared" si="30"/>
        <v>532_COR_52.2_9_202122</v>
      </c>
      <c r="S1934" s="406">
        <v>532</v>
      </c>
      <c r="T1934" s="406" t="s">
        <v>287</v>
      </c>
      <c r="U1934" s="406">
        <v>52.2</v>
      </c>
      <c r="V1934" s="406">
        <v>9</v>
      </c>
      <c r="W1934" s="406">
        <v>202122</v>
      </c>
      <c r="X1934" s="566">
        <v>134</v>
      </c>
    </row>
    <row r="1935" spans="18:24" x14ac:dyDescent="0.2">
      <c r="R1935" s="406" t="str">
        <f t="shared" si="30"/>
        <v>534_COR_52.2_9_202122</v>
      </c>
      <c r="S1935" s="406">
        <v>534</v>
      </c>
      <c r="T1935" s="406" t="s">
        <v>287</v>
      </c>
      <c r="U1935" s="406">
        <v>52.2</v>
      </c>
      <c r="V1935" s="406">
        <v>9</v>
      </c>
      <c r="W1935" s="406">
        <v>202122</v>
      </c>
      <c r="X1935" s="566">
        <v>447.11796000000004</v>
      </c>
    </row>
    <row r="1936" spans="18:24" x14ac:dyDescent="0.2">
      <c r="R1936" s="406" t="str">
        <f t="shared" si="30"/>
        <v>536_COR_52.2_9_202122</v>
      </c>
      <c r="S1936" s="406">
        <v>536</v>
      </c>
      <c r="T1936" s="406" t="s">
        <v>287</v>
      </c>
      <c r="U1936" s="406">
        <v>52.2</v>
      </c>
      <c r="V1936" s="406">
        <v>9</v>
      </c>
      <c r="W1936" s="406">
        <v>202122</v>
      </c>
      <c r="X1936" s="566">
        <v>805.9</v>
      </c>
    </row>
    <row r="1937" spans="18:24" x14ac:dyDescent="0.2">
      <c r="R1937" s="406" t="str">
        <f t="shared" si="30"/>
        <v>538_COR_52.2_9_202122</v>
      </c>
      <c r="S1937" s="406">
        <v>538</v>
      </c>
      <c r="T1937" s="406" t="s">
        <v>287</v>
      </c>
      <c r="U1937" s="406">
        <v>52.2</v>
      </c>
      <c r="V1937" s="406">
        <v>9</v>
      </c>
      <c r="W1937" s="406">
        <v>202122</v>
      </c>
      <c r="X1937" s="566">
        <v>0</v>
      </c>
    </row>
    <row r="1938" spans="18:24" x14ac:dyDescent="0.2">
      <c r="R1938" s="406" t="str">
        <f t="shared" si="30"/>
        <v>540_COR_52.2_9_202122</v>
      </c>
      <c r="S1938" s="406">
        <v>540</v>
      </c>
      <c r="T1938" s="406" t="s">
        <v>287</v>
      </c>
      <c r="U1938" s="406">
        <v>52.2</v>
      </c>
      <c r="V1938" s="406">
        <v>9</v>
      </c>
      <c r="W1938" s="406">
        <v>202122</v>
      </c>
      <c r="X1938" s="566">
        <v>750.077</v>
      </c>
    </row>
    <row r="1939" spans="18:24" x14ac:dyDescent="0.2">
      <c r="R1939" s="406" t="str">
        <f t="shared" si="30"/>
        <v>542_COR_52.2_9_202122</v>
      </c>
      <c r="S1939" s="406">
        <v>542</v>
      </c>
      <c r="T1939" s="406" t="s">
        <v>287</v>
      </c>
      <c r="U1939" s="406">
        <v>52.2</v>
      </c>
      <c r="V1939" s="406">
        <v>9</v>
      </c>
      <c r="W1939" s="406">
        <v>202122</v>
      </c>
      <c r="X1939" s="566">
        <v>261</v>
      </c>
    </row>
    <row r="1940" spans="18:24" x14ac:dyDescent="0.2">
      <c r="R1940" s="406" t="str">
        <f t="shared" si="30"/>
        <v>544_COR_52.2_9_202122</v>
      </c>
      <c r="S1940" s="406">
        <v>544</v>
      </c>
      <c r="T1940" s="406" t="s">
        <v>287</v>
      </c>
      <c r="U1940" s="406">
        <v>52.2</v>
      </c>
      <c r="V1940" s="406">
        <v>9</v>
      </c>
      <c r="W1940" s="406">
        <v>202122</v>
      </c>
      <c r="X1940" s="566">
        <v>0</v>
      </c>
    </row>
    <row r="1941" spans="18:24" x14ac:dyDescent="0.2">
      <c r="R1941" s="406" t="str">
        <f t="shared" si="30"/>
        <v>545_COR_52.2_9_202122</v>
      </c>
      <c r="S1941" s="406">
        <v>545</v>
      </c>
      <c r="T1941" s="406" t="s">
        <v>287</v>
      </c>
      <c r="U1941" s="406">
        <v>52.2</v>
      </c>
      <c r="V1941" s="406">
        <v>9</v>
      </c>
      <c r="W1941" s="406">
        <v>202122</v>
      </c>
      <c r="X1941" s="566">
        <v>0</v>
      </c>
    </row>
    <row r="1942" spans="18:24" x14ac:dyDescent="0.2">
      <c r="R1942" s="406" t="str">
        <f t="shared" si="30"/>
        <v>546_COR_52.2_9_202122</v>
      </c>
      <c r="S1942" s="406">
        <v>546</v>
      </c>
      <c r="T1942" s="406" t="s">
        <v>287</v>
      </c>
      <c r="U1942" s="406">
        <v>52.2</v>
      </c>
      <c r="V1942" s="406">
        <v>9</v>
      </c>
      <c r="W1942" s="406">
        <v>202122</v>
      </c>
      <c r="X1942" s="566">
        <v>14</v>
      </c>
    </row>
    <row r="1943" spans="18:24" x14ac:dyDescent="0.2">
      <c r="R1943" s="406" t="str">
        <f t="shared" si="30"/>
        <v>548_COR_52.2_9_202122</v>
      </c>
      <c r="S1943" s="406">
        <v>548</v>
      </c>
      <c r="T1943" s="406" t="s">
        <v>287</v>
      </c>
      <c r="U1943" s="406">
        <v>52.2</v>
      </c>
      <c r="V1943" s="406">
        <v>9</v>
      </c>
      <c r="W1943" s="406">
        <v>202122</v>
      </c>
      <c r="X1943" s="566">
        <v>1149.981</v>
      </c>
    </row>
    <row r="1944" spans="18:24" x14ac:dyDescent="0.2">
      <c r="R1944" s="406" t="str">
        <f t="shared" si="30"/>
        <v>550_COR_52.2_9_202122</v>
      </c>
      <c r="S1944" s="406">
        <v>550</v>
      </c>
      <c r="T1944" s="406" t="s">
        <v>287</v>
      </c>
      <c r="U1944" s="406">
        <v>52.2</v>
      </c>
      <c r="V1944" s="406">
        <v>9</v>
      </c>
      <c r="W1944" s="406">
        <v>202122</v>
      </c>
      <c r="X1944" s="566">
        <v>81.823999999999998</v>
      </c>
    </row>
    <row r="1945" spans="18:24" x14ac:dyDescent="0.2">
      <c r="R1945" s="406" t="str">
        <f t="shared" si="30"/>
        <v>552_COR_52.2_9_202122</v>
      </c>
      <c r="S1945" s="406">
        <v>552</v>
      </c>
      <c r="T1945" s="406" t="s">
        <v>287</v>
      </c>
      <c r="U1945" s="406">
        <v>52.2</v>
      </c>
      <c r="V1945" s="406">
        <v>9</v>
      </c>
      <c r="W1945" s="406">
        <v>202122</v>
      </c>
      <c r="X1945" s="566">
        <v>252.142045</v>
      </c>
    </row>
    <row r="1946" spans="18:24" x14ac:dyDescent="0.2">
      <c r="R1946" s="406" t="str">
        <f t="shared" si="30"/>
        <v>562_COR_52.2_9_202122</v>
      </c>
      <c r="S1946" s="406">
        <v>562</v>
      </c>
      <c r="T1946" s="406" t="s">
        <v>287</v>
      </c>
      <c r="U1946" s="406">
        <v>52.2</v>
      </c>
      <c r="V1946" s="406">
        <v>9</v>
      </c>
      <c r="W1946" s="406">
        <v>202122</v>
      </c>
      <c r="X1946" s="566">
        <v>0</v>
      </c>
    </row>
    <row r="1947" spans="18:24" x14ac:dyDescent="0.2">
      <c r="R1947" s="406" t="str">
        <f t="shared" si="30"/>
        <v>564_COR_52.2_9_202122</v>
      </c>
      <c r="S1947" s="406">
        <v>564</v>
      </c>
      <c r="T1947" s="406" t="s">
        <v>287</v>
      </c>
      <c r="U1947" s="406">
        <v>52.2</v>
      </c>
      <c r="V1947" s="406">
        <v>9</v>
      </c>
      <c r="W1947" s="406">
        <v>202122</v>
      </c>
      <c r="X1947" s="566">
        <v>0</v>
      </c>
    </row>
    <row r="1948" spans="18:24" x14ac:dyDescent="0.2">
      <c r="R1948" s="406" t="str">
        <f t="shared" si="30"/>
        <v>566_COR_52.2_9_202122</v>
      </c>
      <c r="S1948" s="406">
        <v>566</v>
      </c>
      <c r="T1948" s="406" t="s">
        <v>287</v>
      </c>
      <c r="U1948" s="406">
        <v>52.2</v>
      </c>
      <c r="V1948" s="406">
        <v>9</v>
      </c>
      <c r="W1948" s="406">
        <v>202122</v>
      </c>
      <c r="X1948" s="566">
        <v>0</v>
      </c>
    </row>
    <row r="1949" spans="18:24" x14ac:dyDescent="0.2">
      <c r="R1949" s="406" t="str">
        <f t="shared" si="30"/>
        <v>568_COR_52.2_9_202122</v>
      </c>
      <c r="S1949" s="406">
        <v>568</v>
      </c>
      <c r="T1949" s="406" t="s">
        <v>287</v>
      </c>
      <c r="U1949" s="406">
        <v>52.2</v>
      </c>
      <c r="V1949" s="406">
        <v>9</v>
      </c>
      <c r="W1949" s="406">
        <v>202122</v>
      </c>
      <c r="X1949" s="566">
        <v>0</v>
      </c>
    </row>
    <row r="1950" spans="18:24" x14ac:dyDescent="0.2">
      <c r="R1950" s="406" t="str">
        <f t="shared" si="30"/>
        <v>572_COR_52.2_9_202122</v>
      </c>
      <c r="S1950" s="406">
        <v>572</v>
      </c>
      <c r="T1950" s="406" t="s">
        <v>287</v>
      </c>
      <c r="U1950" s="406">
        <v>52.2</v>
      </c>
      <c r="V1950" s="406">
        <v>9</v>
      </c>
      <c r="W1950" s="406">
        <v>202122</v>
      </c>
      <c r="X1950" s="566">
        <v>0</v>
      </c>
    </row>
    <row r="1951" spans="18:24" x14ac:dyDescent="0.2">
      <c r="R1951" s="406" t="str">
        <f t="shared" si="30"/>
        <v>574_COR_52.2_9_202122</v>
      </c>
      <c r="S1951" s="406">
        <v>574</v>
      </c>
      <c r="T1951" s="406" t="s">
        <v>287</v>
      </c>
      <c r="U1951" s="406">
        <v>52.2</v>
      </c>
      <c r="V1951" s="406">
        <v>9</v>
      </c>
      <c r="W1951" s="406">
        <v>202122</v>
      </c>
      <c r="X1951" s="566">
        <v>0</v>
      </c>
    </row>
    <row r="1952" spans="18:24" x14ac:dyDescent="0.2">
      <c r="R1952" s="406" t="str">
        <f t="shared" si="30"/>
        <v>576_COR_52.2_9_202122</v>
      </c>
      <c r="S1952" s="406">
        <v>576</v>
      </c>
      <c r="T1952" s="406" t="s">
        <v>287</v>
      </c>
      <c r="U1952" s="406">
        <v>52.2</v>
      </c>
      <c r="V1952" s="406">
        <v>9</v>
      </c>
      <c r="W1952" s="406">
        <v>202122</v>
      </c>
      <c r="X1952" s="566">
        <v>0</v>
      </c>
    </row>
    <row r="1953" spans="18:24" x14ac:dyDescent="0.2">
      <c r="R1953" s="406" t="str">
        <f t="shared" si="30"/>
        <v>582_COR_52.2_9_202122</v>
      </c>
      <c r="S1953" s="406">
        <v>582</v>
      </c>
      <c r="T1953" s="406" t="s">
        <v>287</v>
      </c>
      <c r="U1953" s="406">
        <v>52.2</v>
      </c>
      <c r="V1953" s="406">
        <v>9</v>
      </c>
      <c r="W1953" s="406">
        <v>202122</v>
      </c>
      <c r="X1953" s="566">
        <v>0</v>
      </c>
    </row>
    <row r="1954" spans="18:24" x14ac:dyDescent="0.2">
      <c r="R1954" s="406" t="str">
        <f t="shared" si="30"/>
        <v>584_COR_52.2_9_202122</v>
      </c>
      <c r="S1954" s="406">
        <v>584</v>
      </c>
      <c r="T1954" s="406" t="s">
        <v>287</v>
      </c>
      <c r="U1954" s="406">
        <v>52.2</v>
      </c>
      <c r="V1954" s="406">
        <v>9</v>
      </c>
      <c r="W1954" s="406">
        <v>202122</v>
      </c>
      <c r="X1954" s="566">
        <v>0</v>
      </c>
    </row>
    <row r="1955" spans="18:24" x14ac:dyDescent="0.2">
      <c r="R1955" s="406" t="str">
        <f t="shared" si="30"/>
        <v>586_COR_52.2_9_202122</v>
      </c>
      <c r="S1955" s="406">
        <v>586</v>
      </c>
      <c r="T1955" s="406" t="s">
        <v>287</v>
      </c>
      <c r="U1955" s="406">
        <v>52.2</v>
      </c>
      <c r="V1955" s="406">
        <v>9</v>
      </c>
      <c r="W1955" s="406">
        <v>202122</v>
      </c>
      <c r="X1955" s="566">
        <v>0</v>
      </c>
    </row>
    <row r="1956" spans="18:24" x14ac:dyDescent="0.2">
      <c r="R1956" s="406" t="str">
        <f t="shared" si="30"/>
        <v>512_COR_52.3_9_202122</v>
      </c>
      <c r="S1956" s="406">
        <v>512</v>
      </c>
      <c r="T1956" s="406" t="s">
        <v>287</v>
      </c>
      <c r="U1956" s="406">
        <v>52.3</v>
      </c>
      <c r="V1956" s="406">
        <v>9</v>
      </c>
      <c r="W1956" s="406">
        <v>202122</v>
      </c>
      <c r="X1956" s="566">
        <v>0</v>
      </c>
    </row>
    <row r="1957" spans="18:24" x14ac:dyDescent="0.2">
      <c r="R1957" s="406" t="str">
        <f t="shared" si="30"/>
        <v>514_COR_52.3_9_202122</v>
      </c>
      <c r="S1957" s="406">
        <v>514</v>
      </c>
      <c r="T1957" s="406" t="s">
        <v>287</v>
      </c>
      <c r="U1957" s="406">
        <v>52.3</v>
      </c>
      <c r="V1957" s="406">
        <v>9</v>
      </c>
      <c r="W1957" s="406">
        <v>202122</v>
      </c>
      <c r="X1957" s="566">
        <v>374</v>
      </c>
    </row>
    <row r="1958" spans="18:24" x14ac:dyDescent="0.2">
      <c r="R1958" s="406" t="str">
        <f t="shared" si="30"/>
        <v>516_COR_52.3_9_202122</v>
      </c>
      <c r="S1958" s="406">
        <v>516</v>
      </c>
      <c r="T1958" s="406" t="s">
        <v>287</v>
      </c>
      <c r="U1958" s="406">
        <v>52.3</v>
      </c>
      <c r="V1958" s="406">
        <v>9</v>
      </c>
      <c r="W1958" s="406">
        <v>202122</v>
      </c>
      <c r="X1958" s="566">
        <v>0</v>
      </c>
    </row>
    <row r="1959" spans="18:24" x14ac:dyDescent="0.2">
      <c r="R1959" s="406" t="str">
        <f t="shared" si="30"/>
        <v>518_COR_52.3_9_202122</v>
      </c>
      <c r="S1959" s="406">
        <v>518</v>
      </c>
      <c r="T1959" s="406" t="s">
        <v>287</v>
      </c>
      <c r="U1959" s="406">
        <v>52.3</v>
      </c>
      <c r="V1959" s="406">
        <v>9</v>
      </c>
      <c r="W1959" s="406">
        <v>202122</v>
      </c>
      <c r="X1959" s="566">
        <v>155</v>
      </c>
    </row>
    <row r="1960" spans="18:24" x14ac:dyDescent="0.2">
      <c r="R1960" s="406" t="str">
        <f t="shared" si="30"/>
        <v>520_COR_52.3_9_202122</v>
      </c>
      <c r="S1960" s="406">
        <v>520</v>
      </c>
      <c r="T1960" s="406" t="s">
        <v>287</v>
      </c>
      <c r="U1960" s="406">
        <v>52.3</v>
      </c>
      <c r="V1960" s="406">
        <v>9</v>
      </c>
      <c r="W1960" s="406">
        <v>202122</v>
      </c>
      <c r="X1960" s="566">
        <v>0</v>
      </c>
    </row>
    <row r="1961" spans="18:24" x14ac:dyDescent="0.2">
      <c r="R1961" s="406" t="str">
        <f t="shared" si="30"/>
        <v>522_COR_52.3_9_202122</v>
      </c>
      <c r="S1961" s="406">
        <v>522</v>
      </c>
      <c r="T1961" s="406" t="s">
        <v>287</v>
      </c>
      <c r="U1961" s="406">
        <v>52.3</v>
      </c>
      <c r="V1961" s="406">
        <v>9</v>
      </c>
      <c r="W1961" s="406">
        <v>202122</v>
      </c>
      <c r="X1961" s="566">
        <v>0</v>
      </c>
    </row>
    <row r="1962" spans="18:24" x14ac:dyDescent="0.2">
      <c r="R1962" s="406" t="str">
        <f t="shared" si="30"/>
        <v>524_COR_52.3_9_202122</v>
      </c>
      <c r="S1962" s="406">
        <v>524</v>
      </c>
      <c r="T1962" s="406" t="s">
        <v>287</v>
      </c>
      <c r="U1962" s="406">
        <v>52.3</v>
      </c>
      <c r="V1962" s="406">
        <v>9</v>
      </c>
      <c r="W1962" s="406">
        <v>202122</v>
      </c>
      <c r="X1962" s="566">
        <v>162.49799999999999</v>
      </c>
    </row>
    <row r="1963" spans="18:24" x14ac:dyDescent="0.2">
      <c r="R1963" s="406" t="str">
        <f t="shared" si="30"/>
        <v>526_COR_52.3_9_202122</v>
      </c>
      <c r="S1963" s="406">
        <v>526</v>
      </c>
      <c r="T1963" s="406" t="s">
        <v>287</v>
      </c>
      <c r="U1963" s="406">
        <v>52.3</v>
      </c>
      <c r="V1963" s="406">
        <v>9</v>
      </c>
      <c r="W1963" s="406">
        <v>202122</v>
      </c>
      <c r="X1963" s="566">
        <v>0</v>
      </c>
    </row>
    <row r="1964" spans="18:24" x14ac:dyDescent="0.2">
      <c r="R1964" s="406" t="str">
        <f t="shared" si="30"/>
        <v>528_COR_52.3_9_202122</v>
      </c>
      <c r="S1964" s="406">
        <v>528</v>
      </c>
      <c r="T1964" s="406" t="s">
        <v>287</v>
      </c>
      <c r="U1964" s="406">
        <v>52.3</v>
      </c>
      <c r="V1964" s="406">
        <v>9</v>
      </c>
      <c r="W1964" s="406">
        <v>202122</v>
      </c>
      <c r="X1964" s="566">
        <v>0</v>
      </c>
    </row>
    <row r="1965" spans="18:24" x14ac:dyDescent="0.2">
      <c r="R1965" s="406" t="str">
        <f t="shared" si="30"/>
        <v>530_COR_52.3_9_202122</v>
      </c>
      <c r="S1965" s="406">
        <v>530</v>
      </c>
      <c r="T1965" s="406" t="s">
        <v>287</v>
      </c>
      <c r="U1965" s="406">
        <v>52.3</v>
      </c>
      <c r="V1965" s="406">
        <v>9</v>
      </c>
      <c r="W1965" s="406">
        <v>202122</v>
      </c>
      <c r="X1965" s="566">
        <v>55</v>
      </c>
    </row>
    <row r="1966" spans="18:24" x14ac:dyDescent="0.2">
      <c r="R1966" s="406" t="str">
        <f t="shared" si="30"/>
        <v>532_COR_52.3_9_202122</v>
      </c>
      <c r="S1966" s="406">
        <v>532</v>
      </c>
      <c r="T1966" s="406" t="s">
        <v>287</v>
      </c>
      <c r="U1966" s="406">
        <v>52.3</v>
      </c>
      <c r="V1966" s="406">
        <v>9</v>
      </c>
      <c r="W1966" s="406">
        <v>202122</v>
      </c>
      <c r="X1966" s="566">
        <v>401</v>
      </c>
    </row>
    <row r="1967" spans="18:24" x14ac:dyDescent="0.2">
      <c r="R1967" s="406" t="str">
        <f t="shared" si="30"/>
        <v>534_COR_52.3_9_202122</v>
      </c>
      <c r="S1967" s="406">
        <v>534</v>
      </c>
      <c r="T1967" s="406" t="s">
        <v>287</v>
      </c>
      <c r="U1967" s="406">
        <v>52.3</v>
      </c>
      <c r="V1967" s="406">
        <v>9</v>
      </c>
      <c r="W1967" s="406">
        <v>202122</v>
      </c>
      <c r="X1967" s="566">
        <v>0</v>
      </c>
    </row>
    <row r="1968" spans="18:24" x14ac:dyDescent="0.2">
      <c r="R1968" s="406" t="str">
        <f t="shared" si="30"/>
        <v>536_COR_52.3_9_202122</v>
      </c>
      <c r="S1968" s="406">
        <v>536</v>
      </c>
      <c r="T1968" s="406" t="s">
        <v>287</v>
      </c>
      <c r="U1968" s="406">
        <v>52.3</v>
      </c>
      <c r="V1968" s="406">
        <v>9</v>
      </c>
      <c r="W1968" s="406">
        <v>202122</v>
      </c>
      <c r="X1968" s="566">
        <v>0</v>
      </c>
    </row>
    <row r="1969" spans="18:24" x14ac:dyDescent="0.2">
      <c r="R1969" s="406" t="str">
        <f t="shared" si="30"/>
        <v>538_COR_52.3_9_202122</v>
      </c>
      <c r="S1969" s="406">
        <v>538</v>
      </c>
      <c r="T1969" s="406" t="s">
        <v>287</v>
      </c>
      <c r="U1969" s="406">
        <v>52.3</v>
      </c>
      <c r="V1969" s="406">
        <v>9</v>
      </c>
      <c r="W1969" s="406">
        <v>202122</v>
      </c>
      <c r="X1969" s="566">
        <v>0</v>
      </c>
    </row>
    <row r="1970" spans="18:24" x14ac:dyDescent="0.2">
      <c r="R1970" s="406" t="str">
        <f t="shared" si="30"/>
        <v>540_COR_52.3_9_202122</v>
      </c>
      <c r="S1970" s="406">
        <v>540</v>
      </c>
      <c r="T1970" s="406" t="s">
        <v>287</v>
      </c>
      <c r="U1970" s="406">
        <v>52.3</v>
      </c>
      <c r="V1970" s="406">
        <v>9</v>
      </c>
      <c r="W1970" s="406">
        <v>202122</v>
      </c>
      <c r="X1970" s="566">
        <v>0</v>
      </c>
    </row>
    <row r="1971" spans="18:24" x14ac:dyDescent="0.2">
      <c r="R1971" s="406" t="str">
        <f t="shared" si="30"/>
        <v>542_COR_52.3_9_202122</v>
      </c>
      <c r="S1971" s="406">
        <v>542</v>
      </c>
      <c r="T1971" s="406" t="s">
        <v>287</v>
      </c>
      <c r="U1971" s="406">
        <v>52.3</v>
      </c>
      <c r="V1971" s="406">
        <v>9</v>
      </c>
      <c r="W1971" s="406">
        <v>202122</v>
      </c>
      <c r="X1971" s="566">
        <v>0</v>
      </c>
    </row>
    <row r="1972" spans="18:24" x14ac:dyDescent="0.2">
      <c r="R1972" s="406" t="str">
        <f t="shared" si="30"/>
        <v>544_COR_52.3_9_202122</v>
      </c>
      <c r="S1972" s="406">
        <v>544</v>
      </c>
      <c r="T1972" s="406" t="s">
        <v>287</v>
      </c>
      <c r="U1972" s="406">
        <v>52.3</v>
      </c>
      <c r="V1972" s="406">
        <v>9</v>
      </c>
      <c r="W1972" s="406">
        <v>202122</v>
      </c>
      <c r="X1972" s="566">
        <v>0</v>
      </c>
    </row>
    <row r="1973" spans="18:24" x14ac:dyDescent="0.2">
      <c r="R1973" s="406" t="str">
        <f t="shared" si="30"/>
        <v>545_COR_52.3_9_202122</v>
      </c>
      <c r="S1973" s="406">
        <v>545</v>
      </c>
      <c r="T1973" s="406" t="s">
        <v>287</v>
      </c>
      <c r="U1973" s="406">
        <v>52.3</v>
      </c>
      <c r="V1973" s="406">
        <v>9</v>
      </c>
      <c r="W1973" s="406">
        <v>202122</v>
      </c>
      <c r="X1973" s="566">
        <v>542</v>
      </c>
    </row>
    <row r="1974" spans="18:24" x14ac:dyDescent="0.2">
      <c r="R1974" s="406" t="str">
        <f t="shared" si="30"/>
        <v>546_COR_52.3_9_202122</v>
      </c>
      <c r="S1974" s="406">
        <v>546</v>
      </c>
      <c r="T1974" s="406" t="s">
        <v>287</v>
      </c>
      <c r="U1974" s="406">
        <v>52.3</v>
      </c>
      <c r="V1974" s="406">
        <v>9</v>
      </c>
      <c r="W1974" s="406">
        <v>202122</v>
      </c>
      <c r="X1974" s="566">
        <v>0</v>
      </c>
    </row>
    <row r="1975" spans="18:24" x14ac:dyDescent="0.2">
      <c r="R1975" s="406" t="str">
        <f t="shared" si="30"/>
        <v>548_COR_52.3_9_202122</v>
      </c>
      <c r="S1975" s="406">
        <v>548</v>
      </c>
      <c r="T1975" s="406" t="s">
        <v>287</v>
      </c>
      <c r="U1975" s="406">
        <v>52.3</v>
      </c>
      <c r="V1975" s="406">
        <v>9</v>
      </c>
      <c r="W1975" s="406">
        <v>202122</v>
      </c>
      <c r="X1975" s="566">
        <v>0</v>
      </c>
    </row>
    <row r="1976" spans="18:24" x14ac:dyDescent="0.2">
      <c r="R1976" s="406" t="str">
        <f t="shared" si="30"/>
        <v>550_COR_52.3_9_202122</v>
      </c>
      <c r="S1976" s="406">
        <v>550</v>
      </c>
      <c r="T1976" s="406" t="s">
        <v>287</v>
      </c>
      <c r="U1976" s="406">
        <v>52.3</v>
      </c>
      <c r="V1976" s="406">
        <v>9</v>
      </c>
      <c r="W1976" s="406">
        <v>202122</v>
      </c>
      <c r="X1976" s="566">
        <v>321.63862999999998</v>
      </c>
    </row>
    <row r="1977" spans="18:24" x14ac:dyDescent="0.2">
      <c r="R1977" s="406" t="str">
        <f t="shared" si="30"/>
        <v>552_COR_52.3_9_202122</v>
      </c>
      <c r="S1977" s="406">
        <v>552</v>
      </c>
      <c r="T1977" s="406" t="s">
        <v>287</v>
      </c>
      <c r="U1977" s="406">
        <v>52.3</v>
      </c>
      <c r="V1977" s="406">
        <v>9</v>
      </c>
      <c r="W1977" s="406">
        <v>202122</v>
      </c>
      <c r="X1977" s="566">
        <v>0</v>
      </c>
    </row>
    <row r="1978" spans="18:24" x14ac:dyDescent="0.2">
      <c r="R1978" s="406" t="str">
        <f t="shared" si="30"/>
        <v>562_COR_52.3_9_202122</v>
      </c>
      <c r="S1978" s="406">
        <v>562</v>
      </c>
      <c r="T1978" s="406" t="s">
        <v>287</v>
      </c>
      <c r="U1978" s="406">
        <v>52.3</v>
      </c>
      <c r="V1978" s="406">
        <v>9</v>
      </c>
      <c r="W1978" s="406">
        <v>202122</v>
      </c>
      <c r="X1978" s="566">
        <v>0</v>
      </c>
    </row>
    <row r="1979" spans="18:24" x14ac:dyDescent="0.2">
      <c r="R1979" s="406" t="str">
        <f t="shared" si="30"/>
        <v>564_COR_52.3_9_202122</v>
      </c>
      <c r="S1979" s="406">
        <v>564</v>
      </c>
      <c r="T1979" s="406" t="s">
        <v>287</v>
      </c>
      <c r="U1979" s="406">
        <v>52.3</v>
      </c>
      <c r="V1979" s="406">
        <v>9</v>
      </c>
      <c r="W1979" s="406">
        <v>202122</v>
      </c>
      <c r="X1979" s="566">
        <v>0</v>
      </c>
    </row>
    <row r="1980" spans="18:24" x14ac:dyDescent="0.2">
      <c r="R1980" s="406" t="str">
        <f t="shared" si="30"/>
        <v>566_COR_52.3_9_202122</v>
      </c>
      <c r="S1980" s="406">
        <v>566</v>
      </c>
      <c r="T1980" s="406" t="s">
        <v>287</v>
      </c>
      <c r="U1980" s="406">
        <v>52.3</v>
      </c>
      <c r="V1980" s="406">
        <v>9</v>
      </c>
      <c r="W1980" s="406">
        <v>202122</v>
      </c>
      <c r="X1980" s="566">
        <v>0</v>
      </c>
    </row>
    <row r="1981" spans="18:24" x14ac:dyDescent="0.2">
      <c r="R1981" s="406" t="str">
        <f t="shared" si="30"/>
        <v>568_COR_52.3_9_202122</v>
      </c>
      <c r="S1981" s="406">
        <v>568</v>
      </c>
      <c r="T1981" s="406" t="s">
        <v>287</v>
      </c>
      <c r="U1981" s="406">
        <v>52.3</v>
      </c>
      <c r="V1981" s="406">
        <v>9</v>
      </c>
      <c r="W1981" s="406">
        <v>202122</v>
      </c>
      <c r="X1981" s="566">
        <v>0</v>
      </c>
    </row>
    <row r="1982" spans="18:24" x14ac:dyDescent="0.2">
      <c r="R1982" s="406" t="str">
        <f t="shared" si="30"/>
        <v>572_COR_52.3_9_202122</v>
      </c>
      <c r="S1982" s="406">
        <v>572</v>
      </c>
      <c r="T1982" s="406" t="s">
        <v>287</v>
      </c>
      <c r="U1982" s="406">
        <v>52.3</v>
      </c>
      <c r="V1982" s="406">
        <v>9</v>
      </c>
      <c r="W1982" s="406">
        <v>202122</v>
      </c>
      <c r="X1982" s="566">
        <v>0</v>
      </c>
    </row>
    <row r="1983" spans="18:24" x14ac:dyDescent="0.2">
      <c r="R1983" s="406" t="str">
        <f t="shared" si="30"/>
        <v>574_COR_52.3_9_202122</v>
      </c>
      <c r="S1983" s="406">
        <v>574</v>
      </c>
      <c r="T1983" s="406" t="s">
        <v>287</v>
      </c>
      <c r="U1983" s="406">
        <v>52.3</v>
      </c>
      <c r="V1983" s="406">
        <v>9</v>
      </c>
      <c r="W1983" s="406">
        <v>202122</v>
      </c>
      <c r="X1983" s="566">
        <v>0</v>
      </c>
    </row>
    <row r="1984" spans="18:24" x14ac:dyDescent="0.2">
      <c r="R1984" s="406" t="str">
        <f t="shared" si="30"/>
        <v>576_COR_52.3_9_202122</v>
      </c>
      <c r="S1984" s="406">
        <v>576</v>
      </c>
      <c r="T1984" s="406" t="s">
        <v>287</v>
      </c>
      <c r="U1984" s="406">
        <v>52.3</v>
      </c>
      <c r="V1984" s="406">
        <v>9</v>
      </c>
      <c r="W1984" s="406">
        <v>202122</v>
      </c>
      <c r="X1984" s="566">
        <v>0</v>
      </c>
    </row>
    <row r="1985" spans="18:24" x14ac:dyDescent="0.2">
      <c r="R1985" s="406" t="str">
        <f t="shared" si="30"/>
        <v>582_COR_52.3_9_202122</v>
      </c>
      <c r="S1985" s="406">
        <v>582</v>
      </c>
      <c r="T1985" s="406" t="s">
        <v>287</v>
      </c>
      <c r="U1985" s="406">
        <v>52.3</v>
      </c>
      <c r="V1985" s="406">
        <v>9</v>
      </c>
      <c r="W1985" s="406">
        <v>202122</v>
      </c>
      <c r="X1985" s="566">
        <v>0</v>
      </c>
    </row>
    <row r="1986" spans="18:24" x14ac:dyDescent="0.2">
      <c r="R1986" s="406" t="str">
        <f t="shared" si="30"/>
        <v>584_COR_52.3_9_202122</v>
      </c>
      <c r="S1986" s="406">
        <v>584</v>
      </c>
      <c r="T1986" s="406" t="s">
        <v>287</v>
      </c>
      <c r="U1986" s="406">
        <v>52.3</v>
      </c>
      <c r="V1986" s="406">
        <v>9</v>
      </c>
      <c r="W1986" s="406">
        <v>202122</v>
      </c>
      <c r="X1986" s="566">
        <v>0</v>
      </c>
    </row>
    <row r="1987" spans="18:24" x14ac:dyDescent="0.2">
      <c r="R1987" s="406" t="str">
        <f t="shared" si="30"/>
        <v>586_COR_52.3_9_202122</v>
      </c>
      <c r="S1987" s="406">
        <v>586</v>
      </c>
      <c r="T1987" s="406" t="s">
        <v>287</v>
      </c>
      <c r="U1987" s="406">
        <v>52.3</v>
      </c>
      <c r="V1987" s="406">
        <v>9</v>
      </c>
      <c r="W1987" s="406">
        <v>202122</v>
      </c>
      <c r="X1987" s="566">
        <v>0</v>
      </c>
    </row>
    <row r="1988" spans="18:24" x14ac:dyDescent="0.2">
      <c r="R1988" s="406" t="str">
        <f t="shared" ref="R1988:R2051" si="31">S1988&amp;"_"&amp;T1988&amp;"_"&amp;U1988&amp;"_"&amp;V1988&amp;"_"&amp;W1988</f>
        <v>512_COR_52.4_9_202122</v>
      </c>
      <c r="S1988" s="406">
        <v>512</v>
      </c>
      <c r="T1988" s="406" t="s">
        <v>287</v>
      </c>
      <c r="U1988" s="406">
        <v>52.4</v>
      </c>
      <c r="V1988" s="406">
        <v>9</v>
      </c>
      <c r="W1988" s="406">
        <v>202122</v>
      </c>
      <c r="X1988" s="566">
        <v>0</v>
      </c>
    </row>
    <row r="1989" spans="18:24" x14ac:dyDescent="0.2">
      <c r="R1989" s="406" t="str">
        <f t="shared" si="31"/>
        <v>514_COR_52.4_9_202122</v>
      </c>
      <c r="S1989" s="406">
        <v>514</v>
      </c>
      <c r="T1989" s="406" t="s">
        <v>287</v>
      </c>
      <c r="U1989" s="406">
        <v>52.4</v>
      </c>
      <c r="V1989" s="406">
        <v>9</v>
      </c>
      <c r="W1989" s="406">
        <v>202122</v>
      </c>
      <c r="X1989" s="566">
        <v>401</v>
      </c>
    </row>
    <row r="1990" spans="18:24" x14ac:dyDescent="0.2">
      <c r="R1990" s="406" t="str">
        <f t="shared" si="31"/>
        <v>516_COR_52.4_9_202122</v>
      </c>
      <c r="S1990" s="406">
        <v>516</v>
      </c>
      <c r="T1990" s="406" t="s">
        <v>287</v>
      </c>
      <c r="U1990" s="406">
        <v>52.4</v>
      </c>
      <c r="V1990" s="406">
        <v>9</v>
      </c>
      <c r="W1990" s="406">
        <v>202122</v>
      </c>
      <c r="X1990" s="566">
        <v>0</v>
      </c>
    </row>
    <row r="1991" spans="18:24" x14ac:dyDescent="0.2">
      <c r="R1991" s="406" t="str">
        <f t="shared" si="31"/>
        <v>518_COR_52.4_9_202122</v>
      </c>
      <c r="S1991" s="406">
        <v>518</v>
      </c>
      <c r="T1991" s="406" t="s">
        <v>287</v>
      </c>
      <c r="U1991" s="406">
        <v>52.4</v>
      </c>
      <c r="V1991" s="406">
        <v>9</v>
      </c>
      <c r="W1991" s="406">
        <v>202122</v>
      </c>
      <c r="X1991" s="566">
        <v>307</v>
      </c>
    </row>
    <row r="1992" spans="18:24" x14ac:dyDescent="0.2">
      <c r="R1992" s="406" t="str">
        <f t="shared" si="31"/>
        <v>520_COR_52.4_9_202122</v>
      </c>
      <c r="S1992" s="406">
        <v>520</v>
      </c>
      <c r="T1992" s="406" t="s">
        <v>287</v>
      </c>
      <c r="U1992" s="406">
        <v>52.4</v>
      </c>
      <c r="V1992" s="406">
        <v>9</v>
      </c>
      <c r="W1992" s="406">
        <v>202122</v>
      </c>
      <c r="X1992" s="566">
        <v>10</v>
      </c>
    </row>
    <row r="1993" spans="18:24" x14ac:dyDescent="0.2">
      <c r="R1993" s="406" t="str">
        <f t="shared" si="31"/>
        <v>522_COR_52.4_9_202122</v>
      </c>
      <c r="S1993" s="406">
        <v>522</v>
      </c>
      <c r="T1993" s="406" t="s">
        <v>287</v>
      </c>
      <c r="U1993" s="406">
        <v>52.4</v>
      </c>
      <c r="V1993" s="406">
        <v>9</v>
      </c>
      <c r="W1993" s="406">
        <v>202122</v>
      </c>
      <c r="X1993" s="566">
        <v>47.704999999999998</v>
      </c>
    </row>
    <row r="1994" spans="18:24" x14ac:dyDescent="0.2">
      <c r="R1994" s="406" t="str">
        <f t="shared" si="31"/>
        <v>524_COR_52.4_9_202122</v>
      </c>
      <c r="S1994" s="406">
        <v>524</v>
      </c>
      <c r="T1994" s="406" t="s">
        <v>287</v>
      </c>
      <c r="U1994" s="406">
        <v>52.4</v>
      </c>
      <c r="V1994" s="406">
        <v>9</v>
      </c>
      <c r="W1994" s="406">
        <v>202122</v>
      </c>
      <c r="X1994" s="566">
        <v>0</v>
      </c>
    </row>
    <row r="1995" spans="18:24" x14ac:dyDescent="0.2">
      <c r="R1995" s="406" t="str">
        <f t="shared" si="31"/>
        <v>526_COR_52.4_9_202122</v>
      </c>
      <c r="S1995" s="406">
        <v>526</v>
      </c>
      <c r="T1995" s="406" t="s">
        <v>287</v>
      </c>
      <c r="U1995" s="406">
        <v>52.4</v>
      </c>
      <c r="V1995" s="406">
        <v>9</v>
      </c>
      <c r="W1995" s="406">
        <v>202122</v>
      </c>
      <c r="X1995" s="566">
        <v>0</v>
      </c>
    </row>
    <row r="1996" spans="18:24" x14ac:dyDescent="0.2">
      <c r="R1996" s="406" t="str">
        <f t="shared" si="31"/>
        <v>528_COR_52.4_9_202122</v>
      </c>
      <c r="S1996" s="406">
        <v>528</v>
      </c>
      <c r="T1996" s="406" t="s">
        <v>287</v>
      </c>
      <c r="U1996" s="406">
        <v>52.4</v>
      </c>
      <c r="V1996" s="406">
        <v>9</v>
      </c>
      <c r="W1996" s="406">
        <v>202122</v>
      </c>
      <c r="X1996" s="566">
        <v>0</v>
      </c>
    </row>
    <row r="1997" spans="18:24" x14ac:dyDescent="0.2">
      <c r="R1997" s="406" t="str">
        <f t="shared" si="31"/>
        <v>530_COR_52.4_9_202122</v>
      </c>
      <c r="S1997" s="406">
        <v>530</v>
      </c>
      <c r="T1997" s="406" t="s">
        <v>287</v>
      </c>
      <c r="U1997" s="406">
        <v>52.4</v>
      </c>
      <c r="V1997" s="406">
        <v>9</v>
      </c>
      <c r="W1997" s="406">
        <v>202122</v>
      </c>
      <c r="X1997" s="566">
        <v>0</v>
      </c>
    </row>
    <row r="1998" spans="18:24" x14ac:dyDescent="0.2">
      <c r="R1998" s="406" t="str">
        <f t="shared" si="31"/>
        <v>532_COR_52.4_9_202122</v>
      </c>
      <c r="S1998" s="406">
        <v>532</v>
      </c>
      <c r="T1998" s="406" t="s">
        <v>287</v>
      </c>
      <c r="U1998" s="406">
        <v>52.4</v>
      </c>
      <c r="V1998" s="406">
        <v>9</v>
      </c>
      <c r="W1998" s="406">
        <v>202122</v>
      </c>
      <c r="X1998" s="566">
        <v>0</v>
      </c>
    </row>
    <row r="1999" spans="18:24" x14ac:dyDescent="0.2">
      <c r="R1999" s="406" t="str">
        <f t="shared" si="31"/>
        <v>534_COR_52.4_9_202122</v>
      </c>
      <c r="S1999" s="406">
        <v>534</v>
      </c>
      <c r="T1999" s="406" t="s">
        <v>287</v>
      </c>
      <c r="U1999" s="406">
        <v>52.4</v>
      </c>
      <c r="V1999" s="406">
        <v>9</v>
      </c>
      <c r="W1999" s="406">
        <v>202122</v>
      </c>
      <c r="X1999" s="566">
        <v>0</v>
      </c>
    </row>
    <row r="2000" spans="18:24" x14ac:dyDescent="0.2">
      <c r="R2000" s="406" t="str">
        <f t="shared" si="31"/>
        <v>536_COR_52.4_9_202122</v>
      </c>
      <c r="S2000" s="406">
        <v>536</v>
      </c>
      <c r="T2000" s="406" t="s">
        <v>287</v>
      </c>
      <c r="U2000" s="406">
        <v>52.4</v>
      </c>
      <c r="V2000" s="406">
        <v>9</v>
      </c>
      <c r="W2000" s="406">
        <v>202122</v>
      </c>
      <c r="X2000" s="566">
        <v>0</v>
      </c>
    </row>
    <row r="2001" spans="18:24" x14ac:dyDescent="0.2">
      <c r="R2001" s="406" t="str">
        <f t="shared" si="31"/>
        <v>538_COR_52.4_9_202122</v>
      </c>
      <c r="S2001" s="406">
        <v>538</v>
      </c>
      <c r="T2001" s="406" t="s">
        <v>287</v>
      </c>
      <c r="U2001" s="406">
        <v>52.4</v>
      </c>
      <c r="V2001" s="406">
        <v>9</v>
      </c>
      <c r="W2001" s="406">
        <v>202122</v>
      </c>
      <c r="X2001" s="566">
        <v>1056</v>
      </c>
    </row>
    <row r="2002" spans="18:24" x14ac:dyDescent="0.2">
      <c r="R2002" s="406" t="str">
        <f t="shared" si="31"/>
        <v>540_COR_52.4_9_202122</v>
      </c>
      <c r="S2002" s="406">
        <v>540</v>
      </c>
      <c r="T2002" s="406" t="s">
        <v>287</v>
      </c>
      <c r="U2002" s="406">
        <v>52.4</v>
      </c>
      <c r="V2002" s="406">
        <v>9</v>
      </c>
      <c r="W2002" s="406">
        <v>202122</v>
      </c>
      <c r="X2002" s="566">
        <v>0</v>
      </c>
    </row>
    <row r="2003" spans="18:24" x14ac:dyDescent="0.2">
      <c r="R2003" s="406" t="str">
        <f t="shared" si="31"/>
        <v>542_COR_52.4_9_202122</v>
      </c>
      <c r="S2003" s="406">
        <v>542</v>
      </c>
      <c r="T2003" s="406" t="s">
        <v>287</v>
      </c>
      <c r="U2003" s="406">
        <v>52.4</v>
      </c>
      <c r="V2003" s="406">
        <v>9</v>
      </c>
      <c r="W2003" s="406">
        <v>202122</v>
      </c>
      <c r="X2003" s="566">
        <v>0</v>
      </c>
    </row>
    <row r="2004" spans="18:24" x14ac:dyDescent="0.2">
      <c r="R2004" s="406" t="str">
        <f t="shared" si="31"/>
        <v>544_COR_52.4_9_202122</v>
      </c>
      <c r="S2004" s="406">
        <v>544</v>
      </c>
      <c r="T2004" s="406" t="s">
        <v>287</v>
      </c>
      <c r="U2004" s="406">
        <v>52.4</v>
      </c>
      <c r="V2004" s="406">
        <v>9</v>
      </c>
      <c r="W2004" s="406">
        <v>202122</v>
      </c>
      <c r="X2004" s="566">
        <v>0</v>
      </c>
    </row>
    <row r="2005" spans="18:24" x14ac:dyDescent="0.2">
      <c r="R2005" s="406" t="str">
        <f t="shared" si="31"/>
        <v>545_COR_52.4_9_202122</v>
      </c>
      <c r="S2005" s="406">
        <v>545</v>
      </c>
      <c r="T2005" s="406" t="s">
        <v>287</v>
      </c>
      <c r="U2005" s="406">
        <v>52.4</v>
      </c>
      <c r="V2005" s="406">
        <v>9</v>
      </c>
      <c r="W2005" s="406">
        <v>202122</v>
      </c>
      <c r="X2005" s="566">
        <v>0</v>
      </c>
    </row>
    <row r="2006" spans="18:24" x14ac:dyDescent="0.2">
      <c r="R2006" s="406" t="str">
        <f t="shared" si="31"/>
        <v>546_COR_52.4_9_202122</v>
      </c>
      <c r="S2006" s="406">
        <v>546</v>
      </c>
      <c r="T2006" s="406" t="s">
        <v>287</v>
      </c>
      <c r="U2006" s="406">
        <v>52.4</v>
      </c>
      <c r="V2006" s="406">
        <v>9</v>
      </c>
      <c r="W2006" s="406">
        <v>202122</v>
      </c>
      <c r="X2006" s="566">
        <v>0</v>
      </c>
    </row>
    <row r="2007" spans="18:24" x14ac:dyDescent="0.2">
      <c r="R2007" s="406" t="str">
        <f t="shared" si="31"/>
        <v>548_COR_52.4_9_202122</v>
      </c>
      <c r="S2007" s="406">
        <v>548</v>
      </c>
      <c r="T2007" s="406" t="s">
        <v>287</v>
      </c>
      <c r="U2007" s="406">
        <v>52.4</v>
      </c>
      <c r="V2007" s="406">
        <v>9</v>
      </c>
      <c r="W2007" s="406">
        <v>202122</v>
      </c>
      <c r="X2007" s="566">
        <v>0</v>
      </c>
    </row>
    <row r="2008" spans="18:24" x14ac:dyDescent="0.2">
      <c r="R2008" s="406" t="str">
        <f t="shared" si="31"/>
        <v>550_COR_52.4_9_202122</v>
      </c>
      <c r="S2008" s="406">
        <v>550</v>
      </c>
      <c r="T2008" s="406" t="s">
        <v>287</v>
      </c>
      <c r="U2008" s="406">
        <v>52.4</v>
      </c>
      <c r="V2008" s="406">
        <v>9</v>
      </c>
      <c r="W2008" s="406">
        <v>202122</v>
      </c>
      <c r="X2008" s="566">
        <v>1209.0654</v>
      </c>
    </row>
    <row r="2009" spans="18:24" x14ac:dyDescent="0.2">
      <c r="R2009" s="406" t="str">
        <f t="shared" si="31"/>
        <v>552_COR_52.4_9_202122</v>
      </c>
      <c r="S2009" s="406">
        <v>552</v>
      </c>
      <c r="T2009" s="406" t="s">
        <v>287</v>
      </c>
      <c r="U2009" s="406">
        <v>52.4</v>
      </c>
      <c r="V2009" s="406">
        <v>9</v>
      </c>
      <c r="W2009" s="406">
        <v>202122</v>
      </c>
      <c r="X2009" s="566">
        <v>1348.8803499999999</v>
      </c>
    </row>
    <row r="2010" spans="18:24" x14ac:dyDescent="0.2">
      <c r="R2010" s="406" t="str">
        <f t="shared" si="31"/>
        <v>562_COR_52.4_9_202122</v>
      </c>
      <c r="S2010" s="406">
        <v>562</v>
      </c>
      <c r="T2010" s="406" t="s">
        <v>287</v>
      </c>
      <c r="U2010" s="406">
        <v>52.4</v>
      </c>
      <c r="V2010" s="406">
        <v>9</v>
      </c>
      <c r="W2010" s="406">
        <v>202122</v>
      </c>
      <c r="X2010" s="566">
        <v>0</v>
      </c>
    </row>
    <row r="2011" spans="18:24" x14ac:dyDescent="0.2">
      <c r="R2011" s="406" t="str">
        <f t="shared" si="31"/>
        <v>564_COR_52.4_9_202122</v>
      </c>
      <c r="S2011" s="406">
        <v>564</v>
      </c>
      <c r="T2011" s="406" t="s">
        <v>287</v>
      </c>
      <c r="U2011" s="406">
        <v>52.4</v>
      </c>
      <c r="V2011" s="406">
        <v>9</v>
      </c>
      <c r="W2011" s="406">
        <v>202122</v>
      </c>
      <c r="X2011" s="566">
        <v>0</v>
      </c>
    </row>
    <row r="2012" spans="18:24" x14ac:dyDescent="0.2">
      <c r="R2012" s="406" t="str">
        <f t="shared" si="31"/>
        <v>566_COR_52.4_9_202122</v>
      </c>
      <c r="S2012" s="406">
        <v>566</v>
      </c>
      <c r="T2012" s="406" t="s">
        <v>287</v>
      </c>
      <c r="U2012" s="406">
        <v>52.4</v>
      </c>
      <c r="V2012" s="406">
        <v>9</v>
      </c>
      <c r="W2012" s="406">
        <v>202122</v>
      </c>
      <c r="X2012" s="566">
        <v>0</v>
      </c>
    </row>
    <row r="2013" spans="18:24" x14ac:dyDescent="0.2">
      <c r="R2013" s="406" t="str">
        <f t="shared" si="31"/>
        <v>568_COR_52.4_9_202122</v>
      </c>
      <c r="S2013" s="406">
        <v>568</v>
      </c>
      <c r="T2013" s="406" t="s">
        <v>287</v>
      </c>
      <c r="U2013" s="406">
        <v>52.4</v>
      </c>
      <c r="V2013" s="406">
        <v>9</v>
      </c>
      <c r="W2013" s="406">
        <v>202122</v>
      </c>
      <c r="X2013" s="566">
        <v>0</v>
      </c>
    </row>
    <row r="2014" spans="18:24" x14ac:dyDescent="0.2">
      <c r="R2014" s="406" t="str">
        <f t="shared" si="31"/>
        <v>572_COR_52.4_9_202122</v>
      </c>
      <c r="S2014" s="406">
        <v>572</v>
      </c>
      <c r="T2014" s="406" t="s">
        <v>287</v>
      </c>
      <c r="U2014" s="406">
        <v>52.4</v>
      </c>
      <c r="V2014" s="406">
        <v>9</v>
      </c>
      <c r="W2014" s="406">
        <v>202122</v>
      </c>
      <c r="X2014" s="566">
        <v>0</v>
      </c>
    </row>
    <row r="2015" spans="18:24" x14ac:dyDescent="0.2">
      <c r="R2015" s="406" t="str">
        <f t="shared" si="31"/>
        <v>574_COR_52.4_9_202122</v>
      </c>
      <c r="S2015" s="406">
        <v>574</v>
      </c>
      <c r="T2015" s="406" t="s">
        <v>287</v>
      </c>
      <c r="U2015" s="406">
        <v>52.4</v>
      </c>
      <c r="V2015" s="406">
        <v>9</v>
      </c>
      <c r="W2015" s="406">
        <v>202122</v>
      </c>
      <c r="X2015" s="566">
        <v>0</v>
      </c>
    </row>
    <row r="2016" spans="18:24" x14ac:dyDescent="0.2">
      <c r="R2016" s="406" t="str">
        <f t="shared" si="31"/>
        <v>576_COR_52.4_9_202122</v>
      </c>
      <c r="S2016" s="406">
        <v>576</v>
      </c>
      <c r="T2016" s="406" t="s">
        <v>287</v>
      </c>
      <c r="U2016" s="406">
        <v>52.4</v>
      </c>
      <c r="V2016" s="406">
        <v>9</v>
      </c>
      <c r="W2016" s="406">
        <v>202122</v>
      </c>
      <c r="X2016" s="566">
        <v>0</v>
      </c>
    </row>
    <row r="2017" spans="18:24" x14ac:dyDescent="0.2">
      <c r="R2017" s="406" t="str">
        <f t="shared" si="31"/>
        <v>582_COR_52.4_9_202122</v>
      </c>
      <c r="S2017" s="406">
        <v>582</v>
      </c>
      <c r="T2017" s="406" t="s">
        <v>287</v>
      </c>
      <c r="U2017" s="406">
        <v>52.4</v>
      </c>
      <c r="V2017" s="406">
        <v>9</v>
      </c>
      <c r="W2017" s="406">
        <v>202122</v>
      </c>
      <c r="X2017" s="566">
        <v>0</v>
      </c>
    </row>
    <row r="2018" spans="18:24" x14ac:dyDescent="0.2">
      <c r="R2018" s="406" t="str">
        <f t="shared" si="31"/>
        <v>584_COR_52.4_9_202122</v>
      </c>
      <c r="S2018" s="406">
        <v>584</v>
      </c>
      <c r="T2018" s="406" t="s">
        <v>287</v>
      </c>
      <c r="U2018" s="406">
        <v>52.4</v>
      </c>
      <c r="V2018" s="406">
        <v>9</v>
      </c>
      <c r="W2018" s="406">
        <v>202122</v>
      </c>
      <c r="X2018" s="566">
        <v>0</v>
      </c>
    </row>
    <row r="2019" spans="18:24" x14ac:dyDescent="0.2">
      <c r="R2019" s="406" t="str">
        <f t="shared" si="31"/>
        <v>586_COR_52.4_9_202122</v>
      </c>
      <c r="S2019" s="406">
        <v>586</v>
      </c>
      <c r="T2019" s="406" t="s">
        <v>287</v>
      </c>
      <c r="U2019" s="406">
        <v>52.4</v>
      </c>
      <c r="V2019" s="406">
        <v>9</v>
      </c>
      <c r="W2019" s="406">
        <v>202122</v>
      </c>
      <c r="X2019" s="566">
        <v>0</v>
      </c>
    </row>
    <row r="2020" spans="18:24" x14ac:dyDescent="0.2">
      <c r="R2020" s="406" t="str">
        <f t="shared" si="31"/>
        <v>512_COR_53_9_202122</v>
      </c>
      <c r="S2020" s="406">
        <v>512</v>
      </c>
      <c r="T2020" s="406" t="s">
        <v>287</v>
      </c>
      <c r="U2020" s="406">
        <v>53</v>
      </c>
      <c r="V2020" s="406">
        <v>9</v>
      </c>
      <c r="W2020" s="406">
        <v>202122</v>
      </c>
      <c r="X2020" s="566">
        <v>2893</v>
      </c>
    </row>
    <row r="2021" spans="18:24" x14ac:dyDescent="0.2">
      <c r="R2021" s="406" t="str">
        <f t="shared" si="31"/>
        <v>514_COR_53_9_202122</v>
      </c>
      <c r="S2021" s="406">
        <v>514</v>
      </c>
      <c r="T2021" s="406" t="s">
        <v>287</v>
      </c>
      <c r="U2021" s="406">
        <v>53</v>
      </c>
      <c r="V2021" s="406">
        <v>9</v>
      </c>
      <c r="W2021" s="406">
        <v>202122</v>
      </c>
      <c r="X2021" s="566">
        <v>1191</v>
      </c>
    </row>
    <row r="2022" spans="18:24" x14ac:dyDescent="0.2">
      <c r="R2022" s="406" t="str">
        <f t="shared" si="31"/>
        <v>516_COR_53_9_202122</v>
      </c>
      <c r="S2022" s="406">
        <v>516</v>
      </c>
      <c r="T2022" s="406" t="s">
        <v>287</v>
      </c>
      <c r="U2022" s="406">
        <v>53</v>
      </c>
      <c r="V2022" s="406">
        <v>9</v>
      </c>
      <c r="W2022" s="406">
        <v>202122</v>
      </c>
      <c r="X2022" s="566">
        <v>1689</v>
      </c>
    </row>
    <row r="2023" spans="18:24" x14ac:dyDescent="0.2">
      <c r="R2023" s="406" t="str">
        <f t="shared" si="31"/>
        <v>518_COR_53_9_202122</v>
      </c>
      <c r="S2023" s="406">
        <v>518</v>
      </c>
      <c r="T2023" s="406" t="s">
        <v>287</v>
      </c>
      <c r="U2023" s="406">
        <v>53</v>
      </c>
      <c r="V2023" s="406">
        <v>9</v>
      </c>
      <c r="W2023" s="406">
        <v>202122</v>
      </c>
      <c r="X2023" s="566">
        <v>1175</v>
      </c>
    </row>
    <row r="2024" spans="18:24" x14ac:dyDescent="0.2">
      <c r="R2024" s="406" t="str">
        <f t="shared" si="31"/>
        <v>520_COR_53_9_202122</v>
      </c>
      <c r="S2024" s="406">
        <v>520</v>
      </c>
      <c r="T2024" s="406" t="s">
        <v>287</v>
      </c>
      <c r="U2024" s="406">
        <v>53</v>
      </c>
      <c r="V2024" s="406">
        <v>9</v>
      </c>
      <c r="W2024" s="406">
        <v>202122</v>
      </c>
      <c r="X2024" s="566">
        <v>2699</v>
      </c>
    </row>
    <row r="2025" spans="18:24" x14ac:dyDescent="0.2">
      <c r="R2025" s="406" t="str">
        <f t="shared" si="31"/>
        <v>522_COR_53_9_202122</v>
      </c>
      <c r="S2025" s="406">
        <v>522</v>
      </c>
      <c r="T2025" s="406" t="s">
        <v>287</v>
      </c>
      <c r="U2025" s="406">
        <v>53</v>
      </c>
      <c r="V2025" s="406">
        <v>9</v>
      </c>
      <c r="W2025" s="406">
        <v>202122</v>
      </c>
      <c r="X2025" s="566">
        <v>867.1099999999999</v>
      </c>
    </row>
    <row r="2026" spans="18:24" x14ac:dyDescent="0.2">
      <c r="R2026" s="406" t="str">
        <f t="shared" si="31"/>
        <v>524_COR_53_9_202122</v>
      </c>
      <c r="S2026" s="406">
        <v>524</v>
      </c>
      <c r="T2026" s="406" t="s">
        <v>287</v>
      </c>
      <c r="U2026" s="406">
        <v>53</v>
      </c>
      <c r="V2026" s="406">
        <v>9</v>
      </c>
      <c r="W2026" s="406">
        <v>202122</v>
      </c>
      <c r="X2026" s="566">
        <v>3528.4320000000002</v>
      </c>
    </row>
    <row r="2027" spans="18:24" x14ac:dyDescent="0.2">
      <c r="R2027" s="406" t="str">
        <f t="shared" si="31"/>
        <v>526_COR_53_9_202122</v>
      </c>
      <c r="S2027" s="406">
        <v>526</v>
      </c>
      <c r="T2027" s="406" t="s">
        <v>287</v>
      </c>
      <c r="U2027" s="406">
        <v>53</v>
      </c>
      <c r="V2027" s="406">
        <v>9</v>
      </c>
      <c r="W2027" s="406">
        <v>202122</v>
      </c>
      <c r="X2027" s="566">
        <v>576</v>
      </c>
    </row>
    <row r="2028" spans="18:24" x14ac:dyDescent="0.2">
      <c r="R2028" s="406" t="str">
        <f t="shared" si="31"/>
        <v>528_COR_53_9_202122</v>
      </c>
      <c r="S2028" s="406">
        <v>528</v>
      </c>
      <c r="T2028" s="406" t="s">
        <v>287</v>
      </c>
      <c r="U2028" s="406">
        <v>53</v>
      </c>
      <c r="V2028" s="406">
        <v>9</v>
      </c>
      <c r="W2028" s="406">
        <v>202122</v>
      </c>
      <c r="X2028" s="566">
        <v>2814.66282</v>
      </c>
    </row>
    <row r="2029" spans="18:24" x14ac:dyDescent="0.2">
      <c r="R2029" s="406" t="str">
        <f t="shared" si="31"/>
        <v>530_COR_53_9_202122</v>
      </c>
      <c r="S2029" s="406">
        <v>530</v>
      </c>
      <c r="T2029" s="406" t="s">
        <v>287</v>
      </c>
      <c r="U2029" s="406">
        <v>53</v>
      </c>
      <c r="V2029" s="406">
        <v>9</v>
      </c>
      <c r="W2029" s="406">
        <v>202122</v>
      </c>
      <c r="X2029" s="566">
        <v>1819</v>
      </c>
    </row>
    <row r="2030" spans="18:24" x14ac:dyDescent="0.2">
      <c r="R2030" s="406" t="str">
        <f t="shared" si="31"/>
        <v>532_COR_53_9_202122</v>
      </c>
      <c r="S2030" s="406">
        <v>532</v>
      </c>
      <c r="T2030" s="406" t="s">
        <v>287</v>
      </c>
      <c r="U2030" s="406">
        <v>53</v>
      </c>
      <c r="V2030" s="406">
        <v>9</v>
      </c>
      <c r="W2030" s="406">
        <v>202122</v>
      </c>
      <c r="X2030" s="566">
        <v>2781</v>
      </c>
    </row>
    <row r="2031" spans="18:24" x14ac:dyDescent="0.2">
      <c r="R2031" s="406" t="str">
        <f t="shared" si="31"/>
        <v>534_COR_53_9_202122</v>
      </c>
      <c r="S2031" s="406">
        <v>534</v>
      </c>
      <c r="T2031" s="406" t="s">
        <v>287</v>
      </c>
      <c r="U2031" s="406">
        <v>53</v>
      </c>
      <c r="V2031" s="406">
        <v>9</v>
      </c>
      <c r="W2031" s="406">
        <v>202122</v>
      </c>
      <c r="X2031" s="566">
        <v>327.13170000000002</v>
      </c>
    </row>
    <row r="2032" spans="18:24" x14ac:dyDescent="0.2">
      <c r="R2032" s="406" t="str">
        <f t="shared" si="31"/>
        <v>536_COR_53_9_202122</v>
      </c>
      <c r="S2032" s="406">
        <v>536</v>
      </c>
      <c r="T2032" s="406" t="s">
        <v>287</v>
      </c>
      <c r="U2032" s="406">
        <v>53</v>
      </c>
      <c r="V2032" s="406">
        <v>9</v>
      </c>
      <c r="W2032" s="406">
        <v>202122</v>
      </c>
      <c r="X2032" s="566">
        <v>4296.5</v>
      </c>
    </row>
    <row r="2033" spans="18:24" x14ac:dyDescent="0.2">
      <c r="R2033" s="406" t="str">
        <f t="shared" si="31"/>
        <v>538_COR_53_9_202122</v>
      </c>
      <c r="S2033" s="406">
        <v>538</v>
      </c>
      <c r="T2033" s="406" t="s">
        <v>287</v>
      </c>
      <c r="U2033" s="406">
        <v>53</v>
      </c>
      <c r="V2033" s="406">
        <v>9</v>
      </c>
      <c r="W2033" s="406">
        <v>202122</v>
      </c>
      <c r="X2033" s="566">
        <v>2215</v>
      </c>
    </row>
    <row r="2034" spans="18:24" x14ac:dyDescent="0.2">
      <c r="R2034" s="406" t="str">
        <f t="shared" si="31"/>
        <v>540_COR_53_9_202122</v>
      </c>
      <c r="S2034" s="406">
        <v>540</v>
      </c>
      <c r="T2034" s="406" t="s">
        <v>287</v>
      </c>
      <c r="U2034" s="406">
        <v>53</v>
      </c>
      <c r="V2034" s="406">
        <v>9</v>
      </c>
      <c r="W2034" s="406">
        <v>202122</v>
      </c>
      <c r="X2034" s="566">
        <v>10070.960000000001</v>
      </c>
    </row>
    <row r="2035" spans="18:24" x14ac:dyDescent="0.2">
      <c r="R2035" s="406" t="str">
        <f t="shared" si="31"/>
        <v>542_COR_53_9_202122</v>
      </c>
      <c r="S2035" s="406">
        <v>542</v>
      </c>
      <c r="T2035" s="406" t="s">
        <v>287</v>
      </c>
      <c r="U2035" s="406">
        <v>53</v>
      </c>
      <c r="V2035" s="406">
        <v>9</v>
      </c>
      <c r="W2035" s="406">
        <v>202122</v>
      </c>
      <c r="X2035" s="566">
        <v>6750</v>
      </c>
    </row>
    <row r="2036" spans="18:24" x14ac:dyDescent="0.2">
      <c r="R2036" s="406" t="str">
        <f t="shared" si="31"/>
        <v>544_COR_53_9_202122</v>
      </c>
      <c r="S2036" s="406">
        <v>544</v>
      </c>
      <c r="T2036" s="406" t="s">
        <v>287</v>
      </c>
      <c r="U2036" s="406">
        <v>53</v>
      </c>
      <c r="V2036" s="406">
        <v>9</v>
      </c>
      <c r="W2036" s="406">
        <v>202122</v>
      </c>
      <c r="X2036" s="566">
        <v>142.17443</v>
      </c>
    </row>
    <row r="2037" spans="18:24" x14ac:dyDescent="0.2">
      <c r="R2037" s="406" t="str">
        <f t="shared" si="31"/>
        <v>545_COR_53_9_202122</v>
      </c>
      <c r="S2037" s="406">
        <v>545</v>
      </c>
      <c r="T2037" s="406" t="s">
        <v>287</v>
      </c>
      <c r="U2037" s="406">
        <v>53</v>
      </c>
      <c r="V2037" s="406">
        <v>9</v>
      </c>
      <c r="W2037" s="406">
        <v>202122</v>
      </c>
      <c r="X2037" s="566">
        <v>989</v>
      </c>
    </row>
    <row r="2038" spans="18:24" x14ac:dyDescent="0.2">
      <c r="R2038" s="406" t="str">
        <f t="shared" si="31"/>
        <v>546_COR_53_9_202122</v>
      </c>
      <c r="S2038" s="406">
        <v>546</v>
      </c>
      <c r="T2038" s="406" t="s">
        <v>287</v>
      </c>
      <c r="U2038" s="406">
        <v>53</v>
      </c>
      <c r="V2038" s="406">
        <v>9</v>
      </c>
      <c r="W2038" s="406">
        <v>202122</v>
      </c>
      <c r="X2038" s="566">
        <v>1056</v>
      </c>
    </row>
    <row r="2039" spans="18:24" x14ac:dyDescent="0.2">
      <c r="R2039" s="406" t="str">
        <f t="shared" si="31"/>
        <v>548_COR_53_9_202122</v>
      </c>
      <c r="S2039" s="406">
        <v>548</v>
      </c>
      <c r="T2039" s="406" t="s">
        <v>287</v>
      </c>
      <c r="U2039" s="406">
        <v>53</v>
      </c>
      <c r="V2039" s="406">
        <v>9</v>
      </c>
      <c r="W2039" s="406">
        <v>202122</v>
      </c>
      <c r="X2039" s="566">
        <v>763.73</v>
      </c>
    </row>
    <row r="2040" spans="18:24" x14ac:dyDescent="0.2">
      <c r="R2040" s="406" t="str">
        <f t="shared" si="31"/>
        <v>550_COR_53_9_202122</v>
      </c>
      <c r="S2040" s="406">
        <v>550</v>
      </c>
      <c r="T2040" s="406" t="s">
        <v>287</v>
      </c>
      <c r="U2040" s="406">
        <v>53</v>
      </c>
      <c r="V2040" s="406">
        <v>9</v>
      </c>
      <c r="W2040" s="406">
        <v>202122</v>
      </c>
      <c r="X2040" s="566">
        <v>611.77963999999997</v>
      </c>
    </row>
    <row r="2041" spans="18:24" x14ac:dyDescent="0.2">
      <c r="R2041" s="406" t="str">
        <f t="shared" si="31"/>
        <v>552_COR_53_9_202122</v>
      </c>
      <c r="S2041" s="406">
        <v>552</v>
      </c>
      <c r="T2041" s="406" t="s">
        <v>287</v>
      </c>
      <c r="U2041" s="406">
        <v>53</v>
      </c>
      <c r="V2041" s="406">
        <v>9</v>
      </c>
      <c r="W2041" s="406">
        <v>202122</v>
      </c>
      <c r="X2041" s="566">
        <v>8447.9774300000008</v>
      </c>
    </row>
    <row r="2042" spans="18:24" x14ac:dyDescent="0.2">
      <c r="R2042" s="406" t="str">
        <f t="shared" si="31"/>
        <v>562_COR_53_9_202122</v>
      </c>
      <c r="S2042" s="406">
        <v>562</v>
      </c>
      <c r="T2042" s="406" t="s">
        <v>287</v>
      </c>
      <c r="U2042" s="406">
        <v>53</v>
      </c>
      <c r="V2042" s="406">
        <v>9</v>
      </c>
      <c r="W2042" s="406">
        <v>202122</v>
      </c>
      <c r="X2042" s="566">
        <v>0</v>
      </c>
    </row>
    <row r="2043" spans="18:24" x14ac:dyDescent="0.2">
      <c r="R2043" s="406" t="str">
        <f t="shared" si="31"/>
        <v>564_COR_53_9_202122</v>
      </c>
      <c r="S2043" s="406">
        <v>564</v>
      </c>
      <c r="T2043" s="406" t="s">
        <v>287</v>
      </c>
      <c r="U2043" s="406">
        <v>53</v>
      </c>
      <c r="V2043" s="406">
        <v>9</v>
      </c>
      <c r="W2043" s="406">
        <v>202122</v>
      </c>
      <c r="X2043" s="566">
        <v>0</v>
      </c>
    </row>
    <row r="2044" spans="18:24" x14ac:dyDescent="0.2">
      <c r="R2044" s="406" t="str">
        <f t="shared" si="31"/>
        <v>566_COR_53_9_202122</v>
      </c>
      <c r="S2044" s="406">
        <v>566</v>
      </c>
      <c r="T2044" s="406" t="s">
        <v>287</v>
      </c>
      <c r="U2044" s="406">
        <v>53</v>
      </c>
      <c r="V2044" s="406">
        <v>9</v>
      </c>
      <c r="W2044" s="406">
        <v>202122</v>
      </c>
      <c r="X2044" s="566">
        <v>0</v>
      </c>
    </row>
    <row r="2045" spans="18:24" x14ac:dyDescent="0.2">
      <c r="R2045" s="406" t="str">
        <f t="shared" si="31"/>
        <v>568_COR_53_9_202122</v>
      </c>
      <c r="S2045" s="406">
        <v>568</v>
      </c>
      <c r="T2045" s="406" t="s">
        <v>287</v>
      </c>
      <c r="U2045" s="406">
        <v>53</v>
      </c>
      <c r="V2045" s="406">
        <v>9</v>
      </c>
      <c r="W2045" s="406">
        <v>202122</v>
      </c>
      <c r="X2045" s="566">
        <v>0</v>
      </c>
    </row>
    <row r="2046" spans="18:24" x14ac:dyDescent="0.2">
      <c r="R2046" s="406" t="str">
        <f t="shared" si="31"/>
        <v>572_COR_53_9_202122</v>
      </c>
      <c r="S2046" s="406">
        <v>572</v>
      </c>
      <c r="T2046" s="406" t="s">
        <v>287</v>
      </c>
      <c r="U2046" s="406">
        <v>53</v>
      </c>
      <c r="V2046" s="406">
        <v>9</v>
      </c>
      <c r="W2046" s="406">
        <v>202122</v>
      </c>
      <c r="X2046" s="566">
        <v>0</v>
      </c>
    </row>
    <row r="2047" spans="18:24" x14ac:dyDescent="0.2">
      <c r="R2047" s="406" t="str">
        <f t="shared" si="31"/>
        <v>574_COR_53_9_202122</v>
      </c>
      <c r="S2047" s="406">
        <v>574</v>
      </c>
      <c r="T2047" s="406" t="s">
        <v>287</v>
      </c>
      <c r="U2047" s="406">
        <v>53</v>
      </c>
      <c r="V2047" s="406">
        <v>9</v>
      </c>
      <c r="W2047" s="406">
        <v>202122</v>
      </c>
      <c r="X2047" s="566">
        <v>0</v>
      </c>
    </row>
    <row r="2048" spans="18:24" x14ac:dyDescent="0.2">
      <c r="R2048" s="406" t="str">
        <f t="shared" si="31"/>
        <v>576_COR_53_9_202122</v>
      </c>
      <c r="S2048" s="406">
        <v>576</v>
      </c>
      <c r="T2048" s="406" t="s">
        <v>287</v>
      </c>
      <c r="U2048" s="406">
        <v>53</v>
      </c>
      <c r="V2048" s="406">
        <v>9</v>
      </c>
      <c r="W2048" s="406">
        <v>202122</v>
      </c>
      <c r="X2048" s="566">
        <v>0</v>
      </c>
    </row>
    <row r="2049" spans="18:24" x14ac:dyDescent="0.2">
      <c r="R2049" s="406" t="str">
        <f t="shared" si="31"/>
        <v>582_COR_53_9_202122</v>
      </c>
      <c r="S2049" s="406">
        <v>582</v>
      </c>
      <c r="T2049" s="406" t="s">
        <v>287</v>
      </c>
      <c r="U2049" s="406">
        <v>53</v>
      </c>
      <c r="V2049" s="406">
        <v>9</v>
      </c>
      <c r="W2049" s="406">
        <v>202122</v>
      </c>
      <c r="X2049" s="566">
        <v>0</v>
      </c>
    </row>
    <row r="2050" spans="18:24" x14ac:dyDescent="0.2">
      <c r="R2050" s="406" t="str">
        <f t="shared" si="31"/>
        <v>584_COR_53_9_202122</v>
      </c>
      <c r="S2050" s="406">
        <v>584</v>
      </c>
      <c r="T2050" s="406" t="s">
        <v>287</v>
      </c>
      <c r="U2050" s="406">
        <v>53</v>
      </c>
      <c r="V2050" s="406">
        <v>9</v>
      </c>
      <c r="W2050" s="406">
        <v>202122</v>
      </c>
      <c r="X2050" s="566">
        <v>0</v>
      </c>
    </row>
    <row r="2051" spans="18:24" x14ac:dyDescent="0.2">
      <c r="R2051" s="406" t="str">
        <f t="shared" si="31"/>
        <v>586_COR_53_9_202122</v>
      </c>
      <c r="S2051" s="406">
        <v>586</v>
      </c>
      <c r="T2051" s="406" t="s">
        <v>287</v>
      </c>
      <c r="U2051" s="406">
        <v>53</v>
      </c>
      <c r="V2051" s="406">
        <v>9</v>
      </c>
      <c r="W2051" s="406">
        <v>202122</v>
      </c>
      <c r="X2051" s="566">
        <v>1404</v>
      </c>
    </row>
    <row r="2052" spans="18:24" x14ac:dyDescent="0.2">
      <c r="R2052" s="406" t="str">
        <f t="shared" ref="R2052:R2115" si="32">S2052&amp;"_"&amp;T2052&amp;"_"&amp;U2052&amp;"_"&amp;V2052&amp;"_"&amp;W2052</f>
        <v>512_COR_54_9_202122</v>
      </c>
      <c r="S2052" s="406">
        <v>512</v>
      </c>
      <c r="T2052" s="406" t="s">
        <v>287</v>
      </c>
      <c r="U2052" s="406">
        <v>54</v>
      </c>
      <c r="V2052" s="406">
        <v>9</v>
      </c>
      <c r="W2052" s="406">
        <v>202122</v>
      </c>
      <c r="X2052" s="566">
        <v>472</v>
      </c>
    </row>
    <row r="2053" spans="18:24" x14ac:dyDescent="0.2">
      <c r="R2053" s="406" t="str">
        <f t="shared" si="32"/>
        <v>514_COR_54_9_202122</v>
      </c>
      <c r="S2053" s="406">
        <v>514</v>
      </c>
      <c r="T2053" s="406" t="s">
        <v>287</v>
      </c>
      <c r="U2053" s="406">
        <v>54</v>
      </c>
      <c r="V2053" s="406">
        <v>9</v>
      </c>
      <c r="W2053" s="406">
        <v>202122</v>
      </c>
      <c r="X2053" s="566">
        <v>856</v>
      </c>
    </row>
    <row r="2054" spans="18:24" x14ac:dyDescent="0.2">
      <c r="R2054" s="406" t="str">
        <f t="shared" si="32"/>
        <v>516_COR_54_9_202122</v>
      </c>
      <c r="S2054" s="406">
        <v>516</v>
      </c>
      <c r="T2054" s="406" t="s">
        <v>287</v>
      </c>
      <c r="U2054" s="406">
        <v>54</v>
      </c>
      <c r="V2054" s="406">
        <v>9</v>
      </c>
      <c r="W2054" s="406">
        <v>202122</v>
      </c>
      <c r="X2054" s="566">
        <v>1202</v>
      </c>
    </row>
    <row r="2055" spans="18:24" x14ac:dyDescent="0.2">
      <c r="R2055" s="406" t="str">
        <f t="shared" si="32"/>
        <v>518_COR_54_9_202122</v>
      </c>
      <c r="S2055" s="406">
        <v>518</v>
      </c>
      <c r="T2055" s="406" t="s">
        <v>287</v>
      </c>
      <c r="U2055" s="406">
        <v>54</v>
      </c>
      <c r="V2055" s="406">
        <v>9</v>
      </c>
      <c r="W2055" s="406">
        <v>202122</v>
      </c>
      <c r="X2055" s="566">
        <v>2922</v>
      </c>
    </row>
    <row r="2056" spans="18:24" x14ac:dyDescent="0.2">
      <c r="R2056" s="406" t="str">
        <f t="shared" si="32"/>
        <v>520_COR_54_9_202122</v>
      </c>
      <c r="S2056" s="406">
        <v>520</v>
      </c>
      <c r="T2056" s="406" t="s">
        <v>287</v>
      </c>
      <c r="U2056" s="406">
        <v>54</v>
      </c>
      <c r="V2056" s="406">
        <v>9</v>
      </c>
      <c r="W2056" s="406">
        <v>202122</v>
      </c>
      <c r="X2056" s="566">
        <v>310</v>
      </c>
    </row>
    <row r="2057" spans="18:24" x14ac:dyDescent="0.2">
      <c r="R2057" s="406" t="str">
        <f t="shared" si="32"/>
        <v>522_COR_54_9_202122</v>
      </c>
      <c r="S2057" s="406">
        <v>522</v>
      </c>
      <c r="T2057" s="406" t="s">
        <v>287</v>
      </c>
      <c r="U2057" s="406">
        <v>54</v>
      </c>
      <c r="V2057" s="406">
        <v>9</v>
      </c>
      <c r="W2057" s="406">
        <v>202122</v>
      </c>
      <c r="X2057" s="566">
        <v>1072.9960000000001</v>
      </c>
    </row>
    <row r="2058" spans="18:24" x14ac:dyDescent="0.2">
      <c r="R2058" s="406" t="str">
        <f t="shared" si="32"/>
        <v>524_COR_54_9_202122</v>
      </c>
      <c r="S2058" s="406">
        <v>524</v>
      </c>
      <c r="T2058" s="406" t="s">
        <v>287</v>
      </c>
      <c r="U2058" s="406">
        <v>54</v>
      </c>
      <c r="V2058" s="406">
        <v>9</v>
      </c>
      <c r="W2058" s="406">
        <v>202122</v>
      </c>
      <c r="X2058" s="566">
        <v>2062.0940000000001</v>
      </c>
    </row>
    <row r="2059" spans="18:24" x14ac:dyDescent="0.2">
      <c r="R2059" s="406" t="str">
        <f t="shared" si="32"/>
        <v>526_COR_54_9_202122</v>
      </c>
      <c r="S2059" s="406">
        <v>526</v>
      </c>
      <c r="T2059" s="406" t="s">
        <v>287</v>
      </c>
      <c r="U2059" s="406">
        <v>54</v>
      </c>
      <c r="V2059" s="406">
        <v>9</v>
      </c>
      <c r="W2059" s="406">
        <v>202122</v>
      </c>
      <c r="X2059" s="566">
        <v>199</v>
      </c>
    </row>
    <row r="2060" spans="18:24" x14ac:dyDescent="0.2">
      <c r="R2060" s="406" t="str">
        <f t="shared" si="32"/>
        <v>528_COR_54_9_202122</v>
      </c>
      <c r="S2060" s="406">
        <v>528</v>
      </c>
      <c r="T2060" s="406" t="s">
        <v>287</v>
      </c>
      <c r="U2060" s="406">
        <v>54</v>
      </c>
      <c r="V2060" s="406">
        <v>9</v>
      </c>
      <c r="W2060" s="406">
        <v>202122</v>
      </c>
      <c r="X2060" s="566">
        <v>7285.1071199999997</v>
      </c>
    </row>
    <row r="2061" spans="18:24" x14ac:dyDescent="0.2">
      <c r="R2061" s="406" t="str">
        <f t="shared" si="32"/>
        <v>530_COR_54_9_202122</v>
      </c>
      <c r="S2061" s="406">
        <v>530</v>
      </c>
      <c r="T2061" s="406" t="s">
        <v>287</v>
      </c>
      <c r="U2061" s="406">
        <v>54</v>
      </c>
      <c r="V2061" s="406">
        <v>9</v>
      </c>
      <c r="W2061" s="406">
        <v>202122</v>
      </c>
      <c r="X2061" s="566">
        <v>12645</v>
      </c>
    </row>
    <row r="2062" spans="18:24" x14ac:dyDescent="0.2">
      <c r="R2062" s="406" t="str">
        <f t="shared" si="32"/>
        <v>532_COR_54_9_202122</v>
      </c>
      <c r="S2062" s="406">
        <v>532</v>
      </c>
      <c r="T2062" s="406" t="s">
        <v>287</v>
      </c>
      <c r="U2062" s="406">
        <v>54</v>
      </c>
      <c r="V2062" s="406">
        <v>9</v>
      </c>
      <c r="W2062" s="406">
        <v>202122</v>
      </c>
      <c r="X2062" s="566">
        <v>18006</v>
      </c>
    </row>
    <row r="2063" spans="18:24" x14ac:dyDescent="0.2">
      <c r="R2063" s="406" t="str">
        <f t="shared" si="32"/>
        <v>534_COR_54_9_202122</v>
      </c>
      <c r="S2063" s="406">
        <v>534</v>
      </c>
      <c r="T2063" s="406" t="s">
        <v>287</v>
      </c>
      <c r="U2063" s="406">
        <v>54</v>
      </c>
      <c r="V2063" s="406">
        <v>9</v>
      </c>
      <c r="W2063" s="406">
        <v>202122</v>
      </c>
      <c r="X2063" s="566">
        <v>23603.27072</v>
      </c>
    </row>
    <row r="2064" spans="18:24" x14ac:dyDescent="0.2">
      <c r="R2064" s="406" t="str">
        <f t="shared" si="32"/>
        <v>536_COR_54_9_202122</v>
      </c>
      <c r="S2064" s="406">
        <v>536</v>
      </c>
      <c r="T2064" s="406" t="s">
        <v>287</v>
      </c>
      <c r="U2064" s="406">
        <v>54</v>
      </c>
      <c r="V2064" s="406">
        <v>9</v>
      </c>
      <c r="W2064" s="406">
        <v>202122</v>
      </c>
      <c r="X2064" s="566">
        <v>1002.3</v>
      </c>
    </row>
    <row r="2065" spans="18:24" x14ac:dyDescent="0.2">
      <c r="R2065" s="406" t="str">
        <f t="shared" si="32"/>
        <v>538_COR_54_9_202122</v>
      </c>
      <c r="S2065" s="406">
        <v>538</v>
      </c>
      <c r="T2065" s="406" t="s">
        <v>287</v>
      </c>
      <c r="U2065" s="406">
        <v>54</v>
      </c>
      <c r="V2065" s="406">
        <v>9</v>
      </c>
      <c r="W2065" s="406">
        <v>202122</v>
      </c>
      <c r="X2065" s="566">
        <v>1194</v>
      </c>
    </row>
    <row r="2066" spans="18:24" x14ac:dyDescent="0.2">
      <c r="R2066" s="406" t="str">
        <f t="shared" si="32"/>
        <v>540_COR_54_9_202122</v>
      </c>
      <c r="S2066" s="406">
        <v>540</v>
      </c>
      <c r="T2066" s="406" t="s">
        <v>287</v>
      </c>
      <c r="U2066" s="406">
        <v>54</v>
      </c>
      <c r="V2066" s="406">
        <v>9</v>
      </c>
      <c r="W2066" s="406">
        <v>202122</v>
      </c>
      <c r="X2066" s="566">
        <v>7326.2330000000002</v>
      </c>
    </row>
    <row r="2067" spans="18:24" x14ac:dyDescent="0.2">
      <c r="R2067" s="406" t="str">
        <f t="shared" si="32"/>
        <v>542_COR_54_9_202122</v>
      </c>
      <c r="S2067" s="406">
        <v>542</v>
      </c>
      <c r="T2067" s="406" t="s">
        <v>287</v>
      </c>
      <c r="U2067" s="406">
        <v>54</v>
      </c>
      <c r="V2067" s="406">
        <v>9</v>
      </c>
      <c r="W2067" s="406">
        <v>202122</v>
      </c>
      <c r="X2067" s="566">
        <v>1041</v>
      </c>
    </row>
    <row r="2068" spans="18:24" x14ac:dyDescent="0.2">
      <c r="R2068" s="406" t="str">
        <f t="shared" si="32"/>
        <v>544_COR_54_9_202122</v>
      </c>
      <c r="S2068" s="406">
        <v>544</v>
      </c>
      <c r="T2068" s="406" t="s">
        <v>287</v>
      </c>
      <c r="U2068" s="406">
        <v>54</v>
      </c>
      <c r="V2068" s="406">
        <v>9</v>
      </c>
      <c r="W2068" s="406">
        <v>202122</v>
      </c>
      <c r="X2068" s="566">
        <v>1934.4715099999999</v>
      </c>
    </row>
    <row r="2069" spans="18:24" x14ac:dyDescent="0.2">
      <c r="R2069" s="406" t="str">
        <f t="shared" si="32"/>
        <v>545_COR_54_9_202122</v>
      </c>
      <c r="S2069" s="406">
        <v>545</v>
      </c>
      <c r="T2069" s="406" t="s">
        <v>287</v>
      </c>
      <c r="U2069" s="406">
        <v>54</v>
      </c>
      <c r="V2069" s="406">
        <v>9</v>
      </c>
      <c r="W2069" s="406">
        <v>202122</v>
      </c>
      <c r="X2069" s="566">
        <v>1295</v>
      </c>
    </row>
    <row r="2070" spans="18:24" x14ac:dyDescent="0.2">
      <c r="R2070" s="406" t="str">
        <f t="shared" si="32"/>
        <v>546_COR_54_9_202122</v>
      </c>
      <c r="S2070" s="406">
        <v>546</v>
      </c>
      <c r="T2070" s="406" t="s">
        <v>287</v>
      </c>
      <c r="U2070" s="406">
        <v>54</v>
      </c>
      <c r="V2070" s="406">
        <v>9</v>
      </c>
      <c r="W2070" s="406">
        <v>202122</v>
      </c>
      <c r="X2070" s="566">
        <v>948</v>
      </c>
    </row>
    <row r="2071" spans="18:24" x14ac:dyDescent="0.2">
      <c r="R2071" s="406" t="str">
        <f t="shared" si="32"/>
        <v>548_COR_54_9_202122</v>
      </c>
      <c r="S2071" s="406">
        <v>548</v>
      </c>
      <c r="T2071" s="406" t="s">
        <v>287</v>
      </c>
      <c r="U2071" s="406">
        <v>54</v>
      </c>
      <c r="V2071" s="406">
        <v>9</v>
      </c>
      <c r="W2071" s="406">
        <v>202122</v>
      </c>
      <c r="X2071" s="566">
        <v>1324.452</v>
      </c>
    </row>
    <row r="2072" spans="18:24" x14ac:dyDescent="0.2">
      <c r="R2072" s="406" t="str">
        <f t="shared" si="32"/>
        <v>550_COR_54_9_202122</v>
      </c>
      <c r="S2072" s="406">
        <v>550</v>
      </c>
      <c r="T2072" s="406" t="s">
        <v>287</v>
      </c>
      <c r="U2072" s="406">
        <v>54</v>
      </c>
      <c r="V2072" s="406">
        <v>9</v>
      </c>
      <c r="W2072" s="406">
        <v>202122</v>
      </c>
      <c r="X2072" s="566">
        <v>6835.6882399999995</v>
      </c>
    </row>
    <row r="2073" spans="18:24" x14ac:dyDescent="0.2">
      <c r="R2073" s="406" t="str">
        <f t="shared" si="32"/>
        <v>552_COR_54_9_202122</v>
      </c>
      <c r="S2073" s="406">
        <v>552</v>
      </c>
      <c r="T2073" s="406" t="s">
        <v>287</v>
      </c>
      <c r="U2073" s="406">
        <v>54</v>
      </c>
      <c r="V2073" s="406">
        <v>9</v>
      </c>
      <c r="W2073" s="406">
        <v>202122</v>
      </c>
      <c r="X2073" s="566">
        <v>29619.192599999998</v>
      </c>
    </row>
    <row r="2074" spans="18:24" x14ac:dyDescent="0.2">
      <c r="R2074" s="406" t="str">
        <f t="shared" si="32"/>
        <v>562_COR_54_9_202122</v>
      </c>
      <c r="S2074" s="406">
        <v>562</v>
      </c>
      <c r="T2074" s="406" t="s">
        <v>287</v>
      </c>
      <c r="U2074" s="406">
        <v>54</v>
      </c>
      <c r="V2074" s="406">
        <v>9</v>
      </c>
      <c r="W2074" s="406">
        <v>202122</v>
      </c>
      <c r="X2074" s="566">
        <v>0</v>
      </c>
    </row>
    <row r="2075" spans="18:24" x14ac:dyDescent="0.2">
      <c r="R2075" s="406" t="str">
        <f t="shared" si="32"/>
        <v>564_COR_54_9_202122</v>
      </c>
      <c r="S2075" s="406">
        <v>564</v>
      </c>
      <c r="T2075" s="406" t="s">
        <v>287</v>
      </c>
      <c r="U2075" s="406">
        <v>54</v>
      </c>
      <c r="V2075" s="406">
        <v>9</v>
      </c>
      <c r="W2075" s="406">
        <v>202122</v>
      </c>
      <c r="X2075" s="566">
        <v>0</v>
      </c>
    </row>
    <row r="2076" spans="18:24" x14ac:dyDescent="0.2">
      <c r="R2076" s="406" t="str">
        <f t="shared" si="32"/>
        <v>566_COR_54_9_202122</v>
      </c>
      <c r="S2076" s="406">
        <v>566</v>
      </c>
      <c r="T2076" s="406" t="s">
        <v>287</v>
      </c>
      <c r="U2076" s="406">
        <v>54</v>
      </c>
      <c r="V2076" s="406">
        <v>9</v>
      </c>
      <c r="W2076" s="406">
        <v>202122</v>
      </c>
      <c r="X2076" s="566">
        <v>0</v>
      </c>
    </row>
    <row r="2077" spans="18:24" x14ac:dyDescent="0.2">
      <c r="R2077" s="406" t="str">
        <f t="shared" si="32"/>
        <v>568_COR_54_9_202122</v>
      </c>
      <c r="S2077" s="406">
        <v>568</v>
      </c>
      <c r="T2077" s="406" t="s">
        <v>287</v>
      </c>
      <c r="U2077" s="406">
        <v>54</v>
      </c>
      <c r="V2077" s="406">
        <v>9</v>
      </c>
      <c r="W2077" s="406">
        <v>202122</v>
      </c>
      <c r="X2077" s="566">
        <v>0</v>
      </c>
    </row>
    <row r="2078" spans="18:24" x14ac:dyDescent="0.2">
      <c r="R2078" s="406" t="str">
        <f t="shared" si="32"/>
        <v>572_COR_54_9_202122</v>
      </c>
      <c r="S2078" s="406">
        <v>572</v>
      </c>
      <c r="T2078" s="406" t="s">
        <v>287</v>
      </c>
      <c r="U2078" s="406">
        <v>54</v>
      </c>
      <c r="V2078" s="406">
        <v>9</v>
      </c>
      <c r="W2078" s="406">
        <v>202122</v>
      </c>
      <c r="X2078" s="566">
        <v>0</v>
      </c>
    </row>
    <row r="2079" spans="18:24" x14ac:dyDescent="0.2">
      <c r="R2079" s="406" t="str">
        <f t="shared" si="32"/>
        <v>574_COR_54_9_202122</v>
      </c>
      <c r="S2079" s="406">
        <v>574</v>
      </c>
      <c r="T2079" s="406" t="s">
        <v>287</v>
      </c>
      <c r="U2079" s="406">
        <v>54</v>
      </c>
      <c r="V2079" s="406">
        <v>9</v>
      </c>
      <c r="W2079" s="406">
        <v>202122</v>
      </c>
      <c r="X2079" s="566">
        <v>0</v>
      </c>
    </row>
    <row r="2080" spans="18:24" x14ac:dyDescent="0.2">
      <c r="R2080" s="406" t="str">
        <f t="shared" si="32"/>
        <v>576_COR_54_9_202122</v>
      </c>
      <c r="S2080" s="406">
        <v>576</v>
      </c>
      <c r="T2080" s="406" t="s">
        <v>287</v>
      </c>
      <c r="U2080" s="406">
        <v>54</v>
      </c>
      <c r="V2080" s="406">
        <v>9</v>
      </c>
      <c r="W2080" s="406">
        <v>202122</v>
      </c>
      <c r="X2080" s="566">
        <v>0</v>
      </c>
    </row>
    <row r="2081" spans="18:24" x14ac:dyDescent="0.2">
      <c r="R2081" s="406" t="str">
        <f t="shared" si="32"/>
        <v>582_COR_54_9_202122</v>
      </c>
      <c r="S2081" s="406">
        <v>582</v>
      </c>
      <c r="T2081" s="406" t="s">
        <v>287</v>
      </c>
      <c r="U2081" s="406">
        <v>54</v>
      </c>
      <c r="V2081" s="406">
        <v>9</v>
      </c>
      <c r="W2081" s="406">
        <v>202122</v>
      </c>
      <c r="X2081" s="566">
        <v>0</v>
      </c>
    </row>
    <row r="2082" spans="18:24" x14ac:dyDescent="0.2">
      <c r="R2082" s="406" t="str">
        <f t="shared" si="32"/>
        <v>584_COR_54_9_202122</v>
      </c>
      <c r="S2082" s="406">
        <v>584</v>
      </c>
      <c r="T2082" s="406" t="s">
        <v>287</v>
      </c>
      <c r="U2082" s="406">
        <v>54</v>
      </c>
      <c r="V2082" s="406">
        <v>9</v>
      </c>
      <c r="W2082" s="406">
        <v>202122</v>
      </c>
      <c r="X2082" s="566">
        <v>0</v>
      </c>
    </row>
    <row r="2083" spans="18:24" x14ac:dyDescent="0.2">
      <c r="R2083" s="406" t="str">
        <f t="shared" si="32"/>
        <v>586_COR_54_9_202122</v>
      </c>
      <c r="S2083" s="406">
        <v>586</v>
      </c>
      <c r="T2083" s="406" t="s">
        <v>287</v>
      </c>
      <c r="U2083" s="406">
        <v>54</v>
      </c>
      <c r="V2083" s="406">
        <v>9</v>
      </c>
      <c r="W2083" s="406">
        <v>202122</v>
      </c>
      <c r="X2083" s="566">
        <v>0</v>
      </c>
    </row>
    <row r="2084" spans="18:24" x14ac:dyDescent="0.2">
      <c r="R2084" s="406" t="str">
        <f t="shared" si="32"/>
        <v>512_COR_55_9_202122</v>
      </c>
      <c r="S2084" s="406">
        <v>512</v>
      </c>
      <c r="T2084" s="406" t="s">
        <v>287</v>
      </c>
      <c r="U2084" s="406">
        <v>55</v>
      </c>
      <c r="V2084" s="406">
        <v>9</v>
      </c>
      <c r="W2084" s="406">
        <v>202122</v>
      </c>
      <c r="X2084" s="566">
        <v>0</v>
      </c>
    </row>
    <row r="2085" spans="18:24" x14ac:dyDescent="0.2">
      <c r="R2085" s="406" t="str">
        <f t="shared" si="32"/>
        <v>514_COR_55_9_202122</v>
      </c>
      <c r="S2085" s="406">
        <v>514</v>
      </c>
      <c r="T2085" s="406" t="s">
        <v>287</v>
      </c>
      <c r="U2085" s="406">
        <v>55</v>
      </c>
      <c r="V2085" s="406">
        <v>9</v>
      </c>
      <c r="W2085" s="406">
        <v>202122</v>
      </c>
      <c r="X2085" s="566">
        <v>0</v>
      </c>
    </row>
    <row r="2086" spans="18:24" x14ac:dyDescent="0.2">
      <c r="R2086" s="406" t="str">
        <f t="shared" si="32"/>
        <v>516_COR_55_9_202122</v>
      </c>
      <c r="S2086" s="406">
        <v>516</v>
      </c>
      <c r="T2086" s="406" t="s">
        <v>287</v>
      </c>
      <c r="U2086" s="406">
        <v>55</v>
      </c>
      <c r="V2086" s="406">
        <v>9</v>
      </c>
      <c r="W2086" s="406">
        <v>202122</v>
      </c>
      <c r="X2086" s="566">
        <v>0</v>
      </c>
    </row>
    <row r="2087" spans="18:24" x14ac:dyDescent="0.2">
      <c r="R2087" s="406" t="str">
        <f t="shared" si="32"/>
        <v>518_COR_55_9_202122</v>
      </c>
      <c r="S2087" s="406">
        <v>518</v>
      </c>
      <c r="T2087" s="406" t="s">
        <v>287</v>
      </c>
      <c r="U2087" s="406">
        <v>55</v>
      </c>
      <c r="V2087" s="406">
        <v>9</v>
      </c>
      <c r="W2087" s="406">
        <v>202122</v>
      </c>
      <c r="X2087" s="566">
        <v>0</v>
      </c>
    </row>
    <row r="2088" spans="18:24" x14ac:dyDescent="0.2">
      <c r="R2088" s="406" t="str">
        <f t="shared" si="32"/>
        <v>520_COR_55_9_202122</v>
      </c>
      <c r="S2088" s="406">
        <v>520</v>
      </c>
      <c r="T2088" s="406" t="s">
        <v>287</v>
      </c>
      <c r="U2088" s="406">
        <v>55</v>
      </c>
      <c r="V2088" s="406">
        <v>9</v>
      </c>
      <c r="W2088" s="406">
        <v>202122</v>
      </c>
      <c r="X2088" s="566">
        <v>0</v>
      </c>
    </row>
    <row r="2089" spans="18:24" x14ac:dyDescent="0.2">
      <c r="R2089" s="406" t="str">
        <f t="shared" si="32"/>
        <v>522_COR_55_9_202122</v>
      </c>
      <c r="S2089" s="406">
        <v>522</v>
      </c>
      <c r="T2089" s="406" t="s">
        <v>287</v>
      </c>
      <c r="U2089" s="406">
        <v>55</v>
      </c>
      <c r="V2089" s="406">
        <v>9</v>
      </c>
      <c r="W2089" s="406">
        <v>202122</v>
      </c>
      <c r="X2089" s="566">
        <v>0</v>
      </c>
    </row>
    <row r="2090" spans="18:24" x14ac:dyDescent="0.2">
      <c r="R2090" s="406" t="str">
        <f t="shared" si="32"/>
        <v>524_COR_55_9_202122</v>
      </c>
      <c r="S2090" s="406">
        <v>524</v>
      </c>
      <c r="T2090" s="406" t="s">
        <v>287</v>
      </c>
      <c r="U2090" s="406">
        <v>55</v>
      </c>
      <c r="V2090" s="406">
        <v>9</v>
      </c>
      <c r="W2090" s="406">
        <v>202122</v>
      </c>
      <c r="X2090" s="566">
        <v>0</v>
      </c>
    </row>
    <row r="2091" spans="18:24" x14ac:dyDescent="0.2">
      <c r="R2091" s="406" t="str">
        <f t="shared" si="32"/>
        <v>526_COR_55_9_202122</v>
      </c>
      <c r="S2091" s="406">
        <v>526</v>
      </c>
      <c r="T2091" s="406" t="s">
        <v>287</v>
      </c>
      <c r="U2091" s="406">
        <v>55</v>
      </c>
      <c r="V2091" s="406">
        <v>9</v>
      </c>
      <c r="W2091" s="406">
        <v>202122</v>
      </c>
      <c r="X2091" s="566">
        <v>127</v>
      </c>
    </row>
    <row r="2092" spans="18:24" x14ac:dyDescent="0.2">
      <c r="R2092" s="406" t="str">
        <f t="shared" si="32"/>
        <v>528_COR_55_9_202122</v>
      </c>
      <c r="S2092" s="406">
        <v>528</v>
      </c>
      <c r="T2092" s="406" t="s">
        <v>287</v>
      </c>
      <c r="U2092" s="406">
        <v>55</v>
      </c>
      <c r="V2092" s="406">
        <v>9</v>
      </c>
      <c r="W2092" s="406">
        <v>202122</v>
      </c>
      <c r="X2092" s="566">
        <v>0</v>
      </c>
    </row>
    <row r="2093" spans="18:24" x14ac:dyDescent="0.2">
      <c r="R2093" s="406" t="str">
        <f t="shared" si="32"/>
        <v>530_COR_55_9_202122</v>
      </c>
      <c r="S2093" s="406">
        <v>530</v>
      </c>
      <c r="T2093" s="406" t="s">
        <v>287</v>
      </c>
      <c r="U2093" s="406">
        <v>55</v>
      </c>
      <c r="V2093" s="406">
        <v>9</v>
      </c>
      <c r="W2093" s="406">
        <v>202122</v>
      </c>
      <c r="X2093" s="566">
        <v>0</v>
      </c>
    </row>
    <row r="2094" spans="18:24" x14ac:dyDescent="0.2">
      <c r="R2094" s="406" t="str">
        <f t="shared" si="32"/>
        <v>532_COR_55_9_202122</v>
      </c>
      <c r="S2094" s="406">
        <v>532</v>
      </c>
      <c r="T2094" s="406" t="s">
        <v>287</v>
      </c>
      <c r="U2094" s="406">
        <v>55</v>
      </c>
      <c r="V2094" s="406">
        <v>9</v>
      </c>
      <c r="W2094" s="406">
        <v>202122</v>
      </c>
      <c r="X2094" s="566">
        <v>0</v>
      </c>
    </row>
    <row r="2095" spans="18:24" x14ac:dyDescent="0.2">
      <c r="R2095" s="406" t="str">
        <f t="shared" si="32"/>
        <v>534_COR_55_9_202122</v>
      </c>
      <c r="S2095" s="406">
        <v>534</v>
      </c>
      <c r="T2095" s="406" t="s">
        <v>287</v>
      </c>
      <c r="U2095" s="406">
        <v>55</v>
      </c>
      <c r="V2095" s="406">
        <v>9</v>
      </c>
      <c r="W2095" s="406">
        <v>202122</v>
      </c>
      <c r="X2095" s="566">
        <v>0</v>
      </c>
    </row>
    <row r="2096" spans="18:24" x14ac:dyDescent="0.2">
      <c r="R2096" s="406" t="str">
        <f t="shared" si="32"/>
        <v>536_COR_55_9_202122</v>
      </c>
      <c r="S2096" s="406">
        <v>536</v>
      </c>
      <c r="T2096" s="406" t="s">
        <v>287</v>
      </c>
      <c r="U2096" s="406">
        <v>55</v>
      </c>
      <c r="V2096" s="406">
        <v>9</v>
      </c>
      <c r="W2096" s="406">
        <v>202122</v>
      </c>
      <c r="X2096" s="566">
        <v>0</v>
      </c>
    </row>
    <row r="2097" spans="18:24" x14ac:dyDescent="0.2">
      <c r="R2097" s="406" t="str">
        <f t="shared" si="32"/>
        <v>538_COR_55_9_202122</v>
      </c>
      <c r="S2097" s="406">
        <v>538</v>
      </c>
      <c r="T2097" s="406" t="s">
        <v>287</v>
      </c>
      <c r="U2097" s="406">
        <v>55</v>
      </c>
      <c r="V2097" s="406">
        <v>9</v>
      </c>
      <c r="W2097" s="406">
        <v>202122</v>
      </c>
      <c r="X2097" s="566">
        <v>21</v>
      </c>
    </row>
    <row r="2098" spans="18:24" x14ac:dyDescent="0.2">
      <c r="R2098" s="406" t="str">
        <f t="shared" si="32"/>
        <v>540_COR_55_9_202122</v>
      </c>
      <c r="S2098" s="406">
        <v>540</v>
      </c>
      <c r="T2098" s="406" t="s">
        <v>287</v>
      </c>
      <c r="U2098" s="406">
        <v>55</v>
      </c>
      <c r="V2098" s="406">
        <v>9</v>
      </c>
      <c r="W2098" s="406">
        <v>202122</v>
      </c>
      <c r="X2098" s="566">
        <v>87.394000000000005</v>
      </c>
    </row>
    <row r="2099" spans="18:24" x14ac:dyDescent="0.2">
      <c r="R2099" s="406" t="str">
        <f t="shared" si="32"/>
        <v>542_COR_55_9_202122</v>
      </c>
      <c r="S2099" s="406">
        <v>542</v>
      </c>
      <c r="T2099" s="406" t="s">
        <v>287</v>
      </c>
      <c r="U2099" s="406">
        <v>55</v>
      </c>
      <c r="V2099" s="406">
        <v>9</v>
      </c>
      <c r="W2099" s="406">
        <v>202122</v>
      </c>
      <c r="X2099" s="566">
        <v>142</v>
      </c>
    </row>
    <row r="2100" spans="18:24" x14ac:dyDescent="0.2">
      <c r="R2100" s="406" t="str">
        <f t="shared" si="32"/>
        <v>544_COR_55_9_202122</v>
      </c>
      <c r="S2100" s="406">
        <v>544</v>
      </c>
      <c r="T2100" s="406" t="s">
        <v>287</v>
      </c>
      <c r="U2100" s="406">
        <v>55</v>
      </c>
      <c r="V2100" s="406">
        <v>9</v>
      </c>
      <c r="W2100" s="406">
        <v>202122</v>
      </c>
      <c r="X2100" s="566">
        <v>0</v>
      </c>
    </row>
    <row r="2101" spans="18:24" x14ac:dyDescent="0.2">
      <c r="R2101" s="406" t="str">
        <f t="shared" si="32"/>
        <v>545_COR_55_9_202122</v>
      </c>
      <c r="S2101" s="406">
        <v>545</v>
      </c>
      <c r="T2101" s="406" t="s">
        <v>287</v>
      </c>
      <c r="U2101" s="406">
        <v>55</v>
      </c>
      <c r="V2101" s="406">
        <v>9</v>
      </c>
      <c r="W2101" s="406">
        <v>202122</v>
      </c>
      <c r="X2101" s="566">
        <v>0</v>
      </c>
    </row>
    <row r="2102" spans="18:24" x14ac:dyDescent="0.2">
      <c r="R2102" s="406" t="str">
        <f t="shared" si="32"/>
        <v>546_COR_55_9_202122</v>
      </c>
      <c r="S2102" s="406">
        <v>546</v>
      </c>
      <c r="T2102" s="406" t="s">
        <v>287</v>
      </c>
      <c r="U2102" s="406">
        <v>55</v>
      </c>
      <c r="V2102" s="406">
        <v>9</v>
      </c>
      <c r="W2102" s="406">
        <v>202122</v>
      </c>
      <c r="X2102" s="566">
        <v>0</v>
      </c>
    </row>
    <row r="2103" spans="18:24" x14ac:dyDescent="0.2">
      <c r="R2103" s="406" t="str">
        <f t="shared" si="32"/>
        <v>548_COR_55_9_202122</v>
      </c>
      <c r="S2103" s="406">
        <v>548</v>
      </c>
      <c r="T2103" s="406" t="s">
        <v>287</v>
      </c>
      <c r="U2103" s="406">
        <v>55</v>
      </c>
      <c r="V2103" s="406">
        <v>9</v>
      </c>
      <c r="W2103" s="406">
        <v>202122</v>
      </c>
      <c r="X2103" s="566">
        <v>0</v>
      </c>
    </row>
    <row r="2104" spans="18:24" x14ac:dyDescent="0.2">
      <c r="R2104" s="406" t="str">
        <f t="shared" si="32"/>
        <v>550_COR_55_9_202122</v>
      </c>
      <c r="S2104" s="406">
        <v>550</v>
      </c>
      <c r="T2104" s="406" t="s">
        <v>287</v>
      </c>
      <c r="U2104" s="406">
        <v>55</v>
      </c>
      <c r="V2104" s="406">
        <v>9</v>
      </c>
      <c r="W2104" s="406">
        <v>202122</v>
      </c>
      <c r="X2104" s="566">
        <v>0</v>
      </c>
    </row>
    <row r="2105" spans="18:24" x14ac:dyDescent="0.2">
      <c r="R2105" s="406" t="str">
        <f t="shared" si="32"/>
        <v>552_COR_55_9_202122</v>
      </c>
      <c r="S2105" s="406">
        <v>552</v>
      </c>
      <c r="T2105" s="406" t="s">
        <v>287</v>
      </c>
      <c r="U2105" s="406">
        <v>55</v>
      </c>
      <c r="V2105" s="406">
        <v>9</v>
      </c>
      <c r="W2105" s="406">
        <v>202122</v>
      </c>
      <c r="X2105" s="566">
        <v>58.250020000000006</v>
      </c>
    </row>
    <row r="2106" spans="18:24" x14ac:dyDescent="0.2">
      <c r="R2106" s="406" t="str">
        <f t="shared" si="32"/>
        <v>562_COR_55_9_202122</v>
      </c>
      <c r="S2106" s="406">
        <v>562</v>
      </c>
      <c r="T2106" s="406" t="s">
        <v>287</v>
      </c>
      <c r="U2106" s="406">
        <v>55</v>
      </c>
      <c r="V2106" s="406">
        <v>9</v>
      </c>
      <c r="W2106" s="406">
        <v>202122</v>
      </c>
      <c r="X2106" s="566">
        <v>0</v>
      </c>
    </row>
    <row r="2107" spans="18:24" x14ac:dyDescent="0.2">
      <c r="R2107" s="406" t="str">
        <f t="shared" si="32"/>
        <v>564_COR_55_9_202122</v>
      </c>
      <c r="S2107" s="406">
        <v>564</v>
      </c>
      <c r="T2107" s="406" t="s">
        <v>287</v>
      </c>
      <c r="U2107" s="406">
        <v>55</v>
      </c>
      <c r="V2107" s="406">
        <v>9</v>
      </c>
      <c r="W2107" s="406">
        <v>202122</v>
      </c>
      <c r="X2107" s="566">
        <v>0</v>
      </c>
    </row>
    <row r="2108" spans="18:24" x14ac:dyDescent="0.2">
      <c r="R2108" s="406" t="str">
        <f t="shared" si="32"/>
        <v>566_COR_55_9_202122</v>
      </c>
      <c r="S2108" s="406">
        <v>566</v>
      </c>
      <c r="T2108" s="406" t="s">
        <v>287</v>
      </c>
      <c r="U2108" s="406">
        <v>55</v>
      </c>
      <c r="V2108" s="406">
        <v>9</v>
      </c>
      <c r="W2108" s="406">
        <v>202122</v>
      </c>
      <c r="X2108" s="566">
        <v>0</v>
      </c>
    </row>
    <row r="2109" spans="18:24" x14ac:dyDescent="0.2">
      <c r="R2109" s="406" t="str">
        <f t="shared" si="32"/>
        <v>568_COR_55_9_202122</v>
      </c>
      <c r="S2109" s="406">
        <v>568</v>
      </c>
      <c r="T2109" s="406" t="s">
        <v>287</v>
      </c>
      <c r="U2109" s="406">
        <v>55</v>
      </c>
      <c r="V2109" s="406">
        <v>9</v>
      </c>
      <c r="W2109" s="406">
        <v>202122</v>
      </c>
      <c r="X2109" s="566">
        <v>0</v>
      </c>
    </row>
    <row r="2110" spans="18:24" x14ac:dyDescent="0.2">
      <c r="R2110" s="406" t="str">
        <f t="shared" si="32"/>
        <v>572_COR_55_9_202122</v>
      </c>
      <c r="S2110" s="406">
        <v>572</v>
      </c>
      <c r="T2110" s="406" t="s">
        <v>287</v>
      </c>
      <c r="U2110" s="406">
        <v>55</v>
      </c>
      <c r="V2110" s="406">
        <v>9</v>
      </c>
      <c r="W2110" s="406">
        <v>202122</v>
      </c>
      <c r="X2110" s="566">
        <v>0</v>
      </c>
    </row>
    <row r="2111" spans="18:24" x14ac:dyDescent="0.2">
      <c r="R2111" s="406" t="str">
        <f t="shared" si="32"/>
        <v>574_COR_55_9_202122</v>
      </c>
      <c r="S2111" s="406">
        <v>574</v>
      </c>
      <c r="T2111" s="406" t="s">
        <v>287</v>
      </c>
      <c r="U2111" s="406">
        <v>55</v>
      </c>
      <c r="V2111" s="406">
        <v>9</v>
      </c>
      <c r="W2111" s="406">
        <v>202122</v>
      </c>
      <c r="X2111" s="566">
        <v>0</v>
      </c>
    </row>
    <row r="2112" spans="18:24" x14ac:dyDescent="0.2">
      <c r="R2112" s="406" t="str">
        <f t="shared" si="32"/>
        <v>576_COR_55_9_202122</v>
      </c>
      <c r="S2112" s="406">
        <v>576</v>
      </c>
      <c r="T2112" s="406" t="s">
        <v>287</v>
      </c>
      <c r="U2112" s="406">
        <v>55</v>
      </c>
      <c r="V2112" s="406">
        <v>9</v>
      </c>
      <c r="W2112" s="406">
        <v>202122</v>
      </c>
      <c r="X2112" s="566">
        <v>0</v>
      </c>
    </row>
    <row r="2113" spans="18:24" x14ac:dyDescent="0.2">
      <c r="R2113" s="406" t="str">
        <f t="shared" si="32"/>
        <v>582_COR_55_9_202122</v>
      </c>
      <c r="S2113" s="406">
        <v>582</v>
      </c>
      <c r="T2113" s="406" t="s">
        <v>287</v>
      </c>
      <c r="U2113" s="406">
        <v>55</v>
      </c>
      <c r="V2113" s="406">
        <v>9</v>
      </c>
      <c r="W2113" s="406">
        <v>202122</v>
      </c>
      <c r="X2113" s="566">
        <v>0</v>
      </c>
    </row>
    <row r="2114" spans="18:24" x14ac:dyDescent="0.2">
      <c r="R2114" s="406" t="str">
        <f t="shared" si="32"/>
        <v>584_COR_55_9_202122</v>
      </c>
      <c r="S2114" s="406">
        <v>584</v>
      </c>
      <c r="T2114" s="406" t="s">
        <v>287</v>
      </c>
      <c r="U2114" s="406">
        <v>55</v>
      </c>
      <c r="V2114" s="406">
        <v>9</v>
      </c>
      <c r="W2114" s="406">
        <v>202122</v>
      </c>
      <c r="X2114" s="566">
        <v>0</v>
      </c>
    </row>
    <row r="2115" spans="18:24" x14ac:dyDescent="0.2">
      <c r="R2115" s="406" t="str">
        <f t="shared" si="32"/>
        <v>586_COR_55_9_202122</v>
      </c>
      <c r="S2115" s="406">
        <v>586</v>
      </c>
      <c r="T2115" s="406" t="s">
        <v>287</v>
      </c>
      <c r="U2115" s="406">
        <v>55</v>
      </c>
      <c r="V2115" s="406">
        <v>9</v>
      </c>
      <c r="W2115" s="406">
        <v>202122</v>
      </c>
      <c r="X2115" s="566">
        <v>0</v>
      </c>
    </row>
    <row r="2116" spans="18:24" x14ac:dyDescent="0.2">
      <c r="R2116" s="406" t="str">
        <f t="shared" ref="R2116:R2179" si="33">S2116&amp;"_"&amp;T2116&amp;"_"&amp;U2116&amp;"_"&amp;V2116&amp;"_"&amp;W2116</f>
        <v>512_COR_55.1_9_202122</v>
      </c>
      <c r="S2116" s="406">
        <v>512</v>
      </c>
      <c r="T2116" s="406" t="s">
        <v>287</v>
      </c>
      <c r="U2116" s="406">
        <v>55.1</v>
      </c>
      <c r="V2116" s="406">
        <v>9</v>
      </c>
      <c r="W2116" s="406">
        <v>202122</v>
      </c>
      <c r="X2116" s="566">
        <v>0</v>
      </c>
    </row>
    <row r="2117" spans="18:24" x14ac:dyDescent="0.2">
      <c r="R2117" s="406" t="str">
        <f t="shared" si="33"/>
        <v>514_COR_55.1_9_202122</v>
      </c>
      <c r="S2117" s="406">
        <v>514</v>
      </c>
      <c r="T2117" s="406" t="s">
        <v>287</v>
      </c>
      <c r="U2117" s="406">
        <v>55.1</v>
      </c>
      <c r="V2117" s="406">
        <v>9</v>
      </c>
      <c r="W2117" s="406">
        <v>202122</v>
      </c>
      <c r="X2117" s="566">
        <v>82</v>
      </c>
    </row>
    <row r="2118" spans="18:24" x14ac:dyDescent="0.2">
      <c r="R2118" s="406" t="str">
        <f t="shared" si="33"/>
        <v>516_COR_55.1_9_202122</v>
      </c>
      <c r="S2118" s="406">
        <v>516</v>
      </c>
      <c r="T2118" s="406" t="s">
        <v>287</v>
      </c>
      <c r="U2118" s="406">
        <v>55.1</v>
      </c>
      <c r="V2118" s="406">
        <v>9</v>
      </c>
      <c r="W2118" s="406">
        <v>202122</v>
      </c>
      <c r="X2118" s="566">
        <v>0</v>
      </c>
    </row>
    <row r="2119" spans="18:24" x14ac:dyDescent="0.2">
      <c r="R2119" s="406" t="str">
        <f t="shared" si="33"/>
        <v>518_COR_55.1_9_202122</v>
      </c>
      <c r="S2119" s="406">
        <v>518</v>
      </c>
      <c r="T2119" s="406" t="s">
        <v>287</v>
      </c>
      <c r="U2119" s="406">
        <v>55.1</v>
      </c>
      <c r="V2119" s="406">
        <v>9</v>
      </c>
      <c r="W2119" s="406">
        <v>202122</v>
      </c>
      <c r="X2119" s="566">
        <v>0</v>
      </c>
    </row>
    <row r="2120" spans="18:24" x14ac:dyDescent="0.2">
      <c r="R2120" s="406" t="str">
        <f t="shared" si="33"/>
        <v>520_COR_55.1_9_202122</v>
      </c>
      <c r="S2120" s="406">
        <v>520</v>
      </c>
      <c r="T2120" s="406" t="s">
        <v>287</v>
      </c>
      <c r="U2120" s="406">
        <v>55.1</v>
      </c>
      <c r="V2120" s="406">
        <v>9</v>
      </c>
      <c r="W2120" s="406">
        <v>202122</v>
      </c>
      <c r="X2120" s="566">
        <v>0</v>
      </c>
    </row>
    <row r="2121" spans="18:24" x14ac:dyDescent="0.2">
      <c r="R2121" s="406" t="str">
        <f t="shared" si="33"/>
        <v>522_COR_55.1_9_202122</v>
      </c>
      <c r="S2121" s="406">
        <v>522</v>
      </c>
      <c r="T2121" s="406" t="s">
        <v>287</v>
      </c>
      <c r="U2121" s="406">
        <v>55.1</v>
      </c>
      <c r="V2121" s="406">
        <v>9</v>
      </c>
      <c r="W2121" s="406">
        <v>202122</v>
      </c>
      <c r="X2121" s="566">
        <v>83.861999999999995</v>
      </c>
    </row>
    <row r="2122" spans="18:24" x14ac:dyDescent="0.2">
      <c r="R2122" s="406" t="str">
        <f t="shared" si="33"/>
        <v>524_COR_55.1_9_202122</v>
      </c>
      <c r="S2122" s="406">
        <v>524</v>
      </c>
      <c r="T2122" s="406" t="s">
        <v>287</v>
      </c>
      <c r="U2122" s="406">
        <v>55.1</v>
      </c>
      <c r="V2122" s="406">
        <v>9</v>
      </c>
      <c r="W2122" s="406">
        <v>202122</v>
      </c>
      <c r="X2122" s="566">
        <v>0</v>
      </c>
    </row>
    <row r="2123" spans="18:24" x14ac:dyDescent="0.2">
      <c r="R2123" s="406" t="str">
        <f t="shared" si="33"/>
        <v>526_COR_55.1_9_202122</v>
      </c>
      <c r="S2123" s="406">
        <v>526</v>
      </c>
      <c r="T2123" s="406" t="s">
        <v>287</v>
      </c>
      <c r="U2123" s="406">
        <v>55.1</v>
      </c>
      <c r="V2123" s="406">
        <v>9</v>
      </c>
      <c r="W2123" s="406">
        <v>202122</v>
      </c>
      <c r="X2123" s="566">
        <v>0</v>
      </c>
    </row>
    <row r="2124" spans="18:24" x14ac:dyDescent="0.2">
      <c r="R2124" s="406" t="str">
        <f t="shared" si="33"/>
        <v>528_COR_55.1_9_202122</v>
      </c>
      <c r="S2124" s="406">
        <v>528</v>
      </c>
      <c r="T2124" s="406" t="s">
        <v>287</v>
      </c>
      <c r="U2124" s="406">
        <v>55.1</v>
      </c>
      <c r="V2124" s="406">
        <v>9</v>
      </c>
      <c r="W2124" s="406">
        <v>202122</v>
      </c>
      <c r="X2124" s="566">
        <v>0</v>
      </c>
    </row>
    <row r="2125" spans="18:24" x14ac:dyDescent="0.2">
      <c r="R2125" s="406" t="str">
        <f t="shared" si="33"/>
        <v>530_COR_55.1_9_202122</v>
      </c>
      <c r="S2125" s="406">
        <v>530</v>
      </c>
      <c r="T2125" s="406" t="s">
        <v>287</v>
      </c>
      <c r="U2125" s="406">
        <v>55.1</v>
      </c>
      <c r="V2125" s="406">
        <v>9</v>
      </c>
      <c r="W2125" s="406">
        <v>202122</v>
      </c>
      <c r="X2125" s="566">
        <v>0</v>
      </c>
    </row>
    <row r="2126" spans="18:24" x14ac:dyDescent="0.2">
      <c r="R2126" s="406" t="str">
        <f t="shared" si="33"/>
        <v>532_COR_55.1_9_202122</v>
      </c>
      <c r="S2126" s="406">
        <v>532</v>
      </c>
      <c r="T2126" s="406" t="s">
        <v>287</v>
      </c>
      <c r="U2126" s="406">
        <v>55.1</v>
      </c>
      <c r="V2126" s="406">
        <v>9</v>
      </c>
      <c r="W2126" s="406">
        <v>202122</v>
      </c>
      <c r="X2126" s="566">
        <v>0</v>
      </c>
    </row>
    <row r="2127" spans="18:24" x14ac:dyDescent="0.2">
      <c r="R2127" s="406" t="str">
        <f t="shared" si="33"/>
        <v>534_COR_55.1_9_202122</v>
      </c>
      <c r="S2127" s="406">
        <v>534</v>
      </c>
      <c r="T2127" s="406" t="s">
        <v>287</v>
      </c>
      <c r="U2127" s="406">
        <v>55.1</v>
      </c>
      <c r="V2127" s="406">
        <v>9</v>
      </c>
      <c r="W2127" s="406">
        <v>202122</v>
      </c>
      <c r="X2127" s="566">
        <v>0</v>
      </c>
    </row>
    <row r="2128" spans="18:24" x14ac:dyDescent="0.2">
      <c r="R2128" s="406" t="str">
        <f t="shared" si="33"/>
        <v>536_COR_55.1_9_202122</v>
      </c>
      <c r="S2128" s="406">
        <v>536</v>
      </c>
      <c r="T2128" s="406" t="s">
        <v>287</v>
      </c>
      <c r="U2128" s="406">
        <v>55.1</v>
      </c>
      <c r="V2128" s="406">
        <v>9</v>
      </c>
      <c r="W2128" s="406">
        <v>202122</v>
      </c>
      <c r="X2128" s="566">
        <v>239.6</v>
      </c>
    </row>
    <row r="2129" spans="18:24" x14ac:dyDescent="0.2">
      <c r="R2129" s="406" t="str">
        <f t="shared" si="33"/>
        <v>538_COR_55.1_9_202122</v>
      </c>
      <c r="S2129" s="406">
        <v>538</v>
      </c>
      <c r="T2129" s="406" t="s">
        <v>287</v>
      </c>
      <c r="U2129" s="406">
        <v>55.1</v>
      </c>
      <c r="V2129" s="406">
        <v>9</v>
      </c>
      <c r="W2129" s="406">
        <v>202122</v>
      </c>
      <c r="X2129" s="566">
        <v>228</v>
      </c>
    </row>
    <row r="2130" spans="18:24" x14ac:dyDescent="0.2">
      <c r="R2130" s="406" t="str">
        <f t="shared" si="33"/>
        <v>540_COR_55.1_9_202122</v>
      </c>
      <c r="S2130" s="406">
        <v>540</v>
      </c>
      <c r="T2130" s="406" t="s">
        <v>287</v>
      </c>
      <c r="U2130" s="406">
        <v>55.1</v>
      </c>
      <c r="V2130" s="406">
        <v>9</v>
      </c>
      <c r="W2130" s="406">
        <v>202122</v>
      </c>
      <c r="X2130" s="566">
        <v>0</v>
      </c>
    </row>
    <row r="2131" spans="18:24" x14ac:dyDescent="0.2">
      <c r="R2131" s="406" t="str">
        <f t="shared" si="33"/>
        <v>542_COR_55.1_9_202122</v>
      </c>
      <c r="S2131" s="406">
        <v>542</v>
      </c>
      <c r="T2131" s="406" t="s">
        <v>287</v>
      </c>
      <c r="U2131" s="406">
        <v>55.1</v>
      </c>
      <c r="V2131" s="406">
        <v>9</v>
      </c>
      <c r="W2131" s="406">
        <v>202122</v>
      </c>
      <c r="X2131" s="566">
        <v>5</v>
      </c>
    </row>
    <row r="2132" spans="18:24" x14ac:dyDescent="0.2">
      <c r="R2132" s="406" t="str">
        <f t="shared" si="33"/>
        <v>544_COR_55.1_9_202122</v>
      </c>
      <c r="S2132" s="406">
        <v>544</v>
      </c>
      <c r="T2132" s="406" t="s">
        <v>287</v>
      </c>
      <c r="U2132" s="406">
        <v>55.1</v>
      </c>
      <c r="V2132" s="406">
        <v>9</v>
      </c>
      <c r="W2132" s="406">
        <v>202122</v>
      </c>
      <c r="X2132" s="566">
        <v>79.511179999999996</v>
      </c>
    </row>
    <row r="2133" spans="18:24" x14ac:dyDescent="0.2">
      <c r="R2133" s="406" t="str">
        <f t="shared" si="33"/>
        <v>545_COR_55.1_9_202122</v>
      </c>
      <c r="S2133" s="406">
        <v>545</v>
      </c>
      <c r="T2133" s="406" t="s">
        <v>287</v>
      </c>
      <c r="U2133" s="406">
        <v>55.1</v>
      </c>
      <c r="V2133" s="406">
        <v>9</v>
      </c>
      <c r="W2133" s="406">
        <v>202122</v>
      </c>
      <c r="X2133" s="566">
        <v>7</v>
      </c>
    </row>
    <row r="2134" spans="18:24" x14ac:dyDescent="0.2">
      <c r="R2134" s="406" t="str">
        <f t="shared" si="33"/>
        <v>546_COR_55.1_9_202122</v>
      </c>
      <c r="S2134" s="406">
        <v>546</v>
      </c>
      <c r="T2134" s="406" t="s">
        <v>287</v>
      </c>
      <c r="U2134" s="406">
        <v>55.1</v>
      </c>
      <c r="V2134" s="406">
        <v>9</v>
      </c>
      <c r="W2134" s="406">
        <v>202122</v>
      </c>
      <c r="X2134" s="566">
        <v>0</v>
      </c>
    </row>
    <row r="2135" spans="18:24" x14ac:dyDescent="0.2">
      <c r="R2135" s="406" t="str">
        <f t="shared" si="33"/>
        <v>548_COR_55.1_9_202122</v>
      </c>
      <c r="S2135" s="406">
        <v>548</v>
      </c>
      <c r="T2135" s="406" t="s">
        <v>287</v>
      </c>
      <c r="U2135" s="406">
        <v>55.1</v>
      </c>
      <c r="V2135" s="406">
        <v>9</v>
      </c>
      <c r="W2135" s="406">
        <v>202122</v>
      </c>
      <c r="X2135" s="566">
        <v>0</v>
      </c>
    </row>
    <row r="2136" spans="18:24" x14ac:dyDescent="0.2">
      <c r="R2136" s="406" t="str">
        <f t="shared" si="33"/>
        <v>550_COR_55.1_9_202122</v>
      </c>
      <c r="S2136" s="406">
        <v>550</v>
      </c>
      <c r="T2136" s="406" t="s">
        <v>287</v>
      </c>
      <c r="U2136" s="406">
        <v>55.1</v>
      </c>
      <c r="V2136" s="406">
        <v>9</v>
      </c>
      <c r="W2136" s="406">
        <v>202122</v>
      </c>
      <c r="X2136" s="566">
        <v>0</v>
      </c>
    </row>
    <row r="2137" spans="18:24" x14ac:dyDescent="0.2">
      <c r="R2137" s="406" t="str">
        <f t="shared" si="33"/>
        <v>552_COR_55.1_9_202122</v>
      </c>
      <c r="S2137" s="406">
        <v>552</v>
      </c>
      <c r="T2137" s="406" t="s">
        <v>287</v>
      </c>
      <c r="U2137" s="406">
        <v>55.1</v>
      </c>
      <c r="V2137" s="406">
        <v>9</v>
      </c>
      <c r="W2137" s="406">
        <v>202122</v>
      </c>
      <c r="X2137" s="566">
        <v>105.49764999999999</v>
      </c>
    </row>
    <row r="2138" spans="18:24" x14ac:dyDescent="0.2">
      <c r="R2138" s="406" t="str">
        <f t="shared" si="33"/>
        <v>562_COR_55.1_9_202122</v>
      </c>
      <c r="S2138" s="406">
        <v>562</v>
      </c>
      <c r="T2138" s="406" t="s">
        <v>287</v>
      </c>
      <c r="U2138" s="406">
        <v>55.1</v>
      </c>
      <c r="V2138" s="406">
        <v>9</v>
      </c>
      <c r="W2138" s="406">
        <v>202122</v>
      </c>
      <c r="X2138" s="566">
        <v>0</v>
      </c>
    </row>
    <row r="2139" spans="18:24" x14ac:dyDescent="0.2">
      <c r="R2139" s="406" t="str">
        <f t="shared" si="33"/>
        <v>564_COR_55.1_9_202122</v>
      </c>
      <c r="S2139" s="406">
        <v>564</v>
      </c>
      <c r="T2139" s="406" t="s">
        <v>287</v>
      </c>
      <c r="U2139" s="406">
        <v>55.1</v>
      </c>
      <c r="V2139" s="406">
        <v>9</v>
      </c>
      <c r="W2139" s="406">
        <v>202122</v>
      </c>
      <c r="X2139" s="566">
        <v>0</v>
      </c>
    </row>
    <row r="2140" spans="18:24" x14ac:dyDescent="0.2">
      <c r="R2140" s="406" t="str">
        <f t="shared" si="33"/>
        <v>566_COR_55.1_9_202122</v>
      </c>
      <c r="S2140" s="406">
        <v>566</v>
      </c>
      <c r="T2140" s="406" t="s">
        <v>287</v>
      </c>
      <c r="U2140" s="406">
        <v>55.1</v>
      </c>
      <c r="V2140" s="406">
        <v>9</v>
      </c>
      <c r="W2140" s="406">
        <v>202122</v>
      </c>
      <c r="X2140" s="566">
        <v>0</v>
      </c>
    </row>
    <row r="2141" spans="18:24" x14ac:dyDescent="0.2">
      <c r="R2141" s="406" t="str">
        <f t="shared" si="33"/>
        <v>568_COR_55.1_9_202122</v>
      </c>
      <c r="S2141" s="406">
        <v>568</v>
      </c>
      <c r="T2141" s="406" t="s">
        <v>287</v>
      </c>
      <c r="U2141" s="406">
        <v>55.1</v>
      </c>
      <c r="V2141" s="406">
        <v>9</v>
      </c>
      <c r="W2141" s="406">
        <v>202122</v>
      </c>
      <c r="X2141" s="566">
        <v>0</v>
      </c>
    </row>
    <row r="2142" spans="18:24" x14ac:dyDescent="0.2">
      <c r="R2142" s="406" t="str">
        <f t="shared" si="33"/>
        <v>572_COR_55.1_9_202122</v>
      </c>
      <c r="S2142" s="406">
        <v>572</v>
      </c>
      <c r="T2142" s="406" t="s">
        <v>287</v>
      </c>
      <c r="U2142" s="406">
        <v>55.1</v>
      </c>
      <c r="V2142" s="406">
        <v>9</v>
      </c>
      <c r="W2142" s="406">
        <v>202122</v>
      </c>
      <c r="X2142" s="566">
        <v>0</v>
      </c>
    </row>
    <row r="2143" spans="18:24" x14ac:dyDescent="0.2">
      <c r="R2143" s="406" t="str">
        <f t="shared" si="33"/>
        <v>574_COR_55.1_9_202122</v>
      </c>
      <c r="S2143" s="406">
        <v>574</v>
      </c>
      <c r="T2143" s="406" t="s">
        <v>287</v>
      </c>
      <c r="U2143" s="406">
        <v>55.1</v>
      </c>
      <c r="V2143" s="406">
        <v>9</v>
      </c>
      <c r="W2143" s="406">
        <v>202122</v>
      </c>
      <c r="X2143" s="566">
        <v>0</v>
      </c>
    </row>
    <row r="2144" spans="18:24" x14ac:dyDescent="0.2">
      <c r="R2144" s="406" t="str">
        <f t="shared" si="33"/>
        <v>576_COR_55.1_9_202122</v>
      </c>
      <c r="S2144" s="406">
        <v>576</v>
      </c>
      <c r="T2144" s="406" t="s">
        <v>287</v>
      </c>
      <c r="U2144" s="406">
        <v>55.1</v>
      </c>
      <c r="V2144" s="406">
        <v>9</v>
      </c>
      <c r="W2144" s="406">
        <v>202122</v>
      </c>
      <c r="X2144" s="566">
        <v>0</v>
      </c>
    </row>
    <row r="2145" spans="18:24" x14ac:dyDescent="0.2">
      <c r="R2145" s="406" t="str">
        <f t="shared" si="33"/>
        <v>582_COR_55.1_9_202122</v>
      </c>
      <c r="S2145" s="406">
        <v>582</v>
      </c>
      <c r="T2145" s="406" t="s">
        <v>287</v>
      </c>
      <c r="U2145" s="406">
        <v>55.1</v>
      </c>
      <c r="V2145" s="406">
        <v>9</v>
      </c>
      <c r="W2145" s="406">
        <v>202122</v>
      </c>
      <c r="X2145" s="566">
        <v>0</v>
      </c>
    </row>
    <row r="2146" spans="18:24" x14ac:dyDescent="0.2">
      <c r="R2146" s="406" t="str">
        <f t="shared" si="33"/>
        <v>584_COR_55.1_9_202122</v>
      </c>
      <c r="S2146" s="406">
        <v>584</v>
      </c>
      <c r="T2146" s="406" t="s">
        <v>287</v>
      </c>
      <c r="U2146" s="406">
        <v>55.1</v>
      </c>
      <c r="V2146" s="406">
        <v>9</v>
      </c>
      <c r="W2146" s="406">
        <v>202122</v>
      </c>
      <c r="X2146" s="566">
        <v>0</v>
      </c>
    </row>
    <row r="2147" spans="18:24" x14ac:dyDescent="0.2">
      <c r="R2147" s="406" t="str">
        <f t="shared" si="33"/>
        <v>586_COR_55.1_9_202122</v>
      </c>
      <c r="S2147" s="406">
        <v>586</v>
      </c>
      <c r="T2147" s="406" t="s">
        <v>287</v>
      </c>
      <c r="U2147" s="406">
        <v>55.1</v>
      </c>
      <c r="V2147" s="406">
        <v>9</v>
      </c>
      <c r="W2147" s="406">
        <v>202122</v>
      </c>
      <c r="X2147" s="566">
        <v>0</v>
      </c>
    </row>
    <row r="2148" spans="18:24" x14ac:dyDescent="0.2">
      <c r="R2148" s="406" t="str">
        <f t="shared" si="33"/>
        <v>512_COR_56.1_9_202122</v>
      </c>
      <c r="S2148" s="406">
        <v>512</v>
      </c>
      <c r="T2148" s="406" t="s">
        <v>287</v>
      </c>
      <c r="U2148" s="406">
        <v>56.1</v>
      </c>
      <c r="V2148" s="406">
        <v>9</v>
      </c>
      <c r="W2148" s="406">
        <v>202122</v>
      </c>
      <c r="X2148" s="566">
        <v>0</v>
      </c>
    </row>
    <row r="2149" spans="18:24" x14ac:dyDescent="0.2">
      <c r="R2149" s="406" t="str">
        <f t="shared" si="33"/>
        <v>514_COR_56.1_9_202122</v>
      </c>
      <c r="S2149" s="406">
        <v>514</v>
      </c>
      <c r="T2149" s="406" t="s">
        <v>287</v>
      </c>
      <c r="U2149" s="406">
        <v>56.1</v>
      </c>
      <c r="V2149" s="406">
        <v>9</v>
      </c>
      <c r="W2149" s="406">
        <v>202122</v>
      </c>
      <c r="X2149" s="566">
        <v>57</v>
      </c>
    </row>
    <row r="2150" spans="18:24" x14ac:dyDescent="0.2">
      <c r="R2150" s="406" t="str">
        <f t="shared" si="33"/>
        <v>516_COR_56.1_9_202122</v>
      </c>
      <c r="S2150" s="406">
        <v>516</v>
      </c>
      <c r="T2150" s="406" t="s">
        <v>287</v>
      </c>
      <c r="U2150" s="406">
        <v>56.1</v>
      </c>
      <c r="V2150" s="406">
        <v>9</v>
      </c>
      <c r="W2150" s="406">
        <v>202122</v>
      </c>
      <c r="X2150" s="566">
        <v>0</v>
      </c>
    </row>
    <row r="2151" spans="18:24" x14ac:dyDescent="0.2">
      <c r="R2151" s="406" t="str">
        <f t="shared" si="33"/>
        <v>518_COR_56.1_9_202122</v>
      </c>
      <c r="S2151" s="406">
        <v>518</v>
      </c>
      <c r="T2151" s="406" t="s">
        <v>287</v>
      </c>
      <c r="U2151" s="406">
        <v>56.1</v>
      </c>
      <c r="V2151" s="406">
        <v>9</v>
      </c>
      <c r="W2151" s="406">
        <v>202122</v>
      </c>
      <c r="X2151" s="566">
        <v>283</v>
      </c>
    </row>
    <row r="2152" spans="18:24" x14ac:dyDescent="0.2">
      <c r="R2152" s="406" t="str">
        <f t="shared" si="33"/>
        <v>520_COR_56.1_9_202122</v>
      </c>
      <c r="S2152" s="406">
        <v>520</v>
      </c>
      <c r="T2152" s="406" t="s">
        <v>287</v>
      </c>
      <c r="U2152" s="406">
        <v>56.1</v>
      </c>
      <c r="V2152" s="406">
        <v>9</v>
      </c>
      <c r="W2152" s="406">
        <v>202122</v>
      </c>
      <c r="X2152" s="566">
        <v>33</v>
      </c>
    </row>
    <row r="2153" spans="18:24" x14ac:dyDescent="0.2">
      <c r="R2153" s="406" t="str">
        <f t="shared" si="33"/>
        <v>522_COR_56.1_9_202122</v>
      </c>
      <c r="S2153" s="406">
        <v>522</v>
      </c>
      <c r="T2153" s="406" t="s">
        <v>287</v>
      </c>
      <c r="U2153" s="406">
        <v>56.1</v>
      </c>
      <c r="V2153" s="406">
        <v>9</v>
      </c>
      <c r="W2153" s="406">
        <v>202122</v>
      </c>
      <c r="X2153" s="566">
        <v>215.398</v>
      </c>
    </row>
    <row r="2154" spans="18:24" x14ac:dyDescent="0.2">
      <c r="R2154" s="406" t="str">
        <f t="shared" si="33"/>
        <v>524_COR_56.1_9_202122</v>
      </c>
      <c r="S2154" s="406">
        <v>524</v>
      </c>
      <c r="T2154" s="406" t="s">
        <v>287</v>
      </c>
      <c r="U2154" s="406">
        <v>56.1</v>
      </c>
      <c r="V2154" s="406">
        <v>9</v>
      </c>
      <c r="W2154" s="406">
        <v>202122</v>
      </c>
      <c r="X2154" s="566">
        <v>10.407999999999999</v>
      </c>
    </row>
    <row r="2155" spans="18:24" x14ac:dyDescent="0.2">
      <c r="R2155" s="406" t="str">
        <f t="shared" si="33"/>
        <v>526_COR_56.1_9_202122</v>
      </c>
      <c r="S2155" s="406">
        <v>526</v>
      </c>
      <c r="T2155" s="406" t="s">
        <v>287</v>
      </c>
      <c r="U2155" s="406">
        <v>56.1</v>
      </c>
      <c r="V2155" s="406">
        <v>9</v>
      </c>
      <c r="W2155" s="406">
        <v>202122</v>
      </c>
      <c r="X2155" s="566">
        <v>0</v>
      </c>
    </row>
    <row r="2156" spans="18:24" x14ac:dyDescent="0.2">
      <c r="R2156" s="406" t="str">
        <f t="shared" si="33"/>
        <v>528_COR_56.1_9_202122</v>
      </c>
      <c r="S2156" s="406">
        <v>528</v>
      </c>
      <c r="T2156" s="406" t="s">
        <v>287</v>
      </c>
      <c r="U2156" s="406">
        <v>56.1</v>
      </c>
      <c r="V2156" s="406">
        <v>9</v>
      </c>
      <c r="W2156" s="406">
        <v>202122</v>
      </c>
      <c r="X2156" s="566">
        <v>0</v>
      </c>
    </row>
    <row r="2157" spans="18:24" x14ac:dyDescent="0.2">
      <c r="R2157" s="406" t="str">
        <f t="shared" si="33"/>
        <v>530_COR_56.1_9_202122</v>
      </c>
      <c r="S2157" s="406">
        <v>530</v>
      </c>
      <c r="T2157" s="406" t="s">
        <v>287</v>
      </c>
      <c r="U2157" s="406">
        <v>56.1</v>
      </c>
      <c r="V2157" s="406">
        <v>9</v>
      </c>
      <c r="W2157" s="406">
        <v>202122</v>
      </c>
      <c r="X2157" s="566">
        <v>0</v>
      </c>
    </row>
    <row r="2158" spans="18:24" x14ac:dyDescent="0.2">
      <c r="R2158" s="406" t="str">
        <f t="shared" si="33"/>
        <v>532_COR_56.1_9_202122</v>
      </c>
      <c r="S2158" s="406">
        <v>532</v>
      </c>
      <c r="T2158" s="406" t="s">
        <v>287</v>
      </c>
      <c r="U2158" s="406">
        <v>56.1</v>
      </c>
      <c r="V2158" s="406">
        <v>9</v>
      </c>
      <c r="W2158" s="406">
        <v>202122</v>
      </c>
      <c r="X2158" s="566">
        <v>160</v>
      </c>
    </row>
    <row r="2159" spans="18:24" x14ac:dyDescent="0.2">
      <c r="R2159" s="406" t="str">
        <f t="shared" si="33"/>
        <v>534_COR_56.1_9_202122</v>
      </c>
      <c r="S2159" s="406">
        <v>534</v>
      </c>
      <c r="T2159" s="406" t="s">
        <v>287</v>
      </c>
      <c r="U2159" s="406">
        <v>56.1</v>
      </c>
      <c r="V2159" s="406">
        <v>9</v>
      </c>
      <c r="W2159" s="406">
        <v>202122</v>
      </c>
      <c r="X2159" s="566">
        <v>604.82868999999994</v>
      </c>
    </row>
    <row r="2160" spans="18:24" x14ac:dyDescent="0.2">
      <c r="R2160" s="406" t="str">
        <f t="shared" si="33"/>
        <v>536_COR_56.1_9_202122</v>
      </c>
      <c r="S2160" s="406">
        <v>536</v>
      </c>
      <c r="T2160" s="406" t="s">
        <v>287</v>
      </c>
      <c r="U2160" s="406">
        <v>56.1</v>
      </c>
      <c r="V2160" s="406">
        <v>9</v>
      </c>
      <c r="W2160" s="406">
        <v>202122</v>
      </c>
      <c r="X2160" s="566">
        <v>0</v>
      </c>
    </row>
    <row r="2161" spans="18:24" x14ac:dyDescent="0.2">
      <c r="R2161" s="406" t="str">
        <f t="shared" si="33"/>
        <v>538_COR_56.1_9_202122</v>
      </c>
      <c r="S2161" s="406">
        <v>538</v>
      </c>
      <c r="T2161" s="406" t="s">
        <v>287</v>
      </c>
      <c r="U2161" s="406">
        <v>56.1</v>
      </c>
      <c r="V2161" s="406">
        <v>9</v>
      </c>
      <c r="W2161" s="406">
        <v>202122</v>
      </c>
      <c r="X2161" s="566">
        <v>42</v>
      </c>
    </row>
    <row r="2162" spans="18:24" x14ac:dyDescent="0.2">
      <c r="R2162" s="406" t="str">
        <f t="shared" si="33"/>
        <v>540_COR_56.1_9_202122</v>
      </c>
      <c r="S2162" s="406">
        <v>540</v>
      </c>
      <c r="T2162" s="406" t="s">
        <v>287</v>
      </c>
      <c r="U2162" s="406">
        <v>56.1</v>
      </c>
      <c r="V2162" s="406">
        <v>9</v>
      </c>
      <c r="W2162" s="406">
        <v>202122</v>
      </c>
      <c r="X2162" s="566">
        <v>224.68399999999997</v>
      </c>
    </row>
    <row r="2163" spans="18:24" x14ac:dyDescent="0.2">
      <c r="R2163" s="406" t="str">
        <f t="shared" si="33"/>
        <v>542_COR_56.1_9_202122</v>
      </c>
      <c r="S2163" s="406">
        <v>542</v>
      </c>
      <c r="T2163" s="406" t="s">
        <v>287</v>
      </c>
      <c r="U2163" s="406">
        <v>56.1</v>
      </c>
      <c r="V2163" s="406">
        <v>9</v>
      </c>
      <c r="W2163" s="406">
        <v>202122</v>
      </c>
      <c r="X2163" s="566">
        <v>144</v>
      </c>
    </row>
    <row r="2164" spans="18:24" x14ac:dyDescent="0.2">
      <c r="R2164" s="406" t="str">
        <f t="shared" si="33"/>
        <v>544_COR_56.1_9_202122</v>
      </c>
      <c r="S2164" s="406">
        <v>544</v>
      </c>
      <c r="T2164" s="406" t="s">
        <v>287</v>
      </c>
      <c r="U2164" s="406">
        <v>56.1</v>
      </c>
      <c r="V2164" s="406">
        <v>9</v>
      </c>
      <c r="W2164" s="406">
        <v>202122</v>
      </c>
      <c r="X2164" s="566">
        <v>672.14456999999993</v>
      </c>
    </row>
    <row r="2165" spans="18:24" x14ac:dyDescent="0.2">
      <c r="R2165" s="406" t="str">
        <f t="shared" si="33"/>
        <v>545_COR_56.1_9_202122</v>
      </c>
      <c r="S2165" s="406">
        <v>545</v>
      </c>
      <c r="T2165" s="406" t="s">
        <v>287</v>
      </c>
      <c r="U2165" s="406">
        <v>56.1</v>
      </c>
      <c r="V2165" s="406">
        <v>9</v>
      </c>
      <c r="W2165" s="406">
        <v>202122</v>
      </c>
      <c r="X2165" s="566">
        <v>217</v>
      </c>
    </row>
    <row r="2166" spans="18:24" x14ac:dyDescent="0.2">
      <c r="R2166" s="406" t="str">
        <f t="shared" si="33"/>
        <v>546_COR_56.1_9_202122</v>
      </c>
      <c r="S2166" s="406">
        <v>546</v>
      </c>
      <c r="T2166" s="406" t="s">
        <v>287</v>
      </c>
      <c r="U2166" s="406">
        <v>56.1</v>
      </c>
      <c r="V2166" s="406">
        <v>9</v>
      </c>
      <c r="W2166" s="406">
        <v>202122</v>
      </c>
      <c r="X2166" s="566">
        <v>0</v>
      </c>
    </row>
    <row r="2167" spans="18:24" x14ac:dyDescent="0.2">
      <c r="R2167" s="406" t="str">
        <f t="shared" si="33"/>
        <v>548_COR_56.1_9_202122</v>
      </c>
      <c r="S2167" s="406">
        <v>548</v>
      </c>
      <c r="T2167" s="406" t="s">
        <v>287</v>
      </c>
      <c r="U2167" s="406">
        <v>56.1</v>
      </c>
      <c r="V2167" s="406">
        <v>9</v>
      </c>
      <c r="W2167" s="406">
        <v>202122</v>
      </c>
      <c r="X2167" s="566">
        <v>37.834000000000003</v>
      </c>
    </row>
    <row r="2168" spans="18:24" x14ac:dyDescent="0.2">
      <c r="R2168" s="406" t="str">
        <f t="shared" si="33"/>
        <v>550_COR_56.1_9_202122</v>
      </c>
      <c r="S2168" s="406">
        <v>550</v>
      </c>
      <c r="T2168" s="406" t="s">
        <v>287</v>
      </c>
      <c r="U2168" s="406">
        <v>56.1</v>
      </c>
      <c r="V2168" s="406">
        <v>9</v>
      </c>
      <c r="W2168" s="406">
        <v>202122</v>
      </c>
      <c r="X2168" s="566">
        <v>0</v>
      </c>
    </row>
    <row r="2169" spans="18:24" x14ac:dyDescent="0.2">
      <c r="R2169" s="406" t="str">
        <f t="shared" si="33"/>
        <v>552_COR_56.1_9_202122</v>
      </c>
      <c r="S2169" s="406">
        <v>552</v>
      </c>
      <c r="T2169" s="406" t="s">
        <v>287</v>
      </c>
      <c r="U2169" s="406">
        <v>56.1</v>
      </c>
      <c r="V2169" s="406">
        <v>9</v>
      </c>
      <c r="W2169" s="406">
        <v>202122</v>
      </c>
      <c r="X2169" s="566">
        <v>339.51837</v>
      </c>
    </row>
    <row r="2170" spans="18:24" x14ac:dyDescent="0.2">
      <c r="R2170" s="406" t="str">
        <f t="shared" si="33"/>
        <v>562_COR_56.1_9_202122</v>
      </c>
      <c r="S2170" s="406">
        <v>562</v>
      </c>
      <c r="T2170" s="406" t="s">
        <v>287</v>
      </c>
      <c r="U2170" s="406">
        <v>56.1</v>
      </c>
      <c r="V2170" s="406">
        <v>9</v>
      </c>
      <c r="W2170" s="406">
        <v>202122</v>
      </c>
      <c r="X2170" s="566">
        <v>0</v>
      </c>
    </row>
    <row r="2171" spans="18:24" x14ac:dyDescent="0.2">
      <c r="R2171" s="406" t="str">
        <f t="shared" si="33"/>
        <v>564_COR_56.1_9_202122</v>
      </c>
      <c r="S2171" s="406">
        <v>564</v>
      </c>
      <c r="T2171" s="406" t="s">
        <v>287</v>
      </c>
      <c r="U2171" s="406">
        <v>56.1</v>
      </c>
      <c r="V2171" s="406">
        <v>9</v>
      </c>
      <c r="W2171" s="406">
        <v>202122</v>
      </c>
      <c r="X2171" s="566">
        <v>0</v>
      </c>
    </row>
    <row r="2172" spans="18:24" x14ac:dyDescent="0.2">
      <c r="R2172" s="406" t="str">
        <f t="shared" si="33"/>
        <v>566_COR_56.1_9_202122</v>
      </c>
      <c r="S2172" s="406">
        <v>566</v>
      </c>
      <c r="T2172" s="406" t="s">
        <v>287</v>
      </c>
      <c r="U2172" s="406">
        <v>56.1</v>
      </c>
      <c r="V2172" s="406">
        <v>9</v>
      </c>
      <c r="W2172" s="406">
        <v>202122</v>
      </c>
      <c r="X2172" s="566">
        <v>0</v>
      </c>
    </row>
    <row r="2173" spans="18:24" x14ac:dyDescent="0.2">
      <c r="R2173" s="406" t="str">
        <f t="shared" si="33"/>
        <v>568_COR_56.1_9_202122</v>
      </c>
      <c r="S2173" s="406">
        <v>568</v>
      </c>
      <c r="T2173" s="406" t="s">
        <v>287</v>
      </c>
      <c r="U2173" s="406">
        <v>56.1</v>
      </c>
      <c r="V2173" s="406">
        <v>9</v>
      </c>
      <c r="W2173" s="406">
        <v>202122</v>
      </c>
      <c r="X2173" s="566">
        <v>0</v>
      </c>
    </row>
    <row r="2174" spans="18:24" x14ac:dyDescent="0.2">
      <c r="R2174" s="406" t="str">
        <f t="shared" si="33"/>
        <v>572_COR_56.1_9_202122</v>
      </c>
      <c r="S2174" s="406">
        <v>572</v>
      </c>
      <c r="T2174" s="406" t="s">
        <v>287</v>
      </c>
      <c r="U2174" s="406">
        <v>56.1</v>
      </c>
      <c r="V2174" s="406">
        <v>9</v>
      </c>
      <c r="W2174" s="406">
        <v>202122</v>
      </c>
      <c r="X2174" s="566">
        <v>0</v>
      </c>
    </row>
    <row r="2175" spans="18:24" x14ac:dyDescent="0.2">
      <c r="R2175" s="406" t="str">
        <f t="shared" si="33"/>
        <v>574_COR_56.1_9_202122</v>
      </c>
      <c r="S2175" s="406">
        <v>574</v>
      </c>
      <c r="T2175" s="406" t="s">
        <v>287</v>
      </c>
      <c r="U2175" s="406">
        <v>56.1</v>
      </c>
      <c r="V2175" s="406">
        <v>9</v>
      </c>
      <c r="W2175" s="406">
        <v>202122</v>
      </c>
      <c r="X2175" s="566">
        <v>0</v>
      </c>
    </row>
    <row r="2176" spans="18:24" x14ac:dyDescent="0.2">
      <c r="R2176" s="406" t="str">
        <f t="shared" si="33"/>
        <v>576_COR_56.1_9_202122</v>
      </c>
      <c r="S2176" s="406">
        <v>576</v>
      </c>
      <c r="T2176" s="406" t="s">
        <v>287</v>
      </c>
      <c r="U2176" s="406">
        <v>56.1</v>
      </c>
      <c r="V2176" s="406">
        <v>9</v>
      </c>
      <c r="W2176" s="406">
        <v>202122</v>
      </c>
      <c r="X2176" s="566">
        <v>0</v>
      </c>
    </row>
    <row r="2177" spans="18:24" x14ac:dyDescent="0.2">
      <c r="R2177" s="406" t="str">
        <f t="shared" si="33"/>
        <v>582_COR_56.1_9_202122</v>
      </c>
      <c r="S2177" s="406">
        <v>582</v>
      </c>
      <c r="T2177" s="406" t="s">
        <v>287</v>
      </c>
      <c r="U2177" s="406">
        <v>56.1</v>
      </c>
      <c r="V2177" s="406">
        <v>9</v>
      </c>
      <c r="W2177" s="406">
        <v>202122</v>
      </c>
      <c r="X2177" s="566">
        <v>0</v>
      </c>
    </row>
    <row r="2178" spans="18:24" x14ac:dyDescent="0.2">
      <c r="R2178" s="406" t="str">
        <f t="shared" si="33"/>
        <v>584_COR_56.1_9_202122</v>
      </c>
      <c r="S2178" s="406">
        <v>584</v>
      </c>
      <c r="T2178" s="406" t="s">
        <v>287</v>
      </c>
      <c r="U2178" s="406">
        <v>56.1</v>
      </c>
      <c r="V2178" s="406">
        <v>9</v>
      </c>
      <c r="W2178" s="406">
        <v>202122</v>
      </c>
      <c r="X2178" s="566">
        <v>0</v>
      </c>
    </row>
    <row r="2179" spans="18:24" x14ac:dyDescent="0.2">
      <c r="R2179" s="406" t="str">
        <f t="shared" si="33"/>
        <v>586_COR_56.1_9_202122</v>
      </c>
      <c r="S2179" s="406">
        <v>586</v>
      </c>
      <c r="T2179" s="406" t="s">
        <v>287</v>
      </c>
      <c r="U2179" s="406">
        <v>56.1</v>
      </c>
      <c r="V2179" s="406">
        <v>9</v>
      </c>
      <c r="W2179" s="406">
        <v>202122</v>
      </c>
      <c r="X2179" s="566">
        <v>0</v>
      </c>
    </row>
    <row r="2180" spans="18:24" x14ac:dyDescent="0.2">
      <c r="R2180" s="406" t="str">
        <f t="shared" ref="R2180:R2243" si="34">S2180&amp;"_"&amp;T2180&amp;"_"&amp;U2180&amp;"_"&amp;V2180&amp;"_"&amp;W2180</f>
        <v>512_COR_56.2_9_202122</v>
      </c>
      <c r="S2180" s="406">
        <v>512</v>
      </c>
      <c r="T2180" s="406" t="s">
        <v>287</v>
      </c>
      <c r="U2180" s="406">
        <v>56.2</v>
      </c>
      <c r="V2180" s="406">
        <v>9</v>
      </c>
      <c r="W2180" s="406">
        <v>202122</v>
      </c>
      <c r="X2180" s="566">
        <v>0</v>
      </c>
    </row>
    <row r="2181" spans="18:24" x14ac:dyDescent="0.2">
      <c r="R2181" s="406" t="str">
        <f t="shared" si="34"/>
        <v>514_COR_56.2_9_202122</v>
      </c>
      <c r="S2181" s="406">
        <v>514</v>
      </c>
      <c r="T2181" s="406" t="s">
        <v>287</v>
      </c>
      <c r="U2181" s="406">
        <v>56.2</v>
      </c>
      <c r="V2181" s="406">
        <v>9</v>
      </c>
      <c r="W2181" s="406">
        <v>202122</v>
      </c>
      <c r="X2181" s="566">
        <v>25</v>
      </c>
    </row>
    <row r="2182" spans="18:24" x14ac:dyDescent="0.2">
      <c r="R2182" s="406" t="str">
        <f t="shared" si="34"/>
        <v>516_COR_56.2_9_202122</v>
      </c>
      <c r="S2182" s="406">
        <v>516</v>
      </c>
      <c r="T2182" s="406" t="s">
        <v>287</v>
      </c>
      <c r="U2182" s="406">
        <v>56.2</v>
      </c>
      <c r="V2182" s="406">
        <v>9</v>
      </c>
      <c r="W2182" s="406">
        <v>202122</v>
      </c>
      <c r="X2182" s="566">
        <v>0</v>
      </c>
    </row>
    <row r="2183" spans="18:24" x14ac:dyDescent="0.2">
      <c r="R2183" s="406" t="str">
        <f t="shared" si="34"/>
        <v>518_COR_56.2_9_202122</v>
      </c>
      <c r="S2183" s="406">
        <v>518</v>
      </c>
      <c r="T2183" s="406" t="s">
        <v>287</v>
      </c>
      <c r="U2183" s="406">
        <v>56.2</v>
      </c>
      <c r="V2183" s="406">
        <v>9</v>
      </c>
      <c r="W2183" s="406">
        <v>202122</v>
      </c>
      <c r="X2183" s="566">
        <v>47</v>
      </c>
    </row>
    <row r="2184" spans="18:24" x14ac:dyDescent="0.2">
      <c r="R2184" s="406" t="str">
        <f t="shared" si="34"/>
        <v>520_COR_56.2_9_202122</v>
      </c>
      <c r="S2184" s="406">
        <v>520</v>
      </c>
      <c r="T2184" s="406" t="s">
        <v>287</v>
      </c>
      <c r="U2184" s="406">
        <v>56.2</v>
      </c>
      <c r="V2184" s="406">
        <v>9</v>
      </c>
      <c r="W2184" s="406">
        <v>202122</v>
      </c>
      <c r="X2184" s="566">
        <v>0</v>
      </c>
    </row>
    <row r="2185" spans="18:24" x14ac:dyDescent="0.2">
      <c r="R2185" s="406" t="str">
        <f t="shared" si="34"/>
        <v>522_COR_56.2_9_202122</v>
      </c>
      <c r="S2185" s="406">
        <v>522</v>
      </c>
      <c r="T2185" s="406" t="s">
        <v>287</v>
      </c>
      <c r="U2185" s="406">
        <v>56.2</v>
      </c>
      <c r="V2185" s="406">
        <v>9</v>
      </c>
      <c r="W2185" s="406">
        <v>202122</v>
      </c>
      <c r="X2185" s="566">
        <v>0</v>
      </c>
    </row>
    <row r="2186" spans="18:24" x14ac:dyDescent="0.2">
      <c r="R2186" s="406" t="str">
        <f t="shared" si="34"/>
        <v>524_COR_56.2_9_202122</v>
      </c>
      <c r="S2186" s="406">
        <v>524</v>
      </c>
      <c r="T2186" s="406" t="s">
        <v>287</v>
      </c>
      <c r="U2186" s="406">
        <v>56.2</v>
      </c>
      <c r="V2186" s="406">
        <v>9</v>
      </c>
      <c r="W2186" s="406">
        <v>202122</v>
      </c>
      <c r="X2186" s="566">
        <v>0</v>
      </c>
    </row>
    <row r="2187" spans="18:24" x14ac:dyDescent="0.2">
      <c r="R2187" s="406" t="str">
        <f t="shared" si="34"/>
        <v>526_COR_56.2_9_202122</v>
      </c>
      <c r="S2187" s="406">
        <v>526</v>
      </c>
      <c r="T2187" s="406" t="s">
        <v>287</v>
      </c>
      <c r="U2187" s="406">
        <v>56.2</v>
      </c>
      <c r="V2187" s="406">
        <v>9</v>
      </c>
      <c r="W2187" s="406">
        <v>202122</v>
      </c>
      <c r="X2187" s="566">
        <v>0</v>
      </c>
    </row>
    <row r="2188" spans="18:24" x14ac:dyDescent="0.2">
      <c r="R2188" s="406" t="str">
        <f t="shared" si="34"/>
        <v>528_COR_56.2_9_202122</v>
      </c>
      <c r="S2188" s="406">
        <v>528</v>
      </c>
      <c r="T2188" s="406" t="s">
        <v>287</v>
      </c>
      <c r="U2188" s="406">
        <v>56.2</v>
      </c>
      <c r="V2188" s="406">
        <v>9</v>
      </c>
      <c r="W2188" s="406">
        <v>202122</v>
      </c>
      <c r="X2188" s="566">
        <v>0</v>
      </c>
    </row>
    <row r="2189" spans="18:24" x14ac:dyDescent="0.2">
      <c r="R2189" s="406" t="str">
        <f t="shared" si="34"/>
        <v>530_COR_56.2_9_202122</v>
      </c>
      <c r="S2189" s="406">
        <v>530</v>
      </c>
      <c r="T2189" s="406" t="s">
        <v>287</v>
      </c>
      <c r="U2189" s="406">
        <v>56.2</v>
      </c>
      <c r="V2189" s="406">
        <v>9</v>
      </c>
      <c r="W2189" s="406">
        <v>202122</v>
      </c>
      <c r="X2189" s="566">
        <v>0</v>
      </c>
    </row>
    <row r="2190" spans="18:24" x14ac:dyDescent="0.2">
      <c r="R2190" s="406" t="str">
        <f t="shared" si="34"/>
        <v>532_COR_56.2_9_202122</v>
      </c>
      <c r="S2190" s="406">
        <v>532</v>
      </c>
      <c r="T2190" s="406" t="s">
        <v>287</v>
      </c>
      <c r="U2190" s="406">
        <v>56.2</v>
      </c>
      <c r="V2190" s="406">
        <v>9</v>
      </c>
      <c r="W2190" s="406">
        <v>202122</v>
      </c>
      <c r="X2190" s="566">
        <v>0</v>
      </c>
    </row>
    <row r="2191" spans="18:24" x14ac:dyDescent="0.2">
      <c r="R2191" s="406" t="str">
        <f t="shared" si="34"/>
        <v>534_COR_56.2_9_202122</v>
      </c>
      <c r="S2191" s="406">
        <v>534</v>
      </c>
      <c r="T2191" s="406" t="s">
        <v>287</v>
      </c>
      <c r="U2191" s="406">
        <v>56.2</v>
      </c>
      <c r="V2191" s="406">
        <v>9</v>
      </c>
      <c r="W2191" s="406">
        <v>202122</v>
      </c>
      <c r="X2191" s="566">
        <v>0</v>
      </c>
    </row>
    <row r="2192" spans="18:24" x14ac:dyDescent="0.2">
      <c r="R2192" s="406" t="str">
        <f t="shared" si="34"/>
        <v>536_COR_56.2_9_202122</v>
      </c>
      <c r="S2192" s="406">
        <v>536</v>
      </c>
      <c r="T2192" s="406" t="s">
        <v>287</v>
      </c>
      <c r="U2192" s="406">
        <v>56.2</v>
      </c>
      <c r="V2192" s="406">
        <v>9</v>
      </c>
      <c r="W2192" s="406">
        <v>202122</v>
      </c>
      <c r="X2192" s="566">
        <v>0</v>
      </c>
    </row>
    <row r="2193" spans="18:24" x14ac:dyDescent="0.2">
      <c r="R2193" s="406" t="str">
        <f t="shared" si="34"/>
        <v>538_COR_56.2_9_202122</v>
      </c>
      <c r="S2193" s="406">
        <v>538</v>
      </c>
      <c r="T2193" s="406" t="s">
        <v>287</v>
      </c>
      <c r="U2193" s="406">
        <v>56.2</v>
      </c>
      <c r="V2193" s="406">
        <v>9</v>
      </c>
      <c r="W2193" s="406">
        <v>202122</v>
      </c>
      <c r="X2193" s="566">
        <v>0</v>
      </c>
    </row>
    <row r="2194" spans="18:24" x14ac:dyDescent="0.2">
      <c r="R2194" s="406" t="str">
        <f t="shared" si="34"/>
        <v>540_COR_56.2_9_202122</v>
      </c>
      <c r="S2194" s="406">
        <v>540</v>
      </c>
      <c r="T2194" s="406" t="s">
        <v>287</v>
      </c>
      <c r="U2194" s="406">
        <v>56.2</v>
      </c>
      <c r="V2194" s="406">
        <v>9</v>
      </c>
      <c r="W2194" s="406">
        <v>202122</v>
      </c>
      <c r="X2194" s="566">
        <v>0</v>
      </c>
    </row>
    <row r="2195" spans="18:24" x14ac:dyDescent="0.2">
      <c r="R2195" s="406" t="str">
        <f t="shared" si="34"/>
        <v>542_COR_56.2_9_202122</v>
      </c>
      <c r="S2195" s="406">
        <v>542</v>
      </c>
      <c r="T2195" s="406" t="s">
        <v>287</v>
      </c>
      <c r="U2195" s="406">
        <v>56.2</v>
      </c>
      <c r="V2195" s="406">
        <v>9</v>
      </c>
      <c r="W2195" s="406">
        <v>202122</v>
      </c>
      <c r="X2195" s="566">
        <v>0</v>
      </c>
    </row>
    <row r="2196" spans="18:24" x14ac:dyDescent="0.2">
      <c r="R2196" s="406" t="str">
        <f t="shared" si="34"/>
        <v>544_COR_56.2_9_202122</v>
      </c>
      <c r="S2196" s="406">
        <v>544</v>
      </c>
      <c r="T2196" s="406" t="s">
        <v>287</v>
      </c>
      <c r="U2196" s="406">
        <v>56.2</v>
      </c>
      <c r="V2196" s="406">
        <v>9</v>
      </c>
      <c r="W2196" s="406">
        <v>202122</v>
      </c>
      <c r="X2196" s="566">
        <v>364.19400000000002</v>
      </c>
    </row>
    <row r="2197" spans="18:24" x14ac:dyDescent="0.2">
      <c r="R2197" s="406" t="str">
        <f t="shared" si="34"/>
        <v>545_COR_56.2_9_202122</v>
      </c>
      <c r="S2197" s="406">
        <v>545</v>
      </c>
      <c r="T2197" s="406" t="s">
        <v>287</v>
      </c>
      <c r="U2197" s="406">
        <v>56.2</v>
      </c>
      <c r="V2197" s="406">
        <v>9</v>
      </c>
      <c r="W2197" s="406">
        <v>202122</v>
      </c>
      <c r="X2197" s="566">
        <v>0</v>
      </c>
    </row>
    <row r="2198" spans="18:24" x14ac:dyDescent="0.2">
      <c r="R2198" s="406" t="str">
        <f t="shared" si="34"/>
        <v>546_COR_56.2_9_202122</v>
      </c>
      <c r="S2198" s="406">
        <v>546</v>
      </c>
      <c r="T2198" s="406" t="s">
        <v>287</v>
      </c>
      <c r="U2198" s="406">
        <v>56.2</v>
      </c>
      <c r="V2198" s="406">
        <v>9</v>
      </c>
      <c r="W2198" s="406">
        <v>202122</v>
      </c>
      <c r="X2198" s="566">
        <v>0</v>
      </c>
    </row>
    <row r="2199" spans="18:24" x14ac:dyDescent="0.2">
      <c r="R2199" s="406" t="str">
        <f t="shared" si="34"/>
        <v>548_COR_56.2_9_202122</v>
      </c>
      <c r="S2199" s="406">
        <v>548</v>
      </c>
      <c r="T2199" s="406" t="s">
        <v>287</v>
      </c>
      <c r="U2199" s="406">
        <v>56.2</v>
      </c>
      <c r="V2199" s="406">
        <v>9</v>
      </c>
      <c r="W2199" s="406">
        <v>202122</v>
      </c>
      <c r="X2199" s="566">
        <v>0</v>
      </c>
    </row>
    <row r="2200" spans="18:24" x14ac:dyDescent="0.2">
      <c r="R2200" s="406" t="str">
        <f t="shared" si="34"/>
        <v>550_COR_56.2_9_202122</v>
      </c>
      <c r="S2200" s="406">
        <v>550</v>
      </c>
      <c r="T2200" s="406" t="s">
        <v>287</v>
      </c>
      <c r="U2200" s="406">
        <v>56.2</v>
      </c>
      <c r="V2200" s="406">
        <v>9</v>
      </c>
      <c r="W2200" s="406">
        <v>202122</v>
      </c>
      <c r="X2200" s="566">
        <v>0</v>
      </c>
    </row>
    <row r="2201" spans="18:24" x14ac:dyDescent="0.2">
      <c r="R2201" s="406" t="str">
        <f t="shared" si="34"/>
        <v>552_COR_56.2_9_202122</v>
      </c>
      <c r="S2201" s="406">
        <v>552</v>
      </c>
      <c r="T2201" s="406" t="s">
        <v>287</v>
      </c>
      <c r="U2201" s="406">
        <v>56.2</v>
      </c>
      <c r="V2201" s="406">
        <v>9</v>
      </c>
      <c r="W2201" s="406">
        <v>202122</v>
      </c>
      <c r="X2201" s="566">
        <v>0</v>
      </c>
    </row>
    <row r="2202" spans="18:24" x14ac:dyDescent="0.2">
      <c r="R2202" s="406" t="str">
        <f t="shared" si="34"/>
        <v>562_COR_56.2_9_202122</v>
      </c>
      <c r="S2202" s="406">
        <v>562</v>
      </c>
      <c r="T2202" s="406" t="s">
        <v>287</v>
      </c>
      <c r="U2202" s="406">
        <v>56.2</v>
      </c>
      <c r="V2202" s="406">
        <v>9</v>
      </c>
      <c r="W2202" s="406">
        <v>202122</v>
      </c>
      <c r="X2202" s="566">
        <v>0</v>
      </c>
    </row>
    <row r="2203" spans="18:24" x14ac:dyDescent="0.2">
      <c r="R2203" s="406" t="str">
        <f t="shared" si="34"/>
        <v>564_COR_56.2_9_202122</v>
      </c>
      <c r="S2203" s="406">
        <v>564</v>
      </c>
      <c r="T2203" s="406" t="s">
        <v>287</v>
      </c>
      <c r="U2203" s="406">
        <v>56.2</v>
      </c>
      <c r="V2203" s="406">
        <v>9</v>
      </c>
      <c r="W2203" s="406">
        <v>202122</v>
      </c>
      <c r="X2203" s="566">
        <v>0</v>
      </c>
    </row>
    <row r="2204" spans="18:24" x14ac:dyDescent="0.2">
      <c r="R2204" s="406" t="str">
        <f t="shared" si="34"/>
        <v>566_COR_56.2_9_202122</v>
      </c>
      <c r="S2204" s="406">
        <v>566</v>
      </c>
      <c r="T2204" s="406" t="s">
        <v>287</v>
      </c>
      <c r="U2204" s="406">
        <v>56.2</v>
      </c>
      <c r="V2204" s="406">
        <v>9</v>
      </c>
      <c r="W2204" s="406">
        <v>202122</v>
      </c>
      <c r="X2204" s="566">
        <v>0</v>
      </c>
    </row>
    <row r="2205" spans="18:24" x14ac:dyDescent="0.2">
      <c r="R2205" s="406" t="str">
        <f t="shared" si="34"/>
        <v>568_COR_56.2_9_202122</v>
      </c>
      <c r="S2205" s="406">
        <v>568</v>
      </c>
      <c r="T2205" s="406" t="s">
        <v>287</v>
      </c>
      <c r="U2205" s="406">
        <v>56.2</v>
      </c>
      <c r="V2205" s="406">
        <v>9</v>
      </c>
      <c r="W2205" s="406">
        <v>202122</v>
      </c>
      <c r="X2205" s="566">
        <v>0</v>
      </c>
    </row>
    <row r="2206" spans="18:24" x14ac:dyDescent="0.2">
      <c r="R2206" s="406" t="str">
        <f t="shared" si="34"/>
        <v>572_COR_56.2_9_202122</v>
      </c>
      <c r="S2206" s="406">
        <v>572</v>
      </c>
      <c r="T2206" s="406" t="s">
        <v>287</v>
      </c>
      <c r="U2206" s="406">
        <v>56.2</v>
      </c>
      <c r="V2206" s="406">
        <v>9</v>
      </c>
      <c r="W2206" s="406">
        <v>202122</v>
      </c>
      <c r="X2206" s="566">
        <v>0</v>
      </c>
    </row>
    <row r="2207" spans="18:24" x14ac:dyDescent="0.2">
      <c r="R2207" s="406" t="str">
        <f t="shared" si="34"/>
        <v>574_COR_56.2_9_202122</v>
      </c>
      <c r="S2207" s="406">
        <v>574</v>
      </c>
      <c r="T2207" s="406" t="s">
        <v>287</v>
      </c>
      <c r="U2207" s="406">
        <v>56.2</v>
      </c>
      <c r="V2207" s="406">
        <v>9</v>
      </c>
      <c r="W2207" s="406">
        <v>202122</v>
      </c>
      <c r="X2207" s="566">
        <v>0</v>
      </c>
    </row>
    <row r="2208" spans="18:24" x14ac:dyDescent="0.2">
      <c r="R2208" s="406" t="str">
        <f t="shared" si="34"/>
        <v>576_COR_56.2_9_202122</v>
      </c>
      <c r="S2208" s="406">
        <v>576</v>
      </c>
      <c r="T2208" s="406" t="s">
        <v>287</v>
      </c>
      <c r="U2208" s="406">
        <v>56.2</v>
      </c>
      <c r="V2208" s="406">
        <v>9</v>
      </c>
      <c r="W2208" s="406">
        <v>202122</v>
      </c>
      <c r="X2208" s="566">
        <v>0</v>
      </c>
    </row>
    <row r="2209" spans="18:24" x14ac:dyDescent="0.2">
      <c r="R2209" s="406" t="str">
        <f t="shared" si="34"/>
        <v>582_COR_56.2_9_202122</v>
      </c>
      <c r="S2209" s="406">
        <v>582</v>
      </c>
      <c r="T2209" s="406" t="s">
        <v>287</v>
      </c>
      <c r="U2209" s="406">
        <v>56.2</v>
      </c>
      <c r="V2209" s="406">
        <v>9</v>
      </c>
      <c r="W2209" s="406">
        <v>202122</v>
      </c>
      <c r="X2209" s="566">
        <v>0</v>
      </c>
    </row>
    <row r="2210" spans="18:24" x14ac:dyDescent="0.2">
      <c r="R2210" s="406" t="str">
        <f t="shared" si="34"/>
        <v>584_COR_56.2_9_202122</v>
      </c>
      <c r="S2210" s="406">
        <v>584</v>
      </c>
      <c r="T2210" s="406" t="s">
        <v>287</v>
      </c>
      <c r="U2210" s="406">
        <v>56.2</v>
      </c>
      <c r="V2210" s="406">
        <v>9</v>
      </c>
      <c r="W2210" s="406">
        <v>202122</v>
      </c>
      <c r="X2210" s="566">
        <v>0</v>
      </c>
    </row>
    <row r="2211" spans="18:24" x14ac:dyDescent="0.2">
      <c r="R2211" s="406" t="str">
        <f t="shared" si="34"/>
        <v>586_COR_56.2_9_202122</v>
      </c>
      <c r="S2211" s="406">
        <v>586</v>
      </c>
      <c r="T2211" s="406" t="s">
        <v>287</v>
      </c>
      <c r="U2211" s="406">
        <v>56.2</v>
      </c>
      <c r="V2211" s="406">
        <v>9</v>
      </c>
      <c r="W2211" s="406">
        <v>202122</v>
      </c>
      <c r="X2211" s="566">
        <v>0</v>
      </c>
    </row>
    <row r="2212" spans="18:24" x14ac:dyDescent="0.2">
      <c r="R2212" s="406" t="str">
        <f t="shared" si="34"/>
        <v>512_COR_57_9_202122</v>
      </c>
      <c r="S2212" s="406">
        <v>512</v>
      </c>
      <c r="T2212" s="406" t="s">
        <v>287</v>
      </c>
      <c r="U2212" s="406">
        <v>57</v>
      </c>
      <c r="V2212" s="406">
        <v>9</v>
      </c>
      <c r="W2212" s="406">
        <v>202122</v>
      </c>
      <c r="X2212" s="566">
        <v>0</v>
      </c>
    </row>
    <row r="2213" spans="18:24" x14ac:dyDescent="0.2">
      <c r="R2213" s="406" t="str">
        <f t="shared" si="34"/>
        <v>514_COR_57_9_202122</v>
      </c>
      <c r="S2213" s="406">
        <v>514</v>
      </c>
      <c r="T2213" s="406" t="s">
        <v>287</v>
      </c>
      <c r="U2213" s="406">
        <v>57</v>
      </c>
      <c r="V2213" s="406">
        <v>9</v>
      </c>
      <c r="W2213" s="406">
        <v>202122</v>
      </c>
      <c r="X2213" s="566">
        <v>3221</v>
      </c>
    </row>
    <row r="2214" spans="18:24" x14ac:dyDescent="0.2">
      <c r="R2214" s="406" t="str">
        <f t="shared" si="34"/>
        <v>516_COR_57_9_202122</v>
      </c>
      <c r="S2214" s="406">
        <v>516</v>
      </c>
      <c r="T2214" s="406" t="s">
        <v>287</v>
      </c>
      <c r="U2214" s="406">
        <v>57</v>
      </c>
      <c r="V2214" s="406">
        <v>9</v>
      </c>
      <c r="W2214" s="406">
        <v>202122</v>
      </c>
      <c r="X2214" s="566">
        <v>3480</v>
      </c>
    </row>
    <row r="2215" spans="18:24" x14ac:dyDescent="0.2">
      <c r="R2215" s="406" t="str">
        <f t="shared" si="34"/>
        <v>518_COR_57_9_202122</v>
      </c>
      <c r="S2215" s="406">
        <v>518</v>
      </c>
      <c r="T2215" s="406" t="s">
        <v>287</v>
      </c>
      <c r="U2215" s="406">
        <v>57</v>
      </c>
      <c r="V2215" s="406">
        <v>9</v>
      </c>
      <c r="W2215" s="406">
        <v>202122</v>
      </c>
      <c r="X2215" s="566">
        <v>44</v>
      </c>
    </row>
    <row r="2216" spans="18:24" x14ac:dyDescent="0.2">
      <c r="R2216" s="406" t="str">
        <f t="shared" si="34"/>
        <v>520_COR_57_9_202122</v>
      </c>
      <c r="S2216" s="406">
        <v>520</v>
      </c>
      <c r="T2216" s="406" t="s">
        <v>287</v>
      </c>
      <c r="U2216" s="406">
        <v>57</v>
      </c>
      <c r="V2216" s="406">
        <v>9</v>
      </c>
      <c r="W2216" s="406">
        <v>202122</v>
      </c>
      <c r="X2216" s="566">
        <v>0</v>
      </c>
    </row>
    <row r="2217" spans="18:24" x14ac:dyDescent="0.2">
      <c r="R2217" s="406" t="str">
        <f t="shared" si="34"/>
        <v>522_COR_57_9_202122</v>
      </c>
      <c r="S2217" s="406">
        <v>522</v>
      </c>
      <c r="T2217" s="406" t="s">
        <v>287</v>
      </c>
      <c r="U2217" s="406">
        <v>57</v>
      </c>
      <c r="V2217" s="406">
        <v>9</v>
      </c>
      <c r="W2217" s="406">
        <v>202122</v>
      </c>
      <c r="X2217" s="566">
        <v>0</v>
      </c>
    </row>
    <row r="2218" spans="18:24" x14ac:dyDescent="0.2">
      <c r="R2218" s="406" t="str">
        <f t="shared" si="34"/>
        <v>524_COR_57_9_202122</v>
      </c>
      <c r="S2218" s="406">
        <v>524</v>
      </c>
      <c r="T2218" s="406" t="s">
        <v>287</v>
      </c>
      <c r="U2218" s="406">
        <v>57</v>
      </c>
      <c r="V2218" s="406">
        <v>9</v>
      </c>
      <c r="W2218" s="406">
        <v>202122</v>
      </c>
      <c r="X2218" s="566">
        <v>1533.271</v>
      </c>
    </row>
    <row r="2219" spans="18:24" x14ac:dyDescent="0.2">
      <c r="R2219" s="406" t="str">
        <f t="shared" si="34"/>
        <v>526_COR_57_9_202122</v>
      </c>
      <c r="S2219" s="406">
        <v>526</v>
      </c>
      <c r="T2219" s="406" t="s">
        <v>287</v>
      </c>
      <c r="U2219" s="406">
        <v>57</v>
      </c>
      <c r="V2219" s="406">
        <v>9</v>
      </c>
      <c r="W2219" s="406">
        <v>202122</v>
      </c>
      <c r="X2219" s="566">
        <v>325</v>
      </c>
    </row>
    <row r="2220" spans="18:24" x14ac:dyDescent="0.2">
      <c r="R2220" s="406" t="str">
        <f t="shared" si="34"/>
        <v>528_COR_57_9_202122</v>
      </c>
      <c r="S2220" s="406">
        <v>528</v>
      </c>
      <c r="T2220" s="406" t="s">
        <v>287</v>
      </c>
      <c r="U2220" s="406">
        <v>57</v>
      </c>
      <c r="V2220" s="406">
        <v>9</v>
      </c>
      <c r="W2220" s="406">
        <v>202122</v>
      </c>
      <c r="X2220" s="566">
        <v>2588.3478700000001</v>
      </c>
    </row>
    <row r="2221" spans="18:24" x14ac:dyDescent="0.2">
      <c r="R2221" s="406" t="str">
        <f t="shared" si="34"/>
        <v>530_COR_57_9_202122</v>
      </c>
      <c r="S2221" s="406">
        <v>530</v>
      </c>
      <c r="T2221" s="406" t="s">
        <v>287</v>
      </c>
      <c r="U2221" s="406">
        <v>57</v>
      </c>
      <c r="V2221" s="406">
        <v>9</v>
      </c>
      <c r="W2221" s="406">
        <v>202122</v>
      </c>
      <c r="X2221" s="566">
        <v>555</v>
      </c>
    </row>
    <row r="2222" spans="18:24" x14ac:dyDescent="0.2">
      <c r="R2222" s="406" t="str">
        <f t="shared" si="34"/>
        <v>532_COR_57_9_202122</v>
      </c>
      <c r="S2222" s="406">
        <v>532</v>
      </c>
      <c r="T2222" s="406" t="s">
        <v>287</v>
      </c>
      <c r="U2222" s="406">
        <v>57</v>
      </c>
      <c r="V2222" s="406">
        <v>9</v>
      </c>
      <c r="W2222" s="406">
        <v>202122</v>
      </c>
      <c r="X2222" s="566">
        <v>2</v>
      </c>
    </row>
    <row r="2223" spans="18:24" x14ac:dyDescent="0.2">
      <c r="R2223" s="406" t="str">
        <f t="shared" si="34"/>
        <v>534_COR_57_9_202122</v>
      </c>
      <c r="S2223" s="406">
        <v>534</v>
      </c>
      <c r="T2223" s="406" t="s">
        <v>287</v>
      </c>
      <c r="U2223" s="406">
        <v>57</v>
      </c>
      <c r="V2223" s="406">
        <v>9</v>
      </c>
      <c r="W2223" s="406">
        <v>202122</v>
      </c>
      <c r="X2223" s="566">
        <v>47.25517</v>
      </c>
    </row>
    <row r="2224" spans="18:24" x14ac:dyDescent="0.2">
      <c r="R2224" s="406" t="str">
        <f t="shared" si="34"/>
        <v>536_COR_57_9_202122</v>
      </c>
      <c r="S2224" s="406">
        <v>536</v>
      </c>
      <c r="T2224" s="406" t="s">
        <v>287</v>
      </c>
      <c r="U2224" s="406">
        <v>57</v>
      </c>
      <c r="V2224" s="406">
        <v>9</v>
      </c>
      <c r="W2224" s="406">
        <v>202122</v>
      </c>
      <c r="X2224" s="566">
        <v>529.5</v>
      </c>
    </row>
    <row r="2225" spans="18:24" x14ac:dyDescent="0.2">
      <c r="R2225" s="406" t="str">
        <f t="shared" si="34"/>
        <v>538_COR_57_9_202122</v>
      </c>
      <c r="S2225" s="406">
        <v>538</v>
      </c>
      <c r="T2225" s="406" t="s">
        <v>287</v>
      </c>
      <c r="U2225" s="406">
        <v>57</v>
      </c>
      <c r="V2225" s="406">
        <v>9</v>
      </c>
      <c r="W2225" s="406">
        <v>202122</v>
      </c>
      <c r="X2225" s="566">
        <v>855</v>
      </c>
    </row>
    <row r="2226" spans="18:24" x14ac:dyDescent="0.2">
      <c r="R2226" s="406" t="str">
        <f t="shared" si="34"/>
        <v>540_COR_57_9_202122</v>
      </c>
      <c r="S2226" s="406">
        <v>540</v>
      </c>
      <c r="T2226" s="406" t="s">
        <v>287</v>
      </c>
      <c r="U2226" s="406">
        <v>57</v>
      </c>
      <c r="V2226" s="406">
        <v>9</v>
      </c>
      <c r="W2226" s="406">
        <v>202122</v>
      </c>
      <c r="X2226" s="566">
        <v>0</v>
      </c>
    </row>
    <row r="2227" spans="18:24" x14ac:dyDescent="0.2">
      <c r="R2227" s="406" t="str">
        <f t="shared" si="34"/>
        <v>542_COR_57_9_202122</v>
      </c>
      <c r="S2227" s="406">
        <v>542</v>
      </c>
      <c r="T2227" s="406" t="s">
        <v>287</v>
      </c>
      <c r="U2227" s="406">
        <v>57</v>
      </c>
      <c r="V2227" s="406">
        <v>9</v>
      </c>
      <c r="W2227" s="406">
        <v>202122</v>
      </c>
      <c r="X2227" s="566">
        <v>2001</v>
      </c>
    </row>
    <row r="2228" spans="18:24" x14ac:dyDescent="0.2">
      <c r="R2228" s="406" t="str">
        <f t="shared" si="34"/>
        <v>544_COR_57_9_202122</v>
      </c>
      <c r="S2228" s="406">
        <v>544</v>
      </c>
      <c r="T2228" s="406" t="s">
        <v>287</v>
      </c>
      <c r="U2228" s="406">
        <v>57</v>
      </c>
      <c r="V2228" s="406">
        <v>9</v>
      </c>
      <c r="W2228" s="406">
        <v>202122</v>
      </c>
      <c r="X2228" s="566">
        <v>1730.1369999999997</v>
      </c>
    </row>
    <row r="2229" spans="18:24" x14ac:dyDescent="0.2">
      <c r="R2229" s="406" t="str">
        <f t="shared" si="34"/>
        <v>545_COR_57_9_202122</v>
      </c>
      <c r="S2229" s="406">
        <v>545</v>
      </c>
      <c r="T2229" s="406" t="s">
        <v>287</v>
      </c>
      <c r="U2229" s="406">
        <v>57</v>
      </c>
      <c r="V2229" s="406">
        <v>9</v>
      </c>
      <c r="W2229" s="406">
        <v>202122</v>
      </c>
      <c r="X2229" s="566">
        <v>20</v>
      </c>
    </row>
    <row r="2230" spans="18:24" x14ac:dyDescent="0.2">
      <c r="R2230" s="406" t="str">
        <f t="shared" si="34"/>
        <v>546_COR_57_9_202122</v>
      </c>
      <c r="S2230" s="406">
        <v>546</v>
      </c>
      <c r="T2230" s="406" t="s">
        <v>287</v>
      </c>
      <c r="U2230" s="406">
        <v>57</v>
      </c>
      <c r="V2230" s="406">
        <v>9</v>
      </c>
      <c r="W2230" s="406">
        <v>202122</v>
      </c>
      <c r="X2230" s="566">
        <v>0</v>
      </c>
    </row>
    <row r="2231" spans="18:24" x14ac:dyDescent="0.2">
      <c r="R2231" s="406" t="str">
        <f t="shared" si="34"/>
        <v>548_COR_57_9_202122</v>
      </c>
      <c r="S2231" s="406">
        <v>548</v>
      </c>
      <c r="T2231" s="406" t="s">
        <v>287</v>
      </c>
      <c r="U2231" s="406">
        <v>57</v>
      </c>
      <c r="V2231" s="406">
        <v>9</v>
      </c>
      <c r="W2231" s="406">
        <v>202122</v>
      </c>
      <c r="X2231" s="566">
        <v>259.93799999999999</v>
      </c>
    </row>
    <row r="2232" spans="18:24" x14ac:dyDescent="0.2">
      <c r="R2232" s="406" t="str">
        <f t="shared" si="34"/>
        <v>550_COR_57_9_202122</v>
      </c>
      <c r="S2232" s="406">
        <v>550</v>
      </c>
      <c r="T2232" s="406" t="s">
        <v>287</v>
      </c>
      <c r="U2232" s="406">
        <v>57</v>
      </c>
      <c r="V2232" s="406">
        <v>9</v>
      </c>
      <c r="W2232" s="406">
        <v>202122</v>
      </c>
      <c r="X2232" s="566">
        <v>3655.8733200000001</v>
      </c>
    </row>
    <row r="2233" spans="18:24" x14ac:dyDescent="0.2">
      <c r="R2233" s="406" t="str">
        <f t="shared" si="34"/>
        <v>552_COR_57_9_202122</v>
      </c>
      <c r="S2233" s="406">
        <v>552</v>
      </c>
      <c r="T2233" s="406" t="s">
        <v>287</v>
      </c>
      <c r="U2233" s="406">
        <v>57</v>
      </c>
      <c r="V2233" s="406">
        <v>9</v>
      </c>
      <c r="W2233" s="406">
        <v>202122</v>
      </c>
      <c r="X2233" s="566">
        <v>1203.6735900000003</v>
      </c>
    </row>
    <row r="2234" spans="18:24" x14ac:dyDescent="0.2">
      <c r="R2234" s="406" t="str">
        <f t="shared" si="34"/>
        <v>562_COR_57_9_202122</v>
      </c>
      <c r="S2234" s="406">
        <v>562</v>
      </c>
      <c r="T2234" s="406" t="s">
        <v>287</v>
      </c>
      <c r="U2234" s="406">
        <v>57</v>
      </c>
      <c r="V2234" s="406">
        <v>9</v>
      </c>
      <c r="W2234" s="406">
        <v>202122</v>
      </c>
      <c r="X2234" s="566">
        <v>0</v>
      </c>
    </row>
    <row r="2235" spans="18:24" x14ac:dyDescent="0.2">
      <c r="R2235" s="406" t="str">
        <f t="shared" si="34"/>
        <v>564_COR_57_9_202122</v>
      </c>
      <c r="S2235" s="406">
        <v>564</v>
      </c>
      <c r="T2235" s="406" t="s">
        <v>287</v>
      </c>
      <c r="U2235" s="406">
        <v>57</v>
      </c>
      <c r="V2235" s="406">
        <v>9</v>
      </c>
      <c r="W2235" s="406">
        <v>202122</v>
      </c>
      <c r="X2235" s="566">
        <v>0</v>
      </c>
    </row>
    <row r="2236" spans="18:24" x14ac:dyDescent="0.2">
      <c r="R2236" s="406" t="str">
        <f t="shared" si="34"/>
        <v>566_COR_57_9_202122</v>
      </c>
      <c r="S2236" s="406">
        <v>566</v>
      </c>
      <c r="T2236" s="406" t="s">
        <v>287</v>
      </c>
      <c r="U2236" s="406">
        <v>57</v>
      </c>
      <c r="V2236" s="406">
        <v>9</v>
      </c>
      <c r="W2236" s="406">
        <v>202122</v>
      </c>
      <c r="X2236" s="566">
        <v>0</v>
      </c>
    </row>
    <row r="2237" spans="18:24" x14ac:dyDescent="0.2">
      <c r="R2237" s="406" t="str">
        <f t="shared" si="34"/>
        <v>568_COR_57_9_202122</v>
      </c>
      <c r="S2237" s="406">
        <v>568</v>
      </c>
      <c r="T2237" s="406" t="s">
        <v>287</v>
      </c>
      <c r="U2237" s="406">
        <v>57</v>
      </c>
      <c r="V2237" s="406">
        <v>9</v>
      </c>
      <c r="W2237" s="406">
        <v>202122</v>
      </c>
      <c r="X2237" s="566">
        <v>0</v>
      </c>
    </row>
    <row r="2238" spans="18:24" x14ac:dyDescent="0.2">
      <c r="R2238" s="406" t="str">
        <f t="shared" si="34"/>
        <v>572_COR_57_9_202122</v>
      </c>
      <c r="S2238" s="406">
        <v>572</v>
      </c>
      <c r="T2238" s="406" t="s">
        <v>287</v>
      </c>
      <c r="U2238" s="406">
        <v>57</v>
      </c>
      <c r="V2238" s="406">
        <v>9</v>
      </c>
      <c r="W2238" s="406">
        <v>202122</v>
      </c>
      <c r="X2238" s="566">
        <v>0</v>
      </c>
    </row>
    <row r="2239" spans="18:24" x14ac:dyDescent="0.2">
      <c r="R2239" s="406" t="str">
        <f t="shared" si="34"/>
        <v>574_COR_57_9_202122</v>
      </c>
      <c r="S2239" s="406">
        <v>574</v>
      </c>
      <c r="T2239" s="406" t="s">
        <v>287</v>
      </c>
      <c r="U2239" s="406">
        <v>57</v>
      </c>
      <c r="V2239" s="406">
        <v>9</v>
      </c>
      <c r="W2239" s="406">
        <v>202122</v>
      </c>
      <c r="X2239" s="566">
        <v>0</v>
      </c>
    </row>
    <row r="2240" spans="18:24" x14ac:dyDescent="0.2">
      <c r="R2240" s="406" t="str">
        <f t="shared" si="34"/>
        <v>576_COR_57_9_202122</v>
      </c>
      <c r="S2240" s="406">
        <v>576</v>
      </c>
      <c r="T2240" s="406" t="s">
        <v>287</v>
      </c>
      <c r="U2240" s="406">
        <v>57</v>
      </c>
      <c r="V2240" s="406">
        <v>9</v>
      </c>
      <c r="W2240" s="406">
        <v>202122</v>
      </c>
      <c r="X2240" s="566">
        <v>0</v>
      </c>
    </row>
    <row r="2241" spans="18:24" x14ac:dyDescent="0.2">
      <c r="R2241" s="406" t="str">
        <f t="shared" si="34"/>
        <v>582_COR_57_9_202122</v>
      </c>
      <c r="S2241" s="406">
        <v>582</v>
      </c>
      <c r="T2241" s="406" t="s">
        <v>287</v>
      </c>
      <c r="U2241" s="406">
        <v>57</v>
      </c>
      <c r="V2241" s="406">
        <v>9</v>
      </c>
      <c r="W2241" s="406">
        <v>202122</v>
      </c>
      <c r="X2241" s="566">
        <v>0</v>
      </c>
    </row>
    <row r="2242" spans="18:24" x14ac:dyDescent="0.2">
      <c r="R2242" s="406" t="str">
        <f t="shared" si="34"/>
        <v>584_COR_57_9_202122</v>
      </c>
      <c r="S2242" s="406">
        <v>584</v>
      </c>
      <c r="T2242" s="406" t="s">
        <v>287</v>
      </c>
      <c r="U2242" s="406">
        <v>57</v>
      </c>
      <c r="V2242" s="406">
        <v>9</v>
      </c>
      <c r="W2242" s="406">
        <v>202122</v>
      </c>
      <c r="X2242" s="566">
        <v>0</v>
      </c>
    </row>
    <row r="2243" spans="18:24" x14ac:dyDescent="0.2">
      <c r="R2243" s="406" t="str">
        <f t="shared" si="34"/>
        <v>586_COR_57_9_202122</v>
      </c>
      <c r="S2243" s="406">
        <v>586</v>
      </c>
      <c r="T2243" s="406" t="s">
        <v>287</v>
      </c>
      <c r="U2243" s="406">
        <v>57</v>
      </c>
      <c r="V2243" s="406">
        <v>9</v>
      </c>
      <c r="W2243" s="406">
        <v>202122</v>
      </c>
      <c r="X2243" s="566">
        <v>0</v>
      </c>
    </row>
    <row r="2244" spans="18:24" x14ac:dyDescent="0.2">
      <c r="R2244" s="406" t="str">
        <f t="shared" ref="R2244:R2307" si="35">S2244&amp;"_"&amp;T2244&amp;"_"&amp;U2244&amp;"_"&amp;V2244&amp;"_"&amp;W2244</f>
        <v>512_COR_58_9_202122</v>
      </c>
      <c r="S2244" s="406">
        <v>512</v>
      </c>
      <c r="T2244" s="406" t="s">
        <v>287</v>
      </c>
      <c r="U2244" s="406">
        <v>58</v>
      </c>
      <c r="V2244" s="406">
        <v>9</v>
      </c>
      <c r="W2244" s="406">
        <v>202122</v>
      </c>
      <c r="X2244" s="566">
        <v>1485</v>
      </c>
    </row>
    <row r="2245" spans="18:24" x14ac:dyDescent="0.2">
      <c r="R2245" s="406" t="str">
        <f t="shared" si="35"/>
        <v>514_COR_58_9_202122</v>
      </c>
      <c r="S2245" s="406">
        <v>514</v>
      </c>
      <c r="T2245" s="406" t="s">
        <v>287</v>
      </c>
      <c r="U2245" s="406">
        <v>58</v>
      </c>
      <c r="V2245" s="406">
        <v>9</v>
      </c>
      <c r="W2245" s="406">
        <v>202122</v>
      </c>
      <c r="X2245" s="566">
        <v>16</v>
      </c>
    </row>
    <row r="2246" spans="18:24" x14ac:dyDescent="0.2">
      <c r="R2246" s="406" t="str">
        <f t="shared" si="35"/>
        <v>516_COR_58_9_202122</v>
      </c>
      <c r="S2246" s="406">
        <v>516</v>
      </c>
      <c r="T2246" s="406" t="s">
        <v>287</v>
      </c>
      <c r="U2246" s="406">
        <v>58</v>
      </c>
      <c r="V2246" s="406">
        <v>9</v>
      </c>
      <c r="W2246" s="406">
        <v>202122</v>
      </c>
      <c r="X2246" s="566">
        <v>0</v>
      </c>
    </row>
    <row r="2247" spans="18:24" x14ac:dyDescent="0.2">
      <c r="R2247" s="406" t="str">
        <f t="shared" si="35"/>
        <v>518_COR_58_9_202122</v>
      </c>
      <c r="S2247" s="406">
        <v>518</v>
      </c>
      <c r="T2247" s="406" t="s">
        <v>287</v>
      </c>
      <c r="U2247" s="406">
        <v>58</v>
      </c>
      <c r="V2247" s="406">
        <v>9</v>
      </c>
      <c r="W2247" s="406">
        <v>202122</v>
      </c>
      <c r="X2247" s="566">
        <v>0</v>
      </c>
    </row>
    <row r="2248" spans="18:24" x14ac:dyDescent="0.2">
      <c r="R2248" s="406" t="str">
        <f t="shared" si="35"/>
        <v>520_COR_58_9_202122</v>
      </c>
      <c r="S2248" s="406">
        <v>520</v>
      </c>
      <c r="T2248" s="406" t="s">
        <v>287</v>
      </c>
      <c r="U2248" s="406">
        <v>58</v>
      </c>
      <c r="V2248" s="406">
        <v>9</v>
      </c>
      <c r="W2248" s="406">
        <v>202122</v>
      </c>
      <c r="X2248" s="566">
        <v>0</v>
      </c>
    </row>
    <row r="2249" spans="18:24" x14ac:dyDescent="0.2">
      <c r="R2249" s="406" t="str">
        <f t="shared" si="35"/>
        <v>522_COR_58_9_202122</v>
      </c>
      <c r="S2249" s="406">
        <v>522</v>
      </c>
      <c r="T2249" s="406" t="s">
        <v>287</v>
      </c>
      <c r="U2249" s="406">
        <v>58</v>
      </c>
      <c r="V2249" s="406">
        <v>9</v>
      </c>
      <c r="W2249" s="406">
        <v>202122</v>
      </c>
      <c r="X2249" s="566">
        <v>0</v>
      </c>
    </row>
    <row r="2250" spans="18:24" x14ac:dyDescent="0.2">
      <c r="R2250" s="406" t="str">
        <f t="shared" si="35"/>
        <v>524_COR_58_9_202122</v>
      </c>
      <c r="S2250" s="406">
        <v>524</v>
      </c>
      <c r="T2250" s="406" t="s">
        <v>287</v>
      </c>
      <c r="U2250" s="406">
        <v>58</v>
      </c>
      <c r="V2250" s="406">
        <v>9</v>
      </c>
      <c r="W2250" s="406">
        <v>202122</v>
      </c>
      <c r="X2250" s="566">
        <v>33.526000000000003</v>
      </c>
    </row>
    <row r="2251" spans="18:24" x14ac:dyDescent="0.2">
      <c r="R2251" s="406" t="str">
        <f t="shared" si="35"/>
        <v>526_COR_58_9_202122</v>
      </c>
      <c r="S2251" s="406">
        <v>526</v>
      </c>
      <c r="T2251" s="406" t="s">
        <v>287</v>
      </c>
      <c r="U2251" s="406">
        <v>58</v>
      </c>
      <c r="V2251" s="406">
        <v>9</v>
      </c>
      <c r="W2251" s="406">
        <v>202122</v>
      </c>
      <c r="X2251" s="566">
        <v>734</v>
      </c>
    </row>
    <row r="2252" spans="18:24" x14ac:dyDescent="0.2">
      <c r="R2252" s="406" t="str">
        <f t="shared" si="35"/>
        <v>528_COR_58_9_202122</v>
      </c>
      <c r="S2252" s="406">
        <v>528</v>
      </c>
      <c r="T2252" s="406" t="s">
        <v>287</v>
      </c>
      <c r="U2252" s="406">
        <v>58</v>
      </c>
      <c r="V2252" s="406">
        <v>9</v>
      </c>
      <c r="W2252" s="406">
        <v>202122</v>
      </c>
      <c r="X2252" s="566">
        <v>0</v>
      </c>
    </row>
    <row r="2253" spans="18:24" x14ac:dyDescent="0.2">
      <c r="R2253" s="406" t="str">
        <f t="shared" si="35"/>
        <v>530_COR_58_9_202122</v>
      </c>
      <c r="S2253" s="406">
        <v>530</v>
      </c>
      <c r="T2253" s="406" t="s">
        <v>287</v>
      </c>
      <c r="U2253" s="406">
        <v>58</v>
      </c>
      <c r="V2253" s="406">
        <v>9</v>
      </c>
      <c r="W2253" s="406">
        <v>202122</v>
      </c>
      <c r="X2253" s="566">
        <v>1265</v>
      </c>
    </row>
    <row r="2254" spans="18:24" x14ac:dyDescent="0.2">
      <c r="R2254" s="406" t="str">
        <f t="shared" si="35"/>
        <v>532_COR_58_9_202122</v>
      </c>
      <c r="S2254" s="406">
        <v>532</v>
      </c>
      <c r="T2254" s="406" t="s">
        <v>287</v>
      </c>
      <c r="U2254" s="406">
        <v>58</v>
      </c>
      <c r="V2254" s="406">
        <v>9</v>
      </c>
      <c r="W2254" s="406">
        <v>202122</v>
      </c>
      <c r="X2254" s="566">
        <v>0</v>
      </c>
    </row>
    <row r="2255" spans="18:24" x14ac:dyDescent="0.2">
      <c r="R2255" s="406" t="str">
        <f t="shared" si="35"/>
        <v>534_COR_58_9_202122</v>
      </c>
      <c r="S2255" s="406">
        <v>534</v>
      </c>
      <c r="T2255" s="406" t="s">
        <v>287</v>
      </c>
      <c r="U2255" s="406">
        <v>58</v>
      </c>
      <c r="V2255" s="406">
        <v>9</v>
      </c>
      <c r="W2255" s="406">
        <v>202122</v>
      </c>
      <c r="X2255" s="566">
        <v>99.543669999999992</v>
      </c>
    </row>
    <row r="2256" spans="18:24" x14ac:dyDescent="0.2">
      <c r="R2256" s="406" t="str">
        <f t="shared" si="35"/>
        <v>536_COR_58_9_202122</v>
      </c>
      <c r="S2256" s="406">
        <v>536</v>
      </c>
      <c r="T2256" s="406" t="s">
        <v>287</v>
      </c>
      <c r="U2256" s="406">
        <v>58</v>
      </c>
      <c r="V2256" s="406">
        <v>9</v>
      </c>
      <c r="W2256" s="406">
        <v>202122</v>
      </c>
      <c r="X2256" s="566">
        <v>1115.5999999999999</v>
      </c>
    </row>
    <row r="2257" spans="18:24" x14ac:dyDescent="0.2">
      <c r="R2257" s="406" t="str">
        <f t="shared" si="35"/>
        <v>538_COR_58_9_202122</v>
      </c>
      <c r="S2257" s="406">
        <v>538</v>
      </c>
      <c r="T2257" s="406" t="s">
        <v>287</v>
      </c>
      <c r="U2257" s="406">
        <v>58</v>
      </c>
      <c r="V2257" s="406">
        <v>9</v>
      </c>
      <c r="W2257" s="406">
        <v>202122</v>
      </c>
      <c r="X2257" s="566">
        <v>0</v>
      </c>
    </row>
    <row r="2258" spans="18:24" x14ac:dyDescent="0.2">
      <c r="R2258" s="406" t="str">
        <f t="shared" si="35"/>
        <v>540_COR_58_9_202122</v>
      </c>
      <c r="S2258" s="406">
        <v>540</v>
      </c>
      <c r="T2258" s="406" t="s">
        <v>287</v>
      </c>
      <c r="U2258" s="406">
        <v>58</v>
      </c>
      <c r="V2258" s="406">
        <v>9</v>
      </c>
      <c r="W2258" s="406">
        <v>202122</v>
      </c>
      <c r="X2258" s="566">
        <v>4544.3290000000006</v>
      </c>
    </row>
    <row r="2259" spans="18:24" x14ac:dyDescent="0.2">
      <c r="R2259" s="406" t="str">
        <f t="shared" si="35"/>
        <v>542_COR_58_9_202122</v>
      </c>
      <c r="S2259" s="406">
        <v>542</v>
      </c>
      <c r="T2259" s="406" t="s">
        <v>287</v>
      </c>
      <c r="U2259" s="406">
        <v>58</v>
      </c>
      <c r="V2259" s="406">
        <v>9</v>
      </c>
      <c r="W2259" s="406">
        <v>202122</v>
      </c>
      <c r="X2259" s="566">
        <v>145</v>
      </c>
    </row>
    <row r="2260" spans="18:24" x14ac:dyDescent="0.2">
      <c r="R2260" s="406" t="str">
        <f t="shared" si="35"/>
        <v>544_COR_58_9_202122</v>
      </c>
      <c r="S2260" s="406">
        <v>544</v>
      </c>
      <c r="T2260" s="406" t="s">
        <v>287</v>
      </c>
      <c r="U2260" s="406">
        <v>58</v>
      </c>
      <c r="V2260" s="406">
        <v>9</v>
      </c>
      <c r="W2260" s="406">
        <v>202122</v>
      </c>
      <c r="X2260" s="566">
        <v>1805.2566200000001</v>
      </c>
    </row>
    <row r="2261" spans="18:24" x14ac:dyDescent="0.2">
      <c r="R2261" s="406" t="str">
        <f t="shared" si="35"/>
        <v>545_COR_58_9_202122</v>
      </c>
      <c r="S2261" s="406">
        <v>545</v>
      </c>
      <c r="T2261" s="406" t="s">
        <v>287</v>
      </c>
      <c r="U2261" s="406">
        <v>58</v>
      </c>
      <c r="V2261" s="406">
        <v>9</v>
      </c>
      <c r="W2261" s="406">
        <v>202122</v>
      </c>
      <c r="X2261" s="566">
        <v>1320</v>
      </c>
    </row>
    <row r="2262" spans="18:24" x14ac:dyDescent="0.2">
      <c r="R2262" s="406" t="str">
        <f t="shared" si="35"/>
        <v>546_COR_58_9_202122</v>
      </c>
      <c r="S2262" s="406">
        <v>546</v>
      </c>
      <c r="T2262" s="406" t="s">
        <v>287</v>
      </c>
      <c r="U2262" s="406">
        <v>58</v>
      </c>
      <c r="V2262" s="406">
        <v>9</v>
      </c>
      <c r="W2262" s="406">
        <v>202122</v>
      </c>
      <c r="X2262" s="566">
        <v>88</v>
      </c>
    </row>
    <row r="2263" spans="18:24" x14ac:dyDescent="0.2">
      <c r="R2263" s="406" t="str">
        <f t="shared" si="35"/>
        <v>548_COR_58_9_202122</v>
      </c>
      <c r="S2263" s="406">
        <v>548</v>
      </c>
      <c r="T2263" s="406" t="s">
        <v>287</v>
      </c>
      <c r="U2263" s="406">
        <v>58</v>
      </c>
      <c r="V2263" s="406">
        <v>9</v>
      </c>
      <c r="W2263" s="406">
        <v>202122</v>
      </c>
      <c r="X2263" s="566">
        <v>160.435</v>
      </c>
    </row>
    <row r="2264" spans="18:24" x14ac:dyDescent="0.2">
      <c r="R2264" s="406" t="str">
        <f t="shared" si="35"/>
        <v>550_COR_58_9_202122</v>
      </c>
      <c r="S2264" s="406">
        <v>550</v>
      </c>
      <c r="T2264" s="406" t="s">
        <v>287</v>
      </c>
      <c r="U2264" s="406">
        <v>58</v>
      </c>
      <c r="V2264" s="406">
        <v>9</v>
      </c>
      <c r="W2264" s="406">
        <v>202122</v>
      </c>
      <c r="X2264" s="566">
        <v>0</v>
      </c>
    </row>
    <row r="2265" spans="18:24" x14ac:dyDescent="0.2">
      <c r="R2265" s="406" t="str">
        <f t="shared" si="35"/>
        <v>552_COR_58_9_202122</v>
      </c>
      <c r="S2265" s="406">
        <v>552</v>
      </c>
      <c r="T2265" s="406" t="s">
        <v>287</v>
      </c>
      <c r="U2265" s="406">
        <v>58</v>
      </c>
      <c r="V2265" s="406">
        <v>9</v>
      </c>
      <c r="W2265" s="406">
        <v>202122</v>
      </c>
      <c r="X2265" s="566">
        <v>7.79</v>
      </c>
    </row>
    <row r="2266" spans="18:24" x14ac:dyDescent="0.2">
      <c r="R2266" s="406" t="str">
        <f t="shared" si="35"/>
        <v>562_COR_58_9_202122</v>
      </c>
      <c r="S2266" s="406">
        <v>562</v>
      </c>
      <c r="T2266" s="406" t="s">
        <v>287</v>
      </c>
      <c r="U2266" s="406">
        <v>58</v>
      </c>
      <c r="V2266" s="406">
        <v>9</v>
      </c>
      <c r="W2266" s="406">
        <v>202122</v>
      </c>
      <c r="X2266" s="566">
        <v>0</v>
      </c>
    </row>
    <row r="2267" spans="18:24" x14ac:dyDescent="0.2">
      <c r="R2267" s="406" t="str">
        <f t="shared" si="35"/>
        <v>564_COR_58_9_202122</v>
      </c>
      <c r="S2267" s="406">
        <v>564</v>
      </c>
      <c r="T2267" s="406" t="s">
        <v>287</v>
      </c>
      <c r="U2267" s="406">
        <v>58</v>
      </c>
      <c r="V2267" s="406">
        <v>9</v>
      </c>
      <c r="W2267" s="406">
        <v>202122</v>
      </c>
      <c r="X2267" s="566">
        <v>0</v>
      </c>
    </row>
    <row r="2268" spans="18:24" x14ac:dyDescent="0.2">
      <c r="R2268" s="406" t="str">
        <f t="shared" si="35"/>
        <v>566_COR_58_9_202122</v>
      </c>
      <c r="S2268" s="406">
        <v>566</v>
      </c>
      <c r="T2268" s="406" t="s">
        <v>287</v>
      </c>
      <c r="U2268" s="406">
        <v>58</v>
      </c>
      <c r="V2268" s="406">
        <v>9</v>
      </c>
      <c r="W2268" s="406">
        <v>202122</v>
      </c>
      <c r="X2268" s="566">
        <v>0</v>
      </c>
    </row>
    <row r="2269" spans="18:24" x14ac:dyDescent="0.2">
      <c r="R2269" s="406" t="str">
        <f t="shared" si="35"/>
        <v>568_COR_58_9_202122</v>
      </c>
      <c r="S2269" s="406">
        <v>568</v>
      </c>
      <c r="T2269" s="406" t="s">
        <v>287</v>
      </c>
      <c r="U2269" s="406">
        <v>58</v>
      </c>
      <c r="V2269" s="406">
        <v>9</v>
      </c>
      <c r="W2269" s="406">
        <v>202122</v>
      </c>
      <c r="X2269" s="566">
        <v>0</v>
      </c>
    </row>
    <row r="2270" spans="18:24" x14ac:dyDescent="0.2">
      <c r="R2270" s="406" t="str">
        <f t="shared" si="35"/>
        <v>572_COR_58_9_202122</v>
      </c>
      <c r="S2270" s="406">
        <v>572</v>
      </c>
      <c r="T2270" s="406" t="s">
        <v>287</v>
      </c>
      <c r="U2270" s="406">
        <v>58</v>
      </c>
      <c r="V2270" s="406">
        <v>9</v>
      </c>
      <c r="W2270" s="406">
        <v>202122</v>
      </c>
      <c r="X2270" s="566">
        <v>0</v>
      </c>
    </row>
    <row r="2271" spans="18:24" x14ac:dyDescent="0.2">
      <c r="R2271" s="406" t="str">
        <f t="shared" si="35"/>
        <v>574_COR_58_9_202122</v>
      </c>
      <c r="S2271" s="406">
        <v>574</v>
      </c>
      <c r="T2271" s="406" t="s">
        <v>287</v>
      </c>
      <c r="U2271" s="406">
        <v>58</v>
      </c>
      <c r="V2271" s="406">
        <v>9</v>
      </c>
      <c r="W2271" s="406">
        <v>202122</v>
      </c>
      <c r="X2271" s="566">
        <v>0</v>
      </c>
    </row>
    <row r="2272" spans="18:24" x14ac:dyDescent="0.2">
      <c r="R2272" s="406" t="str">
        <f t="shared" si="35"/>
        <v>576_COR_58_9_202122</v>
      </c>
      <c r="S2272" s="406">
        <v>576</v>
      </c>
      <c r="T2272" s="406" t="s">
        <v>287</v>
      </c>
      <c r="U2272" s="406">
        <v>58</v>
      </c>
      <c r="V2272" s="406">
        <v>9</v>
      </c>
      <c r="W2272" s="406">
        <v>202122</v>
      </c>
      <c r="X2272" s="566">
        <v>0</v>
      </c>
    </row>
    <row r="2273" spans="18:24" x14ac:dyDescent="0.2">
      <c r="R2273" s="406" t="str">
        <f t="shared" si="35"/>
        <v>582_COR_58_9_202122</v>
      </c>
      <c r="S2273" s="406">
        <v>582</v>
      </c>
      <c r="T2273" s="406" t="s">
        <v>287</v>
      </c>
      <c r="U2273" s="406">
        <v>58</v>
      </c>
      <c r="V2273" s="406">
        <v>9</v>
      </c>
      <c r="W2273" s="406">
        <v>202122</v>
      </c>
      <c r="X2273" s="566">
        <v>0</v>
      </c>
    </row>
    <row r="2274" spans="18:24" x14ac:dyDescent="0.2">
      <c r="R2274" s="406" t="str">
        <f t="shared" si="35"/>
        <v>584_COR_58_9_202122</v>
      </c>
      <c r="S2274" s="406">
        <v>584</v>
      </c>
      <c r="T2274" s="406" t="s">
        <v>287</v>
      </c>
      <c r="U2274" s="406">
        <v>58</v>
      </c>
      <c r="V2274" s="406">
        <v>9</v>
      </c>
      <c r="W2274" s="406">
        <v>202122</v>
      </c>
      <c r="X2274" s="566">
        <v>0</v>
      </c>
    </row>
    <row r="2275" spans="18:24" x14ac:dyDescent="0.2">
      <c r="R2275" s="406" t="str">
        <f t="shared" si="35"/>
        <v>586_COR_58_9_202122</v>
      </c>
      <c r="S2275" s="406">
        <v>586</v>
      </c>
      <c r="T2275" s="406" t="s">
        <v>287</v>
      </c>
      <c r="U2275" s="406">
        <v>58</v>
      </c>
      <c r="V2275" s="406">
        <v>9</v>
      </c>
      <c r="W2275" s="406">
        <v>202122</v>
      </c>
      <c r="X2275" s="566">
        <v>0</v>
      </c>
    </row>
    <row r="2276" spans="18:24" x14ac:dyDescent="0.2">
      <c r="R2276" s="406" t="str">
        <f t="shared" si="35"/>
        <v>512_COR_59_9_202122</v>
      </c>
      <c r="S2276" s="406">
        <v>512</v>
      </c>
      <c r="T2276" s="406" t="s">
        <v>287</v>
      </c>
      <c r="U2276" s="406">
        <v>59</v>
      </c>
      <c r="V2276" s="406">
        <v>9</v>
      </c>
      <c r="W2276" s="406">
        <v>202122</v>
      </c>
      <c r="X2276" s="566">
        <v>0</v>
      </c>
    </row>
    <row r="2277" spans="18:24" x14ac:dyDescent="0.2">
      <c r="R2277" s="406" t="str">
        <f t="shared" si="35"/>
        <v>514_COR_59_9_202122</v>
      </c>
      <c r="S2277" s="406">
        <v>514</v>
      </c>
      <c r="T2277" s="406" t="s">
        <v>287</v>
      </c>
      <c r="U2277" s="406">
        <v>59</v>
      </c>
      <c r="V2277" s="406">
        <v>9</v>
      </c>
      <c r="W2277" s="406">
        <v>202122</v>
      </c>
      <c r="X2277" s="566">
        <v>0</v>
      </c>
    </row>
    <row r="2278" spans="18:24" x14ac:dyDescent="0.2">
      <c r="R2278" s="406" t="str">
        <f t="shared" si="35"/>
        <v>516_COR_59_9_202122</v>
      </c>
      <c r="S2278" s="406">
        <v>516</v>
      </c>
      <c r="T2278" s="406" t="s">
        <v>287</v>
      </c>
      <c r="U2278" s="406">
        <v>59</v>
      </c>
      <c r="V2278" s="406">
        <v>9</v>
      </c>
      <c r="W2278" s="406">
        <v>202122</v>
      </c>
      <c r="X2278" s="566">
        <v>0</v>
      </c>
    </row>
    <row r="2279" spans="18:24" x14ac:dyDescent="0.2">
      <c r="R2279" s="406" t="str">
        <f t="shared" si="35"/>
        <v>518_COR_59_9_202122</v>
      </c>
      <c r="S2279" s="406">
        <v>518</v>
      </c>
      <c r="T2279" s="406" t="s">
        <v>287</v>
      </c>
      <c r="U2279" s="406">
        <v>59</v>
      </c>
      <c r="V2279" s="406">
        <v>9</v>
      </c>
      <c r="W2279" s="406">
        <v>202122</v>
      </c>
      <c r="X2279" s="566">
        <v>0</v>
      </c>
    </row>
    <row r="2280" spans="18:24" x14ac:dyDescent="0.2">
      <c r="R2280" s="406" t="str">
        <f t="shared" si="35"/>
        <v>520_COR_59_9_202122</v>
      </c>
      <c r="S2280" s="406">
        <v>520</v>
      </c>
      <c r="T2280" s="406" t="s">
        <v>287</v>
      </c>
      <c r="U2280" s="406">
        <v>59</v>
      </c>
      <c r="V2280" s="406">
        <v>9</v>
      </c>
      <c r="W2280" s="406">
        <v>202122</v>
      </c>
      <c r="X2280" s="566">
        <v>0</v>
      </c>
    </row>
    <row r="2281" spans="18:24" x14ac:dyDescent="0.2">
      <c r="R2281" s="406" t="str">
        <f t="shared" si="35"/>
        <v>522_COR_59_9_202122</v>
      </c>
      <c r="S2281" s="406">
        <v>522</v>
      </c>
      <c r="T2281" s="406" t="s">
        <v>287</v>
      </c>
      <c r="U2281" s="406">
        <v>59</v>
      </c>
      <c r="V2281" s="406">
        <v>9</v>
      </c>
      <c r="W2281" s="406">
        <v>202122</v>
      </c>
      <c r="X2281" s="566">
        <v>0</v>
      </c>
    </row>
    <row r="2282" spans="18:24" x14ac:dyDescent="0.2">
      <c r="R2282" s="406" t="str">
        <f t="shared" si="35"/>
        <v>524_COR_59_9_202122</v>
      </c>
      <c r="S2282" s="406">
        <v>524</v>
      </c>
      <c r="T2282" s="406" t="s">
        <v>287</v>
      </c>
      <c r="U2282" s="406">
        <v>59</v>
      </c>
      <c r="V2282" s="406">
        <v>9</v>
      </c>
      <c r="W2282" s="406">
        <v>202122</v>
      </c>
      <c r="X2282" s="566">
        <v>5415.2719999999999</v>
      </c>
    </row>
    <row r="2283" spans="18:24" x14ac:dyDescent="0.2">
      <c r="R2283" s="406" t="str">
        <f t="shared" si="35"/>
        <v>526_COR_59_9_202122</v>
      </c>
      <c r="S2283" s="406">
        <v>526</v>
      </c>
      <c r="T2283" s="406" t="s">
        <v>287</v>
      </c>
      <c r="U2283" s="406">
        <v>59</v>
      </c>
      <c r="V2283" s="406">
        <v>9</v>
      </c>
      <c r="W2283" s="406">
        <v>202122</v>
      </c>
      <c r="X2283" s="566">
        <v>67</v>
      </c>
    </row>
    <row r="2284" spans="18:24" x14ac:dyDescent="0.2">
      <c r="R2284" s="406" t="str">
        <f t="shared" si="35"/>
        <v>528_COR_59_9_202122</v>
      </c>
      <c r="S2284" s="406">
        <v>528</v>
      </c>
      <c r="T2284" s="406" t="s">
        <v>287</v>
      </c>
      <c r="U2284" s="406">
        <v>59</v>
      </c>
      <c r="V2284" s="406">
        <v>9</v>
      </c>
      <c r="W2284" s="406">
        <v>202122</v>
      </c>
      <c r="X2284" s="566">
        <v>0</v>
      </c>
    </row>
    <row r="2285" spans="18:24" x14ac:dyDescent="0.2">
      <c r="R2285" s="406" t="str">
        <f t="shared" si="35"/>
        <v>530_COR_59_9_202122</v>
      </c>
      <c r="S2285" s="406">
        <v>530</v>
      </c>
      <c r="T2285" s="406" t="s">
        <v>287</v>
      </c>
      <c r="U2285" s="406">
        <v>59</v>
      </c>
      <c r="V2285" s="406">
        <v>9</v>
      </c>
      <c r="W2285" s="406">
        <v>202122</v>
      </c>
      <c r="X2285" s="566">
        <v>0</v>
      </c>
    </row>
    <row r="2286" spans="18:24" x14ac:dyDescent="0.2">
      <c r="R2286" s="406" t="str">
        <f t="shared" si="35"/>
        <v>532_COR_59_9_202122</v>
      </c>
      <c r="S2286" s="406">
        <v>532</v>
      </c>
      <c r="T2286" s="406" t="s">
        <v>287</v>
      </c>
      <c r="U2286" s="406">
        <v>59</v>
      </c>
      <c r="V2286" s="406">
        <v>9</v>
      </c>
      <c r="W2286" s="406">
        <v>202122</v>
      </c>
      <c r="X2286" s="566">
        <v>110</v>
      </c>
    </row>
    <row r="2287" spans="18:24" x14ac:dyDescent="0.2">
      <c r="R2287" s="406" t="str">
        <f t="shared" si="35"/>
        <v>534_COR_59_9_202122</v>
      </c>
      <c r="S2287" s="406">
        <v>534</v>
      </c>
      <c r="T2287" s="406" t="s">
        <v>287</v>
      </c>
      <c r="U2287" s="406">
        <v>59</v>
      </c>
      <c r="V2287" s="406">
        <v>9</v>
      </c>
      <c r="W2287" s="406">
        <v>202122</v>
      </c>
      <c r="X2287" s="566">
        <v>3691.9237199999998</v>
      </c>
    </row>
    <row r="2288" spans="18:24" x14ac:dyDescent="0.2">
      <c r="R2288" s="406" t="str">
        <f t="shared" si="35"/>
        <v>536_COR_59_9_202122</v>
      </c>
      <c r="S2288" s="406">
        <v>536</v>
      </c>
      <c r="T2288" s="406" t="s">
        <v>287</v>
      </c>
      <c r="U2288" s="406">
        <v>59</v>
      </c>
      <c r="V2288" s="406">
        <v>9</v>
      </c>
      <c r="W2288" s="406">
        <v>202122</v>
      </c>
      <c r="X2288" s="566">
        <v>0</v>
      </c>
    </row>
    <row r="2289" spans="18:24" x14ac:dyDescent="0.2">
      <c r="R2289" s="406" t="str">
        <f t="shared" si="35"/>
        <v>538_COR_59_9_202122</v>
      </c>
      <c r="S2289" s="406">
        <v>538</v>
      </c>
      <c r="T2289" s="406" t="s">
        <v>287</v>
      </c>
      <c r="U2289" s="406">
        <v>59</v>
      </c>
      <c r="V2289" s="406">
        <v>9</v>
      </c>
      <c r="W2289" s="406">
        <v>202122</v>
      </c>
      <c r="X2289" s="566">
        <v>0</v>
      </c>
    </row>
    <row r="2290" spans="18:24" x14ac:dyDescent="0.2">
      <c r="R2290" s="406" t="str">
        <f t="shared" si="35"/>
        <v>540_COR_59_9_202122</v>
      </c>
      <c r="S2290" s="406">
        <v>540</v>
      </c>
      <c r="T2290" s="406" t="s">
        <v>287</v>
      </c>
      <c r="U2290" s="406">
        <v>59</v>
      </c>
      <c r="V2290" s="406">
        <v>9</v>
      </c>
      <c r="W2290" s="406">
        <v>202122</v>
      </c>
      <c r="X2290" s="566">
        <v>0</v>
      </c>
    </row>
    <row r="2291" spans="18:24" x14ac:dyDescent="0.2">
      <c r="R2291" s="406" t="str">
        <f t="shared" si="35"/>
        <v>542_COR_59_9_202122</v>
      </c>
      <c r="S2291" s="406">
        <v>542</v>
      </c>
      <c r="T2291" s="406" t="s">
        <v>287</v>
      </c>
      <c r="U2291" s="406">
        <v>59</v>
      </c>
      <c r="V2291" s="406">
        <v>9</v>
      </c>
      <c r="W2291" s="406">
        <v>202122</v>
      </c>
      <c r="X2291" s="566">
        <v>725</v>
      </c>
    </row>
    <row r="2292" spans="18:24" x14ac:dyDescent="0.2">
      <c r="R2292" s="406" t="str">
        <f t="shared" si="35"/>
        <v>544_COR_59_9_202122</v>
      </c>
      <c r="S2292" s="406">
        <v>544</v>
      </c>
      <c r="T2292" s="406" t="s">
        <v>287</v>
      </c>
      <c r="U2292" s="406">
        <v>59</v>
      </c>
      <c r="V2292" s="406">
        <v>9</v>
      </c>
      <c r="W2292" s="406">
        <v>202122</v>
      </c>
      <c r="X2292" s="566">
        <v>0</v>
      </c>
    </row>
    <row r="2293" spans="18:24" x14ac:dyDescent="0.2">
      <c r="R2293" s="406" t="str">
        <f t="shared" si="35"/>
        <v>545_COR_59_9_202122</v>
      </c>
      <c r="S2293" s="406">
        <v>545</v>
      </c>
      <c r="T2293" s="406" t="s">
        <v>287</v>
      </c>
      <c r="U2293" s="406">
        <v>59</v>
      </c>
      <c r="V2293" s="406">
        <v>9</v>
      </c>
      <c r="W2293" s="406">
        <v>202122</v>
      </c>
      <c r="X2293" s="566">
        <v>0</v>
      </c>
    </row>
    <row r="2294" spans="18:24" x14ac:dyDescent="0.2">
      <c r="R2294" s="406" t="str">
        <f t="shared" si="35"/>
        <v>546_COR_59_9_202122</v>
      </c>
      <c r="S2294" s="406">
        <v>546</v>
      </c>
      <c r="T2294" s="406" t="s">
        <v>287</v>
      </c>
      <c r="U2294" s="406">
        <v>59</v>
      </c>
      <c r="V2294" s="406">
        <v>9</v>
      </c>
      <c r="W2294" s="406">
        <v>202122</v>
      </c>
      <c r="X2294" s="566">
        <v>0</v>
      </c>
    </row>
    <row r="2295" spans="18:24" x14ac:dyDescent="0.2">
      <c r="R2295" s="406" t="str">
        <f t="shared" si="35"/>
        <v>548_COR_59_9_202122</v>
      </c>
      <c r="S2295" s="406">
        <v>548</v>
      </c>
      <c r="T2295" s="406" t="s">
        <v>287</v>
      </c>
      <c r="U2295" s="406">
        <v>59</v>
      </c>
      <c r="V2295" s="406">
        <v>9</v>
      </c>
      <c r="W2295" s="406">
        <v>202122</v>
      </c>
      <c r="X2295" s="566">
        <v>0</v>
      </c>
    </row>
    <row r="2296" spans="18:24" x14ac:dyDescent="0.2">
      <c r="R2296" s="406" t="str">
        <f t="shared" si="35"/>
        <v>550_COR_59_9_202122</v>
      </c>
      <c r="S2296" s="406">
        <v>550</v>
      </c>
      <c r="T2296" s="406" t="s">
        <v>287</v>
      </c>
      <c r="U2296" s="406">
        <v>59</v>
      </c>
      <c r="V2296" s="406">
        <v>9</v>
      </c>
      <c r="W2296" s="406">
        <v>202122</v>
      </c>
      <c r="X2296" s="566">
        <v>0</v>
      </c>
    </row>
    <row r="2297" spans="18:24" x14ac:dyDescent="0.2">
      <c r="R2297" s="406" t="str">
        <f t="shared" si="35"/>
        <v>552_COR_59_9_202122</v>
      </c>
      <c r="S2297" s="406">
        <v>552</v>
      </c>
      <c r="T2297" s="406" t="s">
        <v>287</v>
      </c>
      <c r="U2297" s="406">
        <v>59</v>
      </c>
      <c r="V2297" s="406">
        <v>9</v>
      </c>
      <c r="W2297" s="406">
        <v>202122</v>
      </c>
      <c r="X2297" s="566">
        <v>183.49315999999999</v>
      </c>
    </row>
    <row r="2298" spans="18:24" x14ac:dyDescent="0.2">
      <c r="R2298" s="406" t="str">
        <f t="shared" si="35"/>
        <v>562_COR_59_9_202122</v>
      </c>
      <c r="S2298" s="406">
        <v>562</v>
      </c>
      <c r="T2298" s="406" t="s">
        <v>287</v>
      </c>
      <c r="U2298" s="406">
        <v>59</v>
      </c>
      <c r="V2298" s="406">
        <v>9</v>
      </c>
      <c r="W2298" s="406">
        <v>202122</v>
      </c>
      <c r="X2298" s="566">
        <v>0</v>
      </c>
    </row>
    <row r="2299" spans="18:24" x14ac:dyDescent="0.2">
      <c r="R2299" s="406" t="str">
        <f t="shared" si="35"/>
        <v>564_COR_59_9_202122</v>
      </c>
      <c r="S2299" s="406">
        <v>564</v>
      </c>
      <c r="T2299" s="406" t="s">
        <v>287</v>
      </c>
      <c r="U2299" s="406">
        <v>59</v>
      </c>
      <c r="V2299" s="406">
        <v>9</v>
      </c>
      <c r="W2299" s="406">
        <v>202122</v>
      </c>
      <c r="X2299" s="566">
        <v>0</v>
      </c>
    </row>
    <row r="2300" spans="18:24" x14ac:dyDescent="0.2">
      <c r="R2300" s="406" t="str">
        <f t="shared" si="35"/>
        <v>566_COR_59_9_202122</v>
      </c>
      <c r="S2300" s="406">
        <v>566</v>
      </c>
      <c r="T2300" s="406" t="s">
        <v>287</v>
      </c>
      <c r="U2300" s="406">
        <v>59</v>
      </c>
      <c r="V2300" s="406">
        <v>9</v>
      </c>
      <c r="W2300" s="406">
        <v>202122</v>
      </c>
      <c r="X2300" s="566">
        <v>0</v>
      </c>
    </row>
    <row r="2301" spans="18:24" x14ac:dyDescent="0.2">
      <c r="R2301" s="406" t="str">
        <f t="shared" si="35"/>
        <v>568_COR_59_9_202122</v>
      </c>
      <c r="S2301" s="406">
        <v>568</v>
      </c>
      <c r="T2301" s="406" t="s">
        <v>287</v>
      </c>
      <c r="U2301" s="406">
        <v>59</v>
      </c>
      <c r="V2301" s="406">
        <v>9</v>
      </c>
      <c r="W2301" s="406">
        <v>202122</v>
      </c>
      <c r="X2301" s="566">
        <v>0</v>
      </c>
    </row>
    <row r="2302" spans="18:24" x14ac:dyDescent="0.2">
      <c r="R2302" s="406" t="str">
        <f t="shared" si="35"/>
        <v>572_COR_59_9_202122</v>
      </c>
      <c r="S2302" s="406">
        <v>572</v>
      </c>
      <c r="T2302" s="406" t="s">
        <v>287</v>
      </c>
      <c r="U2302" s="406">
        <v>59</v>
      </c>
      <c r="V2302" s="406">
        <v>9</v>
      </c>
      <c r="W2302" s="406">
        <v>202122</v>
      </c>
      <c r="X2302" s="566">
        <v>0</v>
      </c>
    </row>
    <row r="2303" spans="18:24" x14ac:dyDescent="0.2">
      <c r="R2303" s="406" t="str">
        <f t="shared" si="35"/>
        <v>574_COR_59_9_202122</v>
      </c>
      <c r="S2303" s="406">
        <v>574</v>
      </c>
      <c r="T2303" s="406" t="s">
        <v>287</v>
      </c>
      <c r="U2303" s="406">
        <v>59</v>
      </c>
      <c r="V2303" s="406">
        <v>9</v>
      </c>
      <c r="W2303" s="406">
        <v>202122</v>
      </c>
      <c r="X2303" s="566">
        <v>0</v>
      </c>
    </row>
    <row r="2304" spans="18:24" x14ac:dyDescent="0.2">
      <c r="R2304" s="406" t="str">
        <f t="shared" si="35"/>
        <v>576_COR_59_9_202122</v>
      </c>
      <c r="S2304" s="406">
        <v>576</v>
      </c>
      <c r="T2304" s="406" t="s">
        <v>287</v>
      </c>
      <c r="U2304" s="406">
        <v>59</v>
      </c>
      <c r="V2304" s="406">
        <v>9</v>
      </c>
      <c r="W2304" s="406">
        <v>202122</v>
      </c>
      <c r="X2304" s="566">
        <v>0</v>
      </c>
    </row>
    <row r="2305" spans="18:24" x14ac:dyDescent="0.2">
      <c r="R2305" s="406" t="str">
        <f t="shared" si="35"/>
        <v>582_COR_59_9_202122</v>
      </c>
      <c r="S2305" s="406">
        <v>582</v>
      </c>
      <c r="T2305" s="406" t="s">
        <v>287</v>
      </c>
      <c r="U2305" s="406">
        <v>59</v>
      </c>
      <c r="V2305" s="406">
        <v>9</v>
      </c>
      <c r="W2305" s="406">
        <v>202122</v>
      </c>
      <c r="X2305" s="566">
        <v>0</v>
      </c>
    </row>
    <row r="2306" spans="18:24" x14ac:dyDescent="0.2">
      <c r="R2306" s="406" t="str">
        <f t="shared" si="35"/>
        <v>584_COR_59_9_202122</v>
      </c>
      <c r="S2306" s="406">
        <v>584</v>
      </c>
      <c r="T2306" s="406" t="s">
        <v>287</v>
      </c>
      <c r="U2306" s="406">
        <v>59</v>
      </c>
      <c r="V2306" s="406">
        <v>9</v>
      </c>
      <c r="W2306" s="406">
        <v>202122</v>
      </c>
      <c r="X2306" s="566">
        <v>0</v>
      </c>
    </row>
    <row r="2307" spans="18:24" x14ac:dyDescent="0.2">
      <c r="R2307" s="406" t="str">
        <f t="shared" si="35"/>
        <v>586_COR_59_9_202122</v>
      </c>
      <c r="S2307" s="406">
        <v>586</v>
      </c>
      <c r="T2307" s="406" t="s">
        <v>287</v>
      </c>
      <c r="U2307" s="406">
        <v>59</v>
      </c>
      <c r="V2307" s="406">
        <v>9</v>
      </c>
      <c r="W2307" s="406">
        <v>202122</v>
      </c>
      <c r="X2307" s="566">
        <v>0</v>
      </c>
    </row>
    <row r="2308" spans="18:24" x14ac:dyDescent="0.2">
      <c r="R2308" s="406" t="str">
        <f t="shared" ref="R2308:R2371" si="36">S2308&amp;"_"&amp;T2308&amp;"_"&amp;U2308&amp;"_"&amp;V2308&amp;"_"&amp;W2308</f>
        <v>512_COR_60_9_202122</v>
      </c>
      <c r="S2308" s="406">
        <v>512</v>
      </c>
      <c r="T2308" s="406" t="s">
        <v>287</v>
      </c>
      <c r="U2308" s="406">
        <v>60</v>
      </c>
      <c r="V2308" s="406">
        <v>9</v>
      </c>
      <c r="W2308" s="406">
        <v>202122</v>
      </c>
      <c r="X2308" s="566">
        <v>7304</v>
      </c>
    </row>
    <row r="2309" spans="18:24" x14ac:dyDescent="0.2">
      <c r="R2309" s="406" t="str">
        <f t="shared" si="36"/>
        <v>514_COR_60_9_202122</v>
      </c>
      <c r="S2309" s="406">
        <v>514</v>
      </c>
      <c r="T2309" s="406" t="s">
        <v>287</v>
      </c>
      <c r="U2309" s="406">
        <v>60</v>
      </c>
      <c r="V2309" s="406">
        <v>9</v>
      </c>
      <c r="W2309" s="406">
        <v>202122</v>
      </c>
      <c r="X2309" s="566">
        <v>8169</v>
      </c>
    </row>
    <row r="2310" spans="18:24" x14ac:dyDescent="0.2">
      <c r="R2310" s="406" t="str">
        <f t="shared" si="36"/>
        <v>516_COR_60_9_202122</v>
      </c>
      <c r="S2310" s="406">
        <v>516</v>
      </c>
      <c r="T2310" s="406" t="s">
        <v>287</v>
      </c>
      <c r="U2310" s="406">
        <v>60</v>
      </c>
      <c r="V2310" s="406">
        <v>9</v>
      </c>
      <c r="W2310" s="406">
        <v>202122</v>
      </c>
      <c r="X2310" s="566">
        <v>7004</v>
      </c>
    </row>
    <row r="2311" spans="18:24" x14ac:dyDescent="0.2">
      <c r="R2311" s="406" t="str">
        <f t="shared" si="36"/>
        <v>518_COR_60_9_202122</v>
      </c>
      <c r="S2311" s="406">
        <v>518</v>
      </c>
      <c r="T2311" s="406" t="s">
        <v>287</v>
      </c>
      <c r="U2311" s="406">
        <v>60</v>
      </c>
      <c r="V2311" s="406">
        <v>9</v>
      </c>
      <c r="W2311" s="406">
        <v>202122</v>
      </c>
      <c r="X2311" s="566">
        <v>10088</v>
      </c>
    </row>
    <row r="2312" spans="18:24" x14ac:dyDescent="0.2">
      <c r="R2312" s="406" t="str">
        <f t="shared" si="36"/>
        <v>520_COR_60_9_202122</v>
      </c>
      <c r="S2312" s="406">
        <v>520</v>
      </c>
      <c r="T2312" s="406" t="s">
        <v>287</v>
      </c>
      <c r="U2312" s="406">
        <v>60</v>
      </c>
      <c r="V2312" s="406">
        <v>9</v>
      </c>
      <c r="W2312" s="406">
        <v>202122</v>
      </c>
      <c r="X2312" s="566">
        <v>4642</v>
      </c>
    </row>
    <row r="2313" spans="18:24" x14ac:dyDescent="0.2">
      <c r="R2313" s="406" t="str">
        <f t="shared" si="36"/>
        <v>522_COR_60_9_202122</v>
      </c>
      <c r="S2313" s="406">
        <v>522</v>
      </c>
      <c r="T2313" s="406" t="s">
        <v>287</v>
      </c>
      <c r="U2313" s="406">
        <v>60</v>
      </c>
      <c r="V2313" s="406">
        <v>9</v>
      </c>
      <c r="W2313" s="406">
        <v>202122</v>
      </c>
      <c r="X2313" s="566">
        <v>2619.1819999999998</v>
      </c>
    </row>
    <row r="2314" spans="18:24" x14ac:dyDescent="0.2">
      <c r="R2314" s="406" t="str">
        <f t="shared" si="36"/>
        <v>524_COR_60_9_202122</v>
      </c>
      <c r="S2314" s="406">
        <v>524</v>
      </c>
      <c r="T2314" s="406" t="s">
        <v>287</v>
      </c>
      <c r="U2314" s="406">
        <v>60</v>
      </c>
      <c r="V2314" s="406">
        <v>9</v>
      </c>
      <c r="W2314" s="406">
        <v>202122</v>
      </c>
      <c r="X2314" s="566">
        <v>13700.565000000001</v>
      </c>
    </row>
    <row r="2315" spans="18:24" x14ac:dyDescent="0.2">
      <c r="R2315" s="406" t="str">
        <f t="shared" si="36"/>
        <v>526_COR_60_9_202122</v>
      </c>
      <c r="S2315" s="406">
        <v>526</v>
      </c>
      <c r="T2315" s="406" t="s">
        <v>287</v>
      </c>
      <c r="U2315" s="406">
        <v>60</v>
      </c>
      <c r="V2315" s="406">
        <v>9</v>
      </c>
      <c r="W2315" s="406">
        <v>202122</v>
      </c>
      <c r="X2315" s="566">
        <v>2280</v>
      </c>
    </row>
    <row r="2316" spans="18:24" x14ac:dyDescent="0.2">
      <c r="R2316" s="406" t="str">
        <f t="shared" si="36"/>
        <v>528_COR_60_9_202122</v>
      </c>
      <c r="S2316" s="406">
        <v>528</v>
      </c>
      <c r="T2316" s="406" t="s">
        <v>287</v>
      </c>
      <c r="U2316" s="406">
        <v>60</v>
      </c>
      <c r="V2316" s="406">
        <v>9</v>
      </c>
      <c r="W2316" s="406">
        <v>202122</v>
      </c>
      <c r="X2316" s="566">
        <v>14574.311030000001</v>
      </c>
    </row>
    <row r="2317" spans="18:24" x14ac:dyDescent="0.2">
      <c r="R2317" s="406" t="str">
        <f t="shared" si="36"/>
        <v>530_COR_60_9_202122</v>
      </c>
      <c r="S2317" s="406">
        <v>530</v>
      </c>
      <c r="T2317" s="406" t="s">
        <v>287</v>
      </c>
      <c r="U2317" s="406">
        <v>60</v>
      </c>
      <c r="V2317" s="406">
        <v>9</v>
      </c>
      <c r="W2317" s="406">
        <v>202122</v>
      </c>
      <c r="X2317" s="566">
        <v>17835</v>
      </c>
    </row>
    <row r="2318" spans="18:24" x14ac:dyDescent="0.2">
      <c r="R2318" s="406" t="str">
        <f t="shared" si="36"/>
        <v>532_COR_60_9_202122</v>
      </c>
      <c r="S2318" s="406">
        <v>532</v>
      </c>
      <c r="T2318" s="406" t="s">
        <v>287</v>
      </c>
      <c r="U2318" s="406">
        <v>60</v>
      </c>
      <c r="V2318" s="406">
        <v>9</v>
      </c>
      <c r="W2318" s="406">
        <v>202122</v>
      </c>
      <c r="X2318" s="566">
        <v>24280</v>
      </c>
    </row>
    <row r="2319" spans="18:24" x14ac:dyDescent="0.2">
      <c r="R2319" s="406" t="str">
        <f t="shared" si="36"/>
        <v>534_COR_60_9_202122</v>
      </c>
      <c r="S2319" s="406">
        <v>534</v>
      </c>
      <c r="T2319" s="406" t="s">
        <v>287</v>
      </c>
      <c r="U2319" s="406">
        <v>60</v>
      </c>
      <c r="V2319" s="406">
        <v>9</v>
      </c>
      <c r="W2319" s="406">
        <v>202122</v>
      </c>
      <c r="X2319" s="566">
        <v>30195.683580000001</v>
      </c>
    </row>
    <row r="2320" spans="18:24" x14ac:dyDescent="0.2">
      <c r="R2320" s="406" t="str">
        <f t="shared" si="36"/>
        <v>536_COR_60_9_202122</v>
      </c>
      <c r="S2320" s="406">
        <v>536</v>
      </c>
      <c r="T2320" s="406" t="s">
        <v>287</v>
      </c>
      <c r="U2320" s="406">
        <v>60</v>
      </c>
      <c r="V2320" s="406">
        <v>9</v>
      </c>
      <c r="W2320" s="406">
        <v>202122</v>
      </c>
      <c r="X2320" s="566">
        <v>8417</v>
      </c>
    </row>
    <row r="2321" spans="18:24" x14ac:dyDescent="0.2">
      <c r="R2321" s="406" t="str">
        <f t="shared" si="36"/>
        <v>538_COR_60_9_202122</v>
      </c>
      <c r="S2321" s="406">
        <v>538</v>
      </c>
      <c r="T2321" s="406" t="s">
        <v>287</v>
      </c>
      <c r="U2321" s="406">
        <v>60</v>
      </c>
      <c r="V2321" s="406">
        <v>9</v>
      </c>
      <c r="W2321" s="406">
        <v>202122</v>
      </c>
      <c r="X2321" s="566">
        <v>9270</v>
      </c>
    </row>
    <row r="2322" spans="18:24" x14ac:dyDescent="0.2">
      <c r="R2322" s="406" t="str">
        <f t="shared" si="36"/>
        <v>540_COR_60_9_202122</v>
      </c>
      <c r="S2322" s="406">
        <v>540</v>
      </c>
      <c r="T2322" s="406" t="s">
        <v>287</v>
      </c>
      <c r="U2322" s="406">
        <v>60</v>
      </c>
      <c r="V2322" s="406">
        <v>9</v>
      </c>
      <c r="W2322" s="406">
        <v>202122</v>
      </c>
      <c r="X2322" s="566">
        <v>25505.415999999997</v>
      </c>
    </row>
    <row r="2323" spans="18:24" x14ac:dyDescent="0.2">
      <c r="R2323" s="406" t="str">
        <f t="shared" si="36"/>
        <v>542_COR_60_9_202122</v>
      </c>
      <c r="S2323" s="406">
        <v>542</v>
      </c>
      <c r="T2323" s="406" t="s">
        <v>287</v>
      </c>
      <c r="U2323" s="406">
        <v>60</v>
      </c>
      <c r="V2323" s="406">
        <v>9</v>
      </c>
      <c r="W2323" s="406">
        <v>202122</v>
      </c>
      <c r="X2323" s="566">
        <v>12737</v>
      </c>
    </row>
    <row r="2324" spans="18:24" x14ac:dyDescent="0.2">
      <c r="R2324" s="406" t="str">
        <f t="shared" si="36"/>
        <v>544_COR_60_9_202122</v>
      </c>
      <c r="S2324" s="406">
        <v>544</v>
      </c>
      <c r="T2324" s="406" t="s">
        <v>287</v>
      </c>
      <c r="U2324" s="406">
        <v>60</v>
      </c>
      <c r="V2324" s="406">
        <v>9</v>
      </c>
      <c r="W2324" s="406">
        <v>202122</v>
      </c>
      <c r="X2324" s="566">
        <v>7931.7271700000001</v>
      </c>
    </row>
    <row r="2325" spans="18:24" x14ac:dyDescent="0.2">
      <c r="R2325" s="406" t="str">
        <f t="shared" si="36"/>
        <v>545_COR_60_9_202122</v>
      </c>
      <c r="S2325" s="406">
        <v>545</v>
      </c>
      <c r="T2325" s="406" t="s">
        <v>287</v>
      </c>
      <c r="U2325" s="406">
        <v>60</v>
      </c>
      <c r="V2325" s="406">
        <v>9</v>
      </c>
      <c r="W2325" s="406">
        <v>202122</v>
      </c>
      <c r="X2325" s="566">
        <v>4390</v>
      </c>
    </row>
    <row r="2326" spans="18:24" x14ac:dyDescent="0.2">
      <c r="R2326" s="406" t="str">
        <f t="shared" si="36"/>
        <v>546_COR_60_9_202122</v>
      </c>
      <c r="S2326" s="406">
        <v>546</v>
      </c>
      <c r="T2326" s="406" t="s">
        <v>287</v>
      </c>
      <c r="U2326" s="406">
        <v>60</v>
      </c>
      <c r="V2326" s="406">
        <v>9</v>
      </c>
      <c r="W2326" s="406">
        <v>202122</v>
      </c>
      <c r="X2326" s="566">
        <v>2107</v>
      </c>
    </row>
    <row r="2327" spans="18:24" x14ac:dyDescent="0.2">
      <c r="R2327" s="406" t="str">
        <f t="shared" si="36"/>
        <v>548_COR_60_9_202122</v>
      </c>
      <c r="S2327" s="406">
        <v>548</v>
      </c>
      <c r="T2327" s="406" t="s">
        <v>287</v>
      </c>
      <c r="U2327" s="406">
        <v>60</v>
      </c>
      <c r="V2327" s="406">
        <v>9</v>
      </c>
      <c r="W2327" s="406">
        <v>202122</v>
      </c>
      <c r="X2327" s="566">
        <v>4163.826</v>
      </c>
    </row>
    <row r="2328" spans="18:24" x14ac:dyDescent="0.2">
      <c r="R2328" s="406" t="str">
        <f t="shared" si="36"/>
        <v>550_COR_60_9_202122</v>
      </c>
      <c r="S2328" s="406">
        <v>550</v>
      </c>
      <c r="T2328" s="406" t="s">
        <v>287</v>
      </c>
      <c r="U2328" s="406">
        <v>60</v>
      </c>
      <c r="V2328" s="406">
        <v>9</v>
      </c>
      <c r="W2328" s="406">
        <v>202122</v>
      </c>
      <c r="X2328" s="566">
        <v>13465.28039</v>
      </c>
    </row>
    <row r="2329" spans="18:24" x14ac:dyDescent="0.2">
      <c r="R2329" s="406" t="str">
        <f t="shared" si="36"/>
        <v>552_COR_60_9_202122</v>
      </c>
      <c r="S2329" s="406">
        <v>552</v>
      </c>
      <c r="T2329" s="406" t="s">
        <v>287</v>
      </c>
      <c r="U2329" s="406">
        <v>60</v>
      </c>
      <c r="V2329" s="406">
        <v>9</v>
      </c>
      <c r="W2329" s="406">
        <v>202122</v>
      </c>
      <c r="X2329" s="566">
        <v>50009.583059999997</v>
      </c>
    </row>
    <row r="2330" spans="18:24" x14ac:dyDescent="0.2">
      <c r="R2330" s="406" t="str">
        <f t="shared" si="36"/>
        <v>562_COR_60_9_202122</v>
      </c>
      <c r="S2330" s="406">
        <v>562</v>
      </c>
      <c r="T2330" s="406" t="s">
        <v>287</v>
      </c>
      <c r="U2330" s="406">
        <v>60</v>
      </c>
      <c r="V2330" s="406">
        <v>9</v>
      </c>
      <c r="W2330" s="406">
        <v>202122</v>
      </c>
      <c r="X2330" s="566">
        <v>0</v>
      </c>
    </row>
    <row r="2331" spans="18:24" x14ac:dyDescent="0.2">
      <c r="R2331" s="406" t="str">
        <f t="shared" si="36"/>
        <v>564_COR_60_9_202122</v>
      </c>
      <c r="S2331" s="406">
        <v>564</v>
      </c>
      <c r="T2331" s="406" t="s">
        <v>287</v>
      </c>
      <c r="U2331" s="406">
        <v>60</v>
      </c>
      <c r="V2331" s="406">
        <v>9</v>
      </c>
      <c r="W2331" s="406">
        <v>202122</v>
      </c>
      <c r="X2331" s="566">
        <v>0</v>
      </c>
    </row>
    <row r="2332" spans="18:24" x14ac:dyDescent="0.2">
      <c r="R2332" s="406" t="str">
        <f t="shared" si="36"/>
        <v>566_COR_60_9_202122</v>
      </c>
      <c r="S2332" s="406">
        <v>566</v>
      </c>
      <c r="T2332" s="406" t="s">
        <v>287</v>
      </c>
      <c r="U2332" s="406">
        <v>60</v>
      </c>
      <c r="V2332" s="406">
        <v>9</v>
      </c>
      <c r="W2332" s="406">
        <v>202122</v>
      </c>
      <c r="X2332" s="566">
        <v>0</v>
      </c>
    </row>
    <row r="2333" spans="18:24" x14ac:dyDescent="0.2">
      <c r="R2333" s="406" t="str">
        <f t="shared" si="36"/>
        <v>568_COR_60_9_202122</v>
      </c>
      <c r="S2333" s="406">
        <v>568</v>
      </c>
      <c r="T2333" s="406" t="s">
        <v>287</v>
      </c>
      <c r="U2333" s="406">
        <v>60</v>
      </c>
      <c r="V2333" s="406">
        <v>9</v>
      </c>
      <c r="W2333" s="406">
        <v>202122</v>
      </c>
      <c r="X2333" s="566">
        <v>0</v>
      </c>
    </row>
    <row r="2334" spans="18:24" x14ac:dyDescent="0.2">
      <c r="R2334" s="406" t="str">
        <f t="shared" si="36"/>
        <v>572_COR_60_9_202122</v>
      </c>
      <c r="S2334" s="406">
        <v>572</v>
      </c>
      <c r="T2334" s="406" t="s">
        <v>287</v>
      </c>
      <c r="U2334" s="406">
        <v>60</v>
      </c>
      <c r="V2334" s="406">
        <v>9</v>
      </c>
      <c r="W2334" s="406">
        <v>202122</v>
      </c>
      <c r="X2334" s="566">
        <v>0</v>
      </c>
    </row>
    <row r="2335" spans="18:24" x14ac:dyDescent="0.2">
      <c r="R2335" s="406" t="str">
        <f t="shared" si="36"/>
        <v>574_COR_60_9_202122</v>
      </c>
      <c r="S2335" s="406">
        <v>574</v>
      </c>
      <c r="T2335" s="406" t="s">
        <v>287</v>
      </c>
      <c r="U2335" s="406">
        <v>60</v>
      </c>
      <c r="V2335" s="406">
        <v>9</v>
      </c>
      <c r="W2335" s="406">
        <v>202122</v>
      </c>
      <c r="X2335" s="566">
        <v>0</v>
      </c>
    </row>
    <row r="2336" spans="18:24" x14ac:dyDescent="0.2">
      <c r="R2336" s="406" t="str">
        <f t="shared" si="36"/>
        <v>576_COR_60_9_202122</v>
      </c>
      <c r="S2336" s="406">
        <v>576</v>
      </c>
      <c r="T2336" s="406" t="s">
        <v>287</v>
      </c>
      <c r="U2336" s="406">
        <v>60</v>
      </c>
      <c r="V2336" s="406">
        <v>9</v>
      </c>
      <c r="W2336" s="406">
        <v>202122</v>
      </c>
      <c r="X2336" s="566">
        <v>0</v>
      </c>
    </row>
    <row r="2337" spans="18:24" x14ac:dyDescent="0.2">
      <c r="R2337" s="406" t="str">
        <f t="shared" si="36"/>
        <v>582_COR_60_9_202122</v>
      </c>
      <c r="S2337" s="406">
        <v>582</v>
      </c>
      <c r="T2337" s="406" t="s">
        <v>287</v>
      </c>
      <c r="U2337" s="406">
        <v>60</v>
      </c>
      <c r="V2337" s="406">
        <v>9</v>
      </c>
      <c r="W2337" s="406">
        <v>202122</v>
      </c>
      <c r="X2337" s="566">
        <v>981</v>
      </c>
    </row>
    <row r="2338" spans="18:24" x14ac:dyDescent="0.2">
      <c r="R2338" s="406" t="str">
        <f t="shared" si="36"/>
        <v>584_COR_60_9_202122</v>
      </c>
      <c r="S2338" s="406">
        <v>584</v>
      </c>
      <c r="T2338" s="406" t="s">
        <v>287</v>
      </c>
      <c r="U2338" s="406">
        <v>60</v>
      </c>
      <c r="V2338" s="406">
        <v>9</v>
      </c>
      <c r="W2338" s="406">
        <v>202122</v>
      </c>
      <c r="X2338" s="566">
        <v>668</v>
      </c>
    </row>
    <row r="2339" spans="18:24" x14ac:dyDescent="0.2">
      <c r="R2339" s="406" t="str">
        <f t="shared" si="36"/>
        <v>586_COR_60_9_202122</v>
      </c>
      <c r="S2339" s="406">
        <v>586</v>
      </c>
      <c r="T2339" s="406" t="s">
        <v>287</v>
      </c>
      <c r="U2339" s="406">
        <v>60</v>
      </c>
      <c r="V2339" s="406">
        <v>9</v>
      </c>
      <c r="W2339" s="406">
        <v>202122</v>
      </c>
      <c r="X2339" s="566">
        <v>1614</v>
      </c>
    </row>
    <row r="2340" spans="18:24" x14ac:dyDescent="0.2">
      <c r="R2340" s="406" t="str">
        <f t="shared" si="36"/>
        <v>512_COR_61_9_202122</v>
      </c>
      <c r="S2340" s="406">
        <v>512</v>
      </c>
      <c r="T2340" s="406" t="s">
        <v>287</v>
      </c>
      <c r="U2340" s="406">
        <v>61</v>
      </c>
      <c r="V2340" s="406">
        <v>9</v>
      </c>
      <c r="W2340" s="406">
        <v>202122</v>
      </c>
      <c r="X2340" s="566">
        <v>0</v>
      </c>
    </row>
    <row r="2341" spans="18:24" x14ac:dyDescent="0.2">
      <c r="R2341" s="406" t="str">
        <f t="shared" si="36"/>
        <v>514_COR_61_9_202122</v>
      </c>
      <c r="S2341" s="406">
        <v>514</v>
      </c>
      <c r="T2341" s="406" t="s">
        <v>287</v>
      </c>
      <c r="U2341" s="406">
        <v>61</v>
      </c>
      <c r="V2341" s="406">
        <v>9</v>
      </c>
      <c r="W2341" s="406">
        <v>202122</v>
      </c>
      <c r="X2341" s="566">
        <v>0</v>
      </c>
    </row>
    <row r="2342" spans="18:24" x14ac:dyDescent="0.2">
      <c r="R2342" s="406" t="str">
        <f t="shared" si="36"/>
        <v>516_COR_61_9_202122</v>
      </c>
      <c r="S2342" s="406">
        <v>516</v>
      </c>
      <c r="T2342" s="406" t="s">
        <v>287</v>
      </c>
      <c r="U2342" s="406">
        <v>61</v>
      </c>
      <c r="V2342" s="406">
        <v>9</v>
      </c>
      <c r="W2342" s="406">
        <v>202122</v>
      </c>
      <c r="X2342" s="566">
        <v>0</v>
      </c>
    </row>
    <row r="2343" spans="18:24" x14ac:dyDescent="0.2">
      <c r="R2343" s="406" t="str">
        <f t="shared" si="36"/>
        <v>518_COR_61_9_202122</v>
      </c>
      <c r="S2343" s="406">
        <v>518</v>
      </c>
      <c r="T2343" s="406" t="s">
        <v>287</v>
      </c>
      <c r="U2343" s="406">
        <v>61</v>
      </c>
      <c r="V2343" s="406">
        <v>9</v>
      </c>
      <c r="W2343" s="406">
        <v>202122</v>
      </c>
      <c r="X2343" s="566">
        <v>0</v>
      </c>
    </row>
    <row r="2344" spans="18:24" x14ac:dyDescent="0.2">
      <c r="R2344" s="406" t="str">
        <f t="shared" si="36"/>
        <v>520_COR_61_9_202122</v>
      </c>
      <c r="S2344" s="406">
        <v>520</v>
      </c>
      <c r="T2344" s="406" t="s">
        <v>287</v>
      </c>
      <c r="U2344" s="406">
        <v>61</v>
      </c>
      <c r="V2344" s="406">
        <v>9</v>
      </c>
      <c r="W2344" s="406">
        <v>202122</v>
      </c>
      <c r="X2344" s="566">
        <v>0</v>
      </c>
    </row>
    <row r="2345" spans="18:24" x14ac:dyDescent="0.2">
      <c r="R2345" s="406" t="str">
        <f t="shared" si="36"/>
        <v>522_COR_61_9_202122</v>
      </c>
      <c r="S2345" s="406">
        <v>522</v>
      </c>
      <c r="T2345" s="406" t="s">
        <v>287</v>
      </c>
      <c r="U2345" s="406">
        <v>61</v>
      </c>
      <c r="V2345" s="406">
        <v>9</v>
      </c>
      <c r="W2345" s="406">
        <v>202122</v>
      </c>
      <c r="X2345" s="566">
        <v>0</v>
      </c>
    </row>
    <row r="2346" spans="18:24" x14ac:dyDescent="0.2">
      <c r="R2346" s="406" t="str">
        <f t="shared" si="36"/>
        <v>524_COR_61_9_202122</v>
      </c>
      <c r="S2346" s="406">
        <v>524</v>
      </c>
      <c r="T2346" s="406" t="s">
        <v>287</v>
      </c>
      <c r="U2346" s="406">
        <v>61</v>
      </c>
      <c r="V2346" s="406">
        <v>9</v>
      </c>
      <c r="W2346" s="406">
        <v>202122</v>
      </c>
      <c r="X2346" s="566">
        <v>0</v>
      </c>
    </row>
    <row r="2347" spans="18:24" x14ac:dyDescent="0.2">
      <c r="R2347" s="406" t="str">
        <f t="shared" si="36"/>
        <v>526_COR_61_9_202122</v>
      </c>
      <c r="S2347" s="406">
        <v>526</v>
      </c>
      <c r="T2347" s="406" t="s">
        <v>287</v>
      </c>
      <c r="U2347" s="406">
        <v>61</v>
      </c>
      <c r="V2347" s="406">
        <v>9</v>
      </c>
      <c r="W2347" s="406">
        <v>202122</v>
      </c>
      <c r="X2347" s="566">
        <v>0</v>
      </c>
    </row>
    <row r="2348" spans="18:24" x14ac:dyDescent="0.2">
      <c r="R2348" s="406" t="str">
        <f t="shared" si="36"/>
        <v>528_COR_61_9_202122</v>
      </c>
      <c r="S2348" s="406">
        <v>528</v>
      </c>
      <c r="T2348" s="406" t="s">
        <v>287</v>
      </c>
      <c r="U2348" s="406">
        <v>61</v>
      </c>
      <c r="V2348" s="406">
        <v>9</v>
      </c>
      <c r="W2348" s="406">
        <v>202122</v>
      </c>
      <c r="X2348" s="566">
        <v>0</v>
      </c>
    </row>
    <row r="2349" spans="18:24" x14ac:dyDescent="0.2">
      <c r="R2349" s="406" t="str">
        <f t="shared" si="36"/>
        <v>530_COR_61_9_202122</v>
      </c>
      <c r="S2349" s="406">
        <v>530</v>
      </c>
      <c r="T2349" s="406" t="s">
        <v>287</v>
      </c>
      <c r="U2349" s="406">
        <v>61</v>
      </c>
      <c r="V2349" s="406">
        <v>9</v>
      </c>
      <c r="W2349" s="406">
        <v>202122</v>
      </c>
      <c r="X2349" s="566">
        <v>0</v>
      </c>
    </row>
    <row r="2350" spans="18:24" x14ac:dyDescent="0.2">
      <c r="R2350" s="406" t="str">
        <f t="shared" si="36"/>
        <v>532_COR_61_9_202122</v>
      </c>
      <c r="S2350" s="406">
        <v>532</v>
      </c>
      <c r="T2350" s="406" t="s">
        <v>287</v>
      </c>
      <c r="U2350" s="406">
        <v>61</v>
      </c>
      <c r="V2350" s="406">
        <v>9</v>
      </c>
      <c r="W2350" s="406">
        <v>202122</v>
      </c>
      <c r="X2350" s="566">
        <v>0</v>
      </c>
    </row>
    <row r="2351" spans="18:24" x14ac:dyDescent="0.2">
      <c r="R2351" s="406" t="str">
        <f t="shared" si="36"/>
        <v>534_COR_61_9_202122</v>
      </c>
      <c r="S2351" s="406">
        <v>534</v>
      </c>
      <c r="T2351" s="406" t="s">
        <v>287</v>
      </c>
      <c r="U2351" s="406">
        <v>61</v>
      </c>
      <c r="V2351" s="406">
        <v>9</v>
      </c>
      <c r="W2351" s="406">
        <v>202122</v>
      </c>
      <c r="X2351" s="566">
        <v>0</v>
      </c>
    </row>
    <row r="2352" spans="18:24" x14ac:dyDescent="0.2">
      <c r="R2352" s="406" t="str">
        <f t="shared" si="36"/>
        <v>536_COR_61_9_202122</v>
      </c>
      <c r="S2352" s="406">
        <v>536</v>
      </c>
      <c r="T2352" s="406" t="s">
        <v>287</v>
      </c>
      <c r="U2352" s="406">
        <v>61</v>
      </c>
      <c r="V2352" s="406">
        <v>9</v>
      </c>
      <c r="W2352" s="406">
        <v>202122</v>
      </c>
      <c r="X2352" s="566">
        <v>0</v>
      </c>
    </row>
    <row r="2353" spans="18:24" x14ac:dyDescent="0.2">
      <c r="R2353" s="406" t="str">
        <f t="shared" si="36"/>
        <v>538_COR_61_9_202122</v>
      </c>
      <c r="S2353" s="406">
        <v>538</v>
      </c>
      <c r="T2353" s="406" t="s">
        <v>287</v>
      </c>
      <c r="U2353" s="406">
        <v>61</v>
      </c>
      <c r="V2353" s="406">
        <v>9</v>
      </c>
      <c r="W2353" s="406">
        <v>202122</v>
      </c>
      <c r="X2353" s="566">
        <v>0</v>
      </c>
    </row>
    <row r="2354" spans="18:24" x14ac:dyDescent="0.2">
      <c r="R2354" s="406" t="str">
        <f t="shared" si="36"/>
        <v>540_COR_61_9_202122</v>
      </c>
      <c r="S2354" s="406">
        <v>540</v>
      </c>
      <c r="T2354" s="406" t="s">
        <v>287</v>
      </c>
      <c r="U2354" s="406">
        <v>61</v>
      </c>
      <c r="V2354" s="406">
        <v>9</v>
      </c>
      <c r="W2354" s="406">
        <v>202122</v>
      </c>
      <c r="X2354" s="566">
        <v>0</v>
      </c>
    </row>
    <row r="2355" spans="18:24" x14ac:dyDescent="0.2">
      <c r="R2355" s="406" t="str">
        <f t="shared" si="36"/>
        <v>542_COR_61_9_202122</v>
      </c>
      <c r="S2355" s="406">
        <v>542</v>
      </c>
      <c r="T2355" s="406" t="s">
        <v>287</v>
      </c>
      <c r="U2355" s="406">
        <v>61</v>
      </c>
      <c r="V2355" s="406">
        <v>9</v>
      </c>
      <c r="W2355" s="406">
        <v>202122</v>
      </c>
      <c r="X2355" s="566">
        <v>0</v>
      </c>
    </row>
    <row r="2356" spans="18:24" x14ac:dyDescent="0.2">
      <c r="R2356" s="406" t="str">
        <f t="shared" si="36"/>
        <v>544_COR_61_9_202122</v>
      </c>
      <c r="S2356" s="406">
        <v>544</v>
      </c>
      <c r="T2356" s="406" t="s">
        <v>287</v>
      </c>
      <c r="U2356" s="406">
        <v>61</v>
      </c>
      <c r="V2356" s="406">
        <v>9</v>
      </c>
      <c r="W2356" s="406">
        <v>202122</v>
      </c>
      <c r="X2356" s="566">
        <v>0</v>
      </c>
    </row>
    <row r="2357" spans="18:24" x14ac:dyDescent="0.2">
      <c r="R2357" s="406" t="str">
        <f t="shared" si="36"/>
        <v>545_COR_61_9_202122</v>
      </c>
      <c r="S2357" s="406">
        <v>545</v>
      </c>
      <c r="T2357" s="406" t="s">
        <v>287</v>
      </c>
      <c r="U2357" s="406">
        <v>61</v>
      </c>
      <c r="V2357" s="406">
        <v>9</v>
      </c>
      <c r="W2357" s="406">
        <v>202122</v>
      </c>
      <c r="X2357" s="566">
        <v>0</v>
      </c>
    </row>
    <row r="2358" spans="18:24" x14ac:dyDescent="0.2">
      <c r="R2358" s="406" t="str">
        <f t="shared" si="36"/>
        <v>546_COR_61_9_202122</v>
      </c>
      <c r="S2358" s="406">
        <v>546</v>
      </c>
      <c r="T2358" s="406" t="s">
        <v>287</v>
      </c>
      <c r="U2358" s="406">
        <v>61</v>
      </c>
      <c r="V2358" s="406">
        <v>9</v>
      </c>
      <c r="W2358" s="406">
        <v>202122</v>
      </c>
      <c r="X2358" s="566">
        <v>0</v>
      </c>
    </row>
    <row r="2359" spans="18:24" x14ac:dyDescent="0.2">
      <c r="R2359" s="406" t="str">
        <f t="shared" si="36"/>
        <v>548_COR_61_9_202122</v>
      </c>
      <c r="S2359" s="406">
        <v>548</v>
      </c>
      <c r="T2359" s="406" t="s">
        <v>287</v>
      </c>
      <c r="U2359" s="406">
        <v>61</v>
      </c>
      <c r="V2359" s="406">
        <v>9</v>
      </c>
      <c r="W2359" s="406">
        <v>202122</v>
      </c>
      <c r="X2359" s="566">
        <v>0</v>
      </c>
    </row>
    <row r="2360" spans="18:24" x14ac:dyDescent="0.2">
      <c r="R2360" s="406" t="str">
        <f t="shared" si="36"/>
        <v>550_COR_61_9_202122</v>
      </c>
      <c r="S2360" s="406">
        <v>550</v>
      </c>
      <c r="T2360" s="406" t="s">
        <v>287</v>
      </c>
      <c r="U2360" s="406">
        <v>61</v>
      </c>
      <c r="V2360" s="406">
        <v>9</v>
      </c>
      <c r="W2360" s="406">
        <v>202122</v>
      </c>
      <c r="X2360" s="566">
        <v>0</v>
      </c>
    </row>
    <row r="2361" spans="18:24" x14ac:dyDescent="0.2">
      <c r="R2361" s="406" t="str">
        <f t="shared" si="36"/>
        <v>552_COR_61_9_202122</v>
      </c>
      <c r="S2361" s="406">
        <v>552</v>
      </c>
      <c r="T2361" s="406" t="s">
        <v>287</v>
      </c>
      <c r="U2361" s="406">
        <v>61</v>
      </c>
      <c r="V2361" s="406">
        <v>9</v>
      </c>
      <c r="W2361" s="406">
        <v>202122</v>
      </c>
      <c r="X2361" s="566">
        <v>0</v>
      </c>
    </row>
    <row r="2362" spans="18:24" x14ac:dyDescent="0.2">
      <c r="R2362" s="406" t="str">
        <f t="shared" si="36"/>
        <v>562_COR_61_9_202122</v>
      </c>
      <c r="S2362" s="406">
        <v>562</v>
      </c>
      <c r="T2362" s="406" t="s">
        <v>287</v>
      </c>
      <c r="U2362" s="406">
        <v>61</v>
      </c>
      <c r="V2362" s="406">
        <v>9</v>
      </c>
      <c r="W2362" s="406">
        <v>202122</v>
      </c>
      <c r="X2362" s="566">
        <v>0</v>
      </c>
    </row>
    <row r="2363" spans="18:24" x14ac:dyDescent="0.2">
      <c r="R2363" s="406" t="str">
        <f t="shared" si="36"/>
        <v>564_COR_61_9_202122</v>
      </c>
      <c r="S2363" s="406">
        <v>564</v>
      </c>
      <c r="T2363" s="406" t="s">
        <v>287</v>
      </c>
      <c r="U2363" s="406">
        <v>61</v>
      </c>
      <c r="V2363" s="406">
        <v>9</v>
      </c>
      <c r="W2363" s="406">
        <v>202122</v>
      </c>
      <c r="X2363" s="566">
        <v>0</v>
      </c>
    </row>
    <row r="2364" spans="18:24" x14ac:dyDescent="0.2">
      <c r="R2364" s="406" t="str">
        <f t="shared" si="36"/>
        <v>566_COR_61_9_202122</v>
      </c>
      <c r="S2364" s="406">
        <v>566</v>
      </c>
      <c r="T2364" s="406" t="s">
        <v>287</v>
      </c>
      <c r="U2364" s="406">
        <v>61</v>
      </c>
      <c r="V2364" s="406">
        <v>9</v>
      </c>
      <c r="W2364" s="406">
        <v>202122</v>
      </c>
      <c r="X2364" s="566">
        <v>0</v>
      </c>
    </row>
    <row r="2365" spans="18:24" x14ac:dyDescent="0.2">
      <c r="R2365" s="406" t="str">
        <f t="shared" si="36"/>
        <v>568_COR_61_9_202122</v>
      </c>
      <c r="S2365" s="406">
        <v>568</v>
      </c>
      <c r="T2365" s="406" t="s">
        <v>287</v>
      </c>
      <c r="U2365" s="406">
        <v>61</v>
      </c>
      <c r="V2365" s="406">
        <v>9</v>
      </c>
      <c r="W2365" s="406">
        <v>202122</v>
      </c>
      <c r="X2365" s="566">
        <v>0</v>
      </c>
    </row>
    <row r="2366" spans="18:24" x14ac:dyDescent="0.2">
      <c r="R2366" s="406" t="str">
        <f t="shared" si="36"/>
        <v>572_COR_61_9_202122</v>
      </c>
      <c r="S2366" s="406">
        <v>572</v>
      </c>
      <c r="T2366" s="406" t="s">
        <v>287</v>
      </c>
      <c r="U2366" s="406">
        <v>61</v>
      </c>
      <c r="V2366" s="406">
        <v>9</v>
      </c>
      <c r="W2366" s="406">
        <v>202122</v>
      </c>
      <c r="X2366" s="566">
        <v>7136</v>
      </c>
    </row>
    <row r="2367" spans="18:24" x14ac:dyDescent="0.2">
      <c r="R2367" s="406" t="str">
        <f t="shared" si="36"/>
        <v>574_COR_61_9_202122</v>
      </c>
      <c r="S2367" s="406">
        <v>574</v>
      </c>
      <c r="T2367" s="406" t="s">
        <v>287</v>
      </c>
      <c r="U2367" s="406">
        <v>61</v>
      </c>
      <c r="V2367" s="406">
        <v>9</v>
      </c>
      <c r="W2367" s="406">
        <v>202122</v>
      </c>
      <c r="X2367" s="566">
        <v>1175</v>
      </c>
    </row>
    <row r="2368" spans="18:24" x14ac:dyDescent="0.2">
      <c r="R2368" s="406" t="str">
        <f t="shared" si="36"/>
        <v>576_COR_61_9_202122</v>
      </c>
      <c r="S2368" s="406">
        <v>576</v>
      </c>
      <c r="T2368" s="406" t="s">
        <v>287</v>
      </c>
      <c r="U2368" s="406">
        <v>61</v>
      </c>
      <c r="V2368" s="406">
        <v>9</v>
      </c>
      <c r="W2368" s="406">
        <v>202122</v>
      </c>
      <c r="X2368" s="566">
        <v>2444</v>
      </c>
    </row>
    <row r="2369" spans="18:24" x14ac:dyDescent="0.2">
      <c r="R2369" s="406" t="str">
        <f t="shared" si="36"/>
        <v>582_COR_61_9_202122</v>
      </c>
      <c r="S2369" s="406">
        <v>582</v>
      </c>
      <c r="T2369" s="406" t="s">
        <v>287</v>
      </c>
      <c r="U2369" s="406">
        <v>61</v>
      </c>
      <c r="V2369" s="406">
        <v>9</v>
      </c>
      <c r="W2369" s="406">
        <v>202122</v>
      </c>
      <c r="X2369" s="566">
        <v>0</v>
      </c>
    </row>
    <row r="2370" spans="18:24" x14ac:dyDescent="0.2">
      <c r="R2370" s="406" t="str">
        <f t="shared" si="36"/>
        <v>584_COR_61_9_202122</v>
      </c>
      <c r="S2370" s="406">
        <v>584</v>
      </c>
      <c r="T2370" s="406" t="s">
        <v>287</v>
      </c>
      <c r="U2370" s="406">
        <v>61</v>
      </c>
      <c r="V2370" s="406">
        <v>9</v>
      </c>
      <c r="W2370" s="406">
        <v>202122</v>
      </c>
      <c r="X2370" s="566">
        <v>0</v>
      </c>
    </row>
    <row r="2371" spans="18:24" x14ac:dyDescent="0.2">
      <c r="R2371" s="406" t="str">
        <f t="shared" si="36"/>
        <v>586_COR_61_9_202122</v>
      </c>
      <c r="S2371" s="406">
        <v>586</v>
      </c>
      <c r="T2371" s="406" t="s">
        <v>287</v>
      </c>
      <c r="U2371" s="406">
        <v>61</v>
      </c>
      <c r="V2371" s="406">
        <v>9</v>
      </c>
      <c r="W2371" s="406">
        <v>202122</v>
      </c>
      <c r="X2371" s="566">
        <v>0</v>
      </c>
    </row>
    <row r="2372" spans="18:24" x14ac:dyDescent="0.2">
      <c r="R2372" s="406" t="str">
        <f t="shared" ref="R2372:R2435" si="37">S2372&amp;"_"&amp;T2372&amp;"_"&amp;U2372&amp;"_"&amp;V2372&amp;"_"&amp;W2372</f>
        <v>512_COR_62_9_202122</v>
      </c>
      <c r="S2372" s="406">
        <v>512</v>
      </c>
      <c r="T2372" s="406" t="s">
        <v>287</v>
      </c>
      <c r="U2372" s="406">
        <v>62</v>
      </c>
      <c r="V2372" s="406">
        <v>9</v>
      </c>
      <c r="W2372" s="406">
        <v>202122</v>
      </c>
      <c r="X2372" s="566">
        <v>0</v>
      </c>
    </row>
    <row r="2373" spans="18:24" x14ac:dyDescent="0.2">
      <c r="R2373" s="406" t="str">
        <f t="shared" si="37"/>
        <v>514_COR_62_9_202122</v>
      </c>
      <c r="S2373" s="406">
        <v>514</v>
      </c>
      <c r="T2373" s="406" t="s">
        <v>287</v>
      </c>
      <c r="U2373" s="406">
        <v>62</v>
      </c>
      <c r="V2373" s="406">
        <v>9</v>
      </c>
      <c r="W2373" s="406">
        <v>202122</v>
      </c>
      <c r="X2373" s="566">
        <v>0</v>
      </c>
    </row>
    <row r="2374" spans="18:24" x14ac:dyDescent="0.2">
      <c r="R2374" s="406" t="str">
        <f t="shared" si="37"/>
        <v>516_COR_62_9_202122</v>
      </c>
      <c r="S2374" s="406">
        <v>516</v>
      </c>
      <c r="T2374" s="406" t="s">
        <v>287</v>
      </c>
      <c r="U2374" s="406">
        <v>62</v>
      </c>
      <c r="V2374" s="406">
        <v>9</v>
      </c>
      <c r="W2374" s="406">
        <v>202122</v>
      </c>
      <c r="X2374" s="566">
        <v>0</v>
      </c>
    </row>
    <row r="2375" spans="18:24" x14ac:dyDescent="0.2">
      <c r="R2375" s="406" t="str">
        <f t="shared" si="37"/>
        <v>518_COR_62_9_202122</v>
      </c>
      <c r="S2375" s="406">
        <v>518</v>
      </c>
      <c r="T2375" s="406" t="s">
        <v>287</v>
      </c>
      <c r="U2375" s="406">
        <v>62</v>
      </c>
      <c r="V2375" s="406">
        <v>9</v>
      </c>
      <c r="W2375" s="406">
        <v>202122</v>
      </c>
      <c r="X2375" s="566">
        <v>0</v>
      </c>
    </row>
    <row r="2376" spans="18:24" x14ac:dyDescent="0.2">
      <c r="R2376" s="406" t="str">
        <f t="shared" si="37"/>
        <v>520_COR_62_9_202122</v>
      </c>
      <c r="S2376" s="406">
        <v>520</v>
      </c>
      <c r="T2376" s="406" t="s">
        <v>287</v>
      </c>
      <c r="U2376" s="406">
        <v>62</v>
      </c>
      <c r="V2376" s="406">
        <v>9</v>
      </c>
      <c r="W2376" s="406">
        <v>202122</v>
      </c>
      <c r="X2376" s="566">
        <v>0</v>
      </c>
    </row>
    <row r="2377" spans="18:24" x14ac:dyDescent="0.2">
      <c r="R2377" s="406" t="str">
        <f t="shared" si="37"/>
        <v>522_COR_62_9_202122</v>
      </c>
      <c r="S2377" s="406">
        <v>522</v>
      </c>
      <c r="T2377" s="406" t="s">
        <v>287</v>
      </c>
      <c r="U2377" s="406">
        <v>62</v>
      </c>
      <c r="V2377" s="406">
        <v>9</v>
      </c>
      <c r="W2377" s="406">
        <v>202122</v>
      </c>
      <c r="X2377" s="566">
        <v>0</v>
      </c>
    </row>
    <row r="2378" spans="18:24" x14ac:dyDescent="0.2">
      <c r="R2378" s="406" t="str">
        <f t="shared" si="37"/>
        <v>524_COR_62_9_202122</v>
      </c>
      <c r="S2378" s="406">
        <v>524</v>
      </c>
      <c r="T2378" s="406" t="s">
        <v>287</v>
      </c>
      <c r="U2378" s="406">
        <v>62</v>
      </c>
      <c r="V2378" s="406">
        <v>9</v>
      </c>
      <c r="W2378" s="406">
        <v>202122</v>
      </c>
      <c r="X2378" s="566">
        <v>0</v>
      </c>
    </row>
    <row r="2379" spans="18:24" x14ac:dyDescent="0.2">
      <c r="R2379" s="406" t="str">
        <f t="shared" si="37"/>
        <v>526_COR_62_9_202122</v>
      </c>
      <c r="S2379" s="406">
        <v>526</v>
      </c>
      <c r="T2379" s="406" t="s">
        <v>287</v>
      </c>
      <c r="U2379" s="406">
        <v>62</v>
      </c>
      <c r="V2379" s="406">
        <v>9</v>
      </c>
      <c r="W2379" s="406">
        <v>202122</v>
      </c>
      <c r="X2379" s="566">
        <v>0</v>
      </c>
    </row>
    <row r="2380" spans="18:24" x14ac:dyDescent="0.2">
      <c r="R2380" s="406" t="str">
        <f t="shared" si="37"/>
        <v>528_COR_62_9_202122</v>
      </c>
      <c r="S2380" s="406">
        <v>528</v>
      </c>
      <c r="T2380" s="406" t="s">
        <v>287</v>
      </c>
      <c r="U2380" s="406">
        <v>62</v>
      </c>
      <c r="V2380" s="406">
        <v>9</v>
      </c>
      <c r="W2380" s="406">
        <v>202122</v>
      </c>
      <c r="X2380" s="566">
        <v>0</v>
      </c>
    </row>
    <row r="2381" spans="18:24" x14ac:dyDescent="0.2">
      <c r="R2381" s="406" t="str">
        <f t="shared" si="37"/>
        <v>530_COR_62_9_202122</v>
      </c>
      <c r="S2381" s="406">
        <v>530</v>
      </c>
      <c r="T2381" s="406" t="s">
        <v>287</v>
      </c>
      <c r="U2381" s="406">
        <v>62</v>
      </c>
      <c r="V2381" s="406">
        <v>9</v>
      </c>
      <c r="W2381" s="406">
        <v>202122</v>
      </c>
      <c r="X2381" s="566">
        <v>0</v>
      </c>
    </row>
    <row r="2382" spans="18:24" x14ac:dyDescent="0.2">
      <c r="R2382" s="406" t="str">
        <f t="shared" si="37"/>
        <v>532_COR_62_9_202122</v>
      </c>
      <c r="S2382" s="406">
        <v>532</v>
      </c>
      <c r="T2382" s="406" t="s">
        <v>287</v>
      </c>
      <c r="U2382" s="406">
        <v>62</v>
      </c>
      <c r="V2382" s="406">
        <v>9</v>
      </c>
      <c r="W2382" s="406">
        <v>202122</v>
      </c>
      <c r="X2382" s="566">
        <v>0</v>
      </c>
    </row>
    <row r="2383" spans="18:24" x14ac:dyDescent="0.2">
      <c r="R2383" s="406" t="str">
        <f t="shared" si="37"/>
        <v>534_COR_62_9_202122</v>
      </c>
      <c r="S2383" s="406">
        <v>534</v>
      </c>
      <c r="T2383" s="406" t="s">
        <v>287</v>
      </c>
      <c r="U2383" s="406">
        <v>62</v>
      </c>
      <c r="V2383" s="406">
        <v>9</v>
      </c>
      <c r="W2383" s="406">
        <v>202122</v>
      </c>
      <c r="X2383" s="566">
        <v>0</v>
      </c>
    </row>
    <row r="2384" spans="18:24" x14ac:dyDescent="0.2">
      <c r="R2384" s="406" t="str">
        <f t="shared" si="37"/>
        <v>536_COR_62_9_202122</v>
      </c>
      <c r="S2384" s="406">
        <v>536</v>
      </c>
      <c r="T2384" s="406" t="s">
        <v>287</v>
      </c>
      <c r="U2384" s="406">
        <v>62</v>
      </c>
      <c r="V2384" s="406">
        <v>9</v>
      </c>
      <c r="W2384" s="406">
        <v>202122</v>
      </c>
      <c r="X2384" s="566">
        <v>0</v>
      </c>
    </row>
    <row r="2385" spans="18:24" x14ac:dyDescent="0.2">
      <c r="R2385" s="406" t="str">
        <f t="shared" si="37"/>
        <v>538_COR_62_9_202122</v>
      </c>
      <c r="S2385" s="406">
        <v>538</v>
      </c>
      <c r="T2385" s="406" t="s">
        <v>287</v>
      </c>
      <c r="U2385" s="406">
        <v>62</v>
      </c>
      <c r="V2385" s="406">
        <v>9</v>
      </c>
      <c r="W2385" s="406">
        <v>202122</v>
      </c>
      <c r="X2385" s="566">
        <v>0</v>
      </c>
    </row>
    <row r="2386" spans="18:24" x14ac:dyDescent="0.2">
      <c r="R2386" s="406" t="str">
        <f t="shared" si="37"/>
        <v>540_COR_62_9_202122</v>
      </c>
      <c r="S2386" s="406">
        <v>540</v>
      </c>
      <c r="T2386" s="406" t="s">
        <v>287</v>
      </c>
      <c r="U2386" s="406">
        <v>62</v>
      </c>
      <c r="V2386" s="406">
        <v>9</v>
      </c>
      <c r="W2386" s="406">
        <v>202122</v>
      </c>
      <c r="X2386" s="566">
        <v>0</v>
      </c>
    </row>
    <row r="2387" spans="18:24" x14ac:dyDescent="0.2">
      <c r="R2387" s="406" t="str">
        <f t="shared" si="37"/>
        <v>542_COR_62_9_202122</v>
      </c>
      <c r="S2387" s="406">
        <v>542</v>
      </c>
      <c r="T2387" s="406" t="s">
        <v>287</v>
      </c>
      <c r="U2387" s="406">
        <v>62</v>
      </c>
      <c r="V2387" s="406">
        <v>9</v>
      </c>
      <c r="W2387" s="406">
        <v>202122</v>
      </c>
      <c r="X2387" s="566">
        <v>0</v>
      </c>
    </row>
    <row r="2388" spans="18:24" x14ac:dyDescent="0.2">
      <c r="R2388" s="406" t="str">
        <f t="shared" si="37"/>
        <v>544_COR_62_9_202122</v>
      </c>
      <c r="S2388" s="406">
        <v>544</v>
      </c>
      <c r="T2388" s="406" t="s">
        <v>287</v>
      </c>
      <c r="U2388" s="406">
        <v>62</v>
      </c>
      <c r="V2388" s="406">
        <v>9</v>
      </c>
      <c r="W2388" s="406">
        <v>202122</v>
      </c>
      <c r="X2388" s="566">
        <v>0</v>
      </c>
    </row>
    <row r="2389" spans="18:24" x14ac:dyDescent="0.2">
      <c r="R2389" s="406" t="str">
        <f t="shared" si="37"/>
        <v>545_COR_62_9_202122</v>
      </c>
      <c r="S2389" s="406">
        <v>545</v>
      </c>
      <c r="T2389" s="406" t="s">
        <v>287</v>
      </c>
      <c r="U2389" s="406">
        <v>62</v>
      </c>
      <c r="V2389" s="406">
        <v>9</v>
      </c>
      <c r="W2389" s="406">
        <v>202122</v>
      </c>
      <c r="X2389" s="566">
        <v>0</v>
      </c>
    </row>
    <row r="2390" spans="18:24" x14ac:dyDescent="0.2">
      <c r="R2390" s="406" t="str">
        <f t="shared" si="37"/>
        <v>546_COR_62_9_202122</v>
      </c>
      <c r="S2390" s="406">
        <v>546</v>
      </c>
      <c r="T2390" s="406" t="s">
        <v>287</v>
      </c>
      <c r="U2390" s="406">
        <v>62</v>
      </c>
      <c r="V2390" s="406">
        <v>9</v>
      </c>
      <c r="W2390" s="406">
        <v>202122</v>
      </c>
      <c r="X2390" s="566">
        <v>0</v>
      </c>
    </row>
    <row r="2391" spans="18:24" x14ac:dyDescent="0.2">
      <c r="R2391" s="406" t="str">
        <f t="shared" si="37"/>
        <v>548_COR_62_9_202122</v>
      </c>
      <c r="S2391" s="406">
        <v>548</v>
      </c>
      <c r="T2391" s="406" t="s">
        <v>287</v>
      </c>
      <c r="U2391" s="406">
        <v>62</v>
      </c>
      <c r="V2391" s="406">
        <v>9</v>
      </c>
      <c r="W2391" s="406">
        <v>202122</v>
      </c>
      <c r="X2391" s="566">
        <v>0</v>
      </c>
    </row>
    <row r="2392" spans="18:24" x14ac:dyDescent="0.2">
      <c r="R2392" s="406" t="str">
        <f t="shared" si="37"/>
        <v>550_COR_62_9_202122</v>
      </c>
      <c r="S2392" s="406">
        <v>550</v>
      </c>
      <c r="T2392" s="406" t="s">
        <v>287</v>
      </c>
      <c r="U2392" s="406">
        <v>62</v>
      </c>
      <c r="V2392" s="406">
        <v>9</v>
      </c>
      <c r="W2392" s="406">
        <v>202122</v>
      </c>
      <c r="X2392" s="566">
        <v>0</v>
      </c>
    </row>
    <row r="2393" spans="18:24" x14ac:dyDescent="0.2">
      <c r="R2393" s="406" t="str">
        <f t="shared" si="37"/>
        <v>552_COR_62_9_202122</v>
      </c>
      <c r="S2393" s="406">
        <v>552</v>
      </c>
      <c r="T2393" s="406" t="s">
        <v>287</v>
      </c>
      <c r="U2393" s="406">
        <v>62</v>
      </c>
      <c r="V2393" s="406">
        <v>9</v>
      </c>
      <c r="W2393" s="406">
        <v>202122</v>
      </c>
      <c r="X2393" s="566">
        <v>0</v>
      </c>
    </row>
    <row r="2394" spans="18:24" x14ac:dyDescent="0.2">
      <c r="R2394" s="406" t="str">
        <f t="shared" si="37"/>
        <v>562_COR_62_9_202122</v>
      </c>
      <c r="S2394" s="406">
        <v>562</v>
      </c>
      <c r="T2394" s="406" t="s">
        <v>287</v>
      </c>
      <c r="U2394" s="406">
        <v>62</v>
      </c>
      <c r="V2394" s="406">
        <v>9</v>
      </c>
      <c r="W2394" s="406">
        <v>202122</v>
      </c>
      <c r="X2394" s="566">
        <v>9139</v>
      </c>
    </row>
    <row r="2395" spans="18:24" x14ac:dyDescent="0.2">
      <c r="R2395" s="406" t="str">
        <f t="shared" si="37"/>
        <v>564_COR_62_9_202122</v>
      </c>
      <c r="S2395" s="406">
        <v>564</v>
      </c>
      <c r="T2395" s="406" t="s">
        <v>287</v>
      </c>
      <c r="U2395" s="406">
        <v>62</v>
      </c>
      <c r="V2395" s="406">
        <v>9</v>
      </c>
      <c r="W2395" s="406">
        <v>202122</v>
      </c>
      <c r="X2395" s="566">
        <v>17285</v>
      </c>
    </row>
    <row r="2396" spans="18:24" x14ac:dyDescent="0.2">
      <c r="R2396" s="406" t="str">
        <f t="shared" si="37"/>
        <v>566_COR_62_9_202122</v>
      </c>
      <c r="S2396" s="406">
        <v>566</v>
      </c>
      <c r="T2396" s="406" t="s">
        <v>287</v>
      </c>
      <c r="U2396" s="406">
        <v>62</v>
      </c>
      <c r="V2396" s="406">
        <v>9</v>
      </c>
      <c r="W2396" s="406">
        <v>202122</v>
      </c>
      <c r="X2396" s="566">
        <v>4240</v>
      </c>
    </row>
    <row r="2397" spans="18:24" x14ac:dyDescent="0.2">
      <c r="R2397" s="406" t="str">
        <f t="shared" si="37"/>
        <v>568_COR_62_9_202122</v>
      </c>
      <c r="S2397" s="406">
        <v>568</v>
      </c>
      <c r="T2397" s="406" t="s">
        <v>287</v>
      </c>
      <c r="U2397" s="406">
        <v>62</v>
      </c>
      <c r="V2397" s="406">
        <v>9</v>
      </c>
      <c r="W2397" s="406">
        <v>202122</v>
      </c>
      <c r="X2397" s="566">
        <v>30221</v>
      </c>
    </row>
    <row r="2398" spans="18:24" x14ac:dyDescent="0.2">
      <c r="R2398" s="406" t="str">
        <f t="shared" si="37"/>
        <v>572_COR_62_9_202122</v>
      </c>
      <c r="S2398" s="406">
        <v>572</v>
      </c>
      <c r="T2398" s="406" t="s">
        <v>287</v>
      </c>
      <c r="U2398" s="406">
        <v>62</v>
      </c>
      <c r="V2398" s="406">
        <v>9</v>
      </c>
      <c r="W2398" s="406">
        <v>202122</v>
      </c>
      <c r="X2398" s="566">
        <v>0</v>
      </c>
    </row>
    <row r="2399" spans="18:24" x14ac:dyDescent="0.2">
      <c r="R2399" s="406" t="str">
        <f t="shared" si="37"/>
        <v>574_COR_62_9_202122</v>
      </c>
      <c r="S2399" s="406">
        <v>574</v>
      </c>
      <c r="T2399" s="406" t="s">
        <v>287</v>
      </c>
      <c r="U2399" s="406">
        <v>62</v>
      </c>
      <c r="V2399" s="406">
        <v>9</v>
      </c>
      <c r="W2399" s="406">
        <v>202122</v>
      </c>
      <c r="X2399" s="566">
        <v>0</v>
      </c>
    </row>
    <row r="2400" spans="18:24" x14ac:dyDescent="0.2">
      <c r="R2400" s="406" t="str">
        <f t="shared" si="37"/>
        <v>576_COR_62_9_202122</v>
      </c>
      <c r="S2400" s="406">
        <v>576</v>
      </c>
      <c r="T2400" s="406" t="s">
        <v>287</v>
      </c>
      <c r="U2400" s="406">
        <v>62</v>
      </c>
      <c r="V2400" s="406">
        <v>9</v>
      </c>
      <c r="W2400" s="406">
        <v>202122</v>
      </c>
      <c r="X2400" s="566">
        <v>0</v>
      </c>
    </row>
    <row r="2401" spans="18:24" x14ac:dyDescent="0.2">
      <c r="R2401" s="406" t="str">
        <f t="shared" si="37"/>
        <v>582_COR_62_9_202122</v>
      </c>
      <c r="S2401" s="406">
        <v>582</v>
      </c>
      <c r="T2401" s="406" t="s">
        <v>287</v>
      </c>
      <c r="U2401" s="406">
        <v>62</v>
      </c>
      <c r="V2401" s="406">
        <v>9</v>
      </c>
      <c r="W2401" s="406">
        <v>202122</v>
      </c>
      <c r="X2401" s="566">
        <v>0</v>
      </c>
    </row>
    <row r="2402" spans="18:24" x14ac:dyDescent="0.2">
      <c r="R2402" s="406" t="str">
        <f t="shared" si="37"/>
        <v>584_COR_62_9_202122</v>
      </c>
      <c r="S2402" s="406">
        <v>584</v>
      </c>
      <c r="T2402" s="406" t="s">
        <v>287</v>
      </c>
      <c r="U2402" s="406">
        <v>62</v>
      </c>
      <c r="V2402" s="406">
        <v>9</v>
      </c>
      <c r="W2402" s="406">
        <v>202122</v>
      </c>
      <c r="X2402" s="566">
        <v>0</v>
      </c>
    </row>
    <row r="2403" spans="18:24" x14ac:dyDescent="0.2">
      <c r="R2403" s="406" t="str">
        <f t="shared" si="37"/>
        <v>586_COR_62_9_202122</v>
      </c>
      <c r="S2403" s="406">
        <v>586</v>
      </c>
      <c r="T2403" s="406" t="s">
        <v>287</v>
      </c>
      <c r="U2403" s="406">
        <v>62</v>
      </c>
      <c r="V2403" s="406">
        <v>9</v>
      </c>
      <c r="W2403" s="406">
        <v>202122</v>
      </c>
      <c r="X2403" s="566">
        <v>0</v>
      </c>
    </row>
    <row r="2404" spans="18:24" x14ac:dyDescent="0.2">
      <c r="R2404" s="406" t="str">
        <f t="shared" si="37"/>
        <v>512_COR_63_9_202122</v>
      </c>
      <c r="S2404" s="406">
        <v>512</v>
      </c>
      <c r="T2404" s="406" t="s">
        <v>287</v>
      </c>
      <c r="U2404" s="406">
        <v>63</v>
      </c>
      <c r="V2404" s="406">
        <v>9</v>
      </c>
      <c r="W2404" s="406">
        <v>202122</v>
      </c>
      <c r="X2404" s="566">
        <v>0</v>
      </c>
    </row>
    <row r="2405" spans="18:24" x14ac:dyDescent="0.2">
      <c r="R2405" s="406" t="str">
        <f t="shared" si="37"/>
        <v>514_COR_63_9_202122</v>
      </c>
      <c r="S2405" s="406">
        <v>514</v>
      </c>
      <c r="T2405" s="406" t="s">
        <v>287</v>
      </c>
      <c r="U2405" s="406">
        <v>63</v>
      </c>
      <c r="V2405" s="406">
        <v>9</v>
      </c>
      <c r="W2405" s="406">
        <v>202122</v>
      </c>
      <c r="X2405" s="566">
        <v>0</v>
      </c>
    </row>
    <row r="2406" spans="18:24" x14ac:dyDescent="0.2">
      <c r="R2406" s="406" t="str">
        <f t="shared" si="37"/>
        <v>516_COR_63_9_202122</v>
      </c>
      <c r="S2406" s="406">
        <v>516</v>
      </c>
      <c r="T2406" s="406" t="s">
        <v>287</v>
      </c>
      <c r="U2406" s="406">
        <v>63</v>
      </c>
      <c r="V2406" s="406">
        <v>9</v>
      </c>
      <c r="W2406" s="406">
        <v>202122</v>
      </c>
      <c r="X2406" s="566">
        <v>0</v>
      </c>
    </row>
    <row r="2407" spans="18:24" x14ac:dyDescent="0.2">
      <c r="R2407" s="406" t="str">
        <f t="shared" si="37"/>
        <v>518_COR_63_9_202122</v>
      </c>
      <c r="S2407" s="406">
        <v>518</v>
      </c>
      <c r="T2407" s="406" t="s">
        <v>287</v>
      </c>
      <c r="U2407" s="406">
        <v>63</v>
      </c>
      <c r="V2407" s="406">
        <v>9</v>
      </c>
      <c r="W2407" s="406">
        <v>202122</v>
      </c>
      <c r="X2407" s="566">
        <v>0</v>
      </c>
    </row>
    <row r="2408" spans="18:24" x14ac:dyDescent="0.2">
      <c r="R2408" s="406" t="str">
        <f t="shared" si="37"/>
        <v>520_COR_63_9_202122</v>
      </c>
      <c r="S2408" s="406">
        <v>520</v>
      </c>
      <c r="T2408" s="406" t="s">
        <v>287</v>
      </c>
      <c r="U2408" s="406">
        <v>63</v>
      </c>
      <c r="V2408" s="406">
        <v>9</v>
      </c>
      <c r="W2408" s="406">
        <v>202122</v>
      </c>
      <c r="X2408" s="566">
        <v>0</v>
      </c>
    </row>
    <row r="2409" spans="18:24" x14ac:dyDescent="0.2">
      <c r="R2409" s="406" t="str">
        <f t="shared" si="37"/>
        <v>522_COR_63_9_202122</v>
      </c>
      <c r="S2409" s="406">
        <v>522</v>
      </c>
      <c r="T2409" s="406" t="s">
        <v>287</v>
      </c>
      <c r="U2409" s="406">
        <v>63</v>
      </c>
      <c r="V2409" s="406">
        <v>9</v>
      </c>
      <c r="W2409" s="406">
        <v>202122</v>
      </c>
      <c r="X2409" s="566">
        <v>0</v>
      </c>
    </row>
    <row r="2410" spans="18:24" x14ac:dyDescent="0.2">
      <c r="R2410" s="406" t="str">
        <f t="shared" si="37"/>
        <v>524_COR_63_9_202122</v>
      </c>
      <c r="S2410" s="406">
        <v>524</v>
      </c>
      <c r="T2410" s="406" t="s">
        <v>287</v>
      </c>
      <c r="U2410" s="406">
        <v>63</v>
      </c>
      <c r="V2410" s="406">
        <v>9</v>
      </c>
      <c r="W2410" s="406">
        <v>202122</v>
      </c>
      <c r="X2410" s="566">
        <v>0</v>
      </c>
    </row>
    <row r="2411" spans="18:24" x14ac:dyDescent="0.2">
      <c r="R2411" s="406" t="str">
        <f t="shared" si="37"/>
        <v>526_COR_63_9_202122</v>
      </c>
      <c r="S2411" s="406">
        <v>526</v>
      </c>
      <c r="T2411" s="406" t="s">
        <v>287</v>
      </c>
      <c r="U2411" s="406">
        <v>63</v>
      </c>
      <c r="V2411" s="406">
        <v>9</v>
      </c>
      <c r="W2411" s="406">
        <v>202122</v>
      </c>
      <c r="X2411" s="566">
        <v>0</v>
      </c>
    </row>
    <row r="2412" spans="18:24" x14ac:dyDescent="0.2">
      <c r="R2412" s="406" t="str">
        <f t="shared" si="37"/>
        <v>528_COR_63_9_202122</v>
      </c>
      <c r="S2412" s="406">
        <v>528</v>
      </c>
      <c r="T2412" s="406" t="s">
        <v>287</v>
      </c>
      <c r="U2412" s="406">
        <v>63</v>
      </c>
      <c r="V2412" s="406">
        <v>9</v>
      </c>
      <c r="W2412" s="406">
        <v>202122</v>
      </c>
      <c r="X2412" s="566">
        <v>0</v>
      </c>
    </row>
    <row r="2413" spans="18:24" x14ac:dyDescent="0.2">
      <c r="R2413" s="406" t="str">
        <f t="shared" si="37"/>
        <v>530_COR_63_9_202122</v>
      </c>
      <c r="S2413" s="406">
        <v>530</v>
      </c>
      <c r="T2413" s="406" t="s">
        <v>287</v>
      </c>
      <c r="U2413" s="406">
        <v>63</v>
      </c>
      <c r="V2413" s="406">
        <v>9</v>
      </c>
      <c r="W2413" s="406">
        <v>202122</v>
      </c>
      <c r="X2413" s="566">
        <v>0</v>
      </c>
    </row>
    <row r="2414" spans="18:24" x14ac:dyDescent="0.2">
      <c r="R2414" s="406" t="str">
        <f t="shared" si="37"/>
        <v>532_COR_63_9_202122</v>
      </c>
      <c r="S2414" s="406">
        <v>532</v>
      </c>
      <c r="T2414" s="406" t="s">
        <v>287</v>
      </c>
      <c r="U2414" s="406">
        <v>63</v>
      </c>
      <c r="V2414" s="406">
        <v>9</v>
      </c>
      <c r="W2414" s="406">
        <v>202122</v>
      </c>
      <c r="X2414" s="566">
        <v>0</v>
      </c>
    </row>
    <row r="2415" spans="18:24" x14ac:dyDescent="0.2">
      <c r="R2415" s="406" t="str">
        <f t="shared" si="37"/>
        <v>534_COR_63_9_202122</v>
      </c>
      <c r="S2415" s="406">
        <v>534</v>
      </c>
      <c r="T2415" s="406" t="s">
        <v>287</v>
      </c>
      <c r="U2415" s="406">
        <v>63</v>
      </c>
      <c r="V2415" s="406">
        <v>9</v>
      </c>
      <c r="W2415" s="406">
        <v>202122</v>
      </c>
      <c r="X2415" s="566">
        <v>0</v>
      </c>
    </row>
    <row r="2416" spans="18:24" x14ac:dyDescent="0.2">
      <c r="R2416" s="406" t="str">
        <f t="shared" si="37"/>
        <v>536_COR_63_9_202122</v>
      </c>
      <c r="S2416" s="406">
        <v>536</v>
      </c>
      <c r="T2416" s="406" t="s">
        <v>287</v>
      </c>
      <c r="U2416" s="406">
        <v>63</v>
      </c>
      <c r="V2416" s="406">
        <v>9</v>
      </c>
      <c r="W2416" s="406">
        <v>202122</v>
      </c>
      <c r="X2416" s="566">
        <v>0</v>
      </c>
    </row>
    <row r="2417" spans="18:24" x14ac:dyDescent="0.2">
      <c r="R2417" s="406" t="str">
        <f t="shared" si="37"/>
        <v>538_COR_63_9_202122</v>
      </c>
      <c r="S2417" s="406">
        <v>538</v>
      </c>
      <c r="T2417" s="406" t="s">
        <v>287</v>
      </c>
      <c r="U2417" s="406">
        <v>63</v>
      </c>
      <c r="V2417" s="406">
        <v>9</v>
      </c>
      <c r="W2417" s="406">
        <v>202122</v>
      </c>
      <c r="X2417" s="566">
        <v>0</v>
      </c>
    </row>
    <row r="2418" spans="18:24" x14ac:dyDescent="0.2">
      <c r="R2418" s="406" t="str">
        <f t="shared" si="37"/>
        <v>540_COR_63_9_202122</v>
      </c>
      <c r="S2418" s="406">
        <v>540</v>
      </c>
      <c r="T2418" s="406" t="s">
        <v>287</v>
      </c>
      <c r="U2418" s="406">
        <v>63</v>
      </c>
      <c r="V2418" s="406">
        <v>9</v>
      </c>
      <c r="W2418" s="406">
        <v>202122</v>
      </c>
      <c r="X2418" s="566">
        <v>0</v>
      </c>
    </row>
    <row r="2419" spans="18:24" x14ac:dyDescent="0.2">
      <c r="R2419" s="406" t="str">
        <f t="shared" si="37"/>
        <v>542_COR_63_9_202122</v>
      </c>
      <c r="S2419" s="406">
        <v>542</v>
      </c>
      <c r="T2419" s="406" t="s">
        <v>287</v>
      </c>
      <c r="U2419" s="406">
        <v>63</v>
      </c>
      <c r="V2419" s="406">
        <v>9</v>
      </c>
      <c r="W2419" s="406">
        <v>202122</v>
      </c>
      <c r="X2419" s="566">
        <v>0</v>
      </c>
    </row>
    <row r="2420" spans="18:24" x14ac:dyDescent="0.2">
      <c r="R2420" s="406" t="str">
        <f t="shared" si="37"/>
        <v>544_COR_63_9_202122</v>
      </c>
      <c r="S2420" s="406">
        <v>544</v>
      </c>
      <c r="T2420" s="406" t="s">
        <v>287</v>
      </c>
      <c r="U2420" s="406">
        <v>63</v>
      </c>
      <c r="V2420" s="406">
        <v>9</v>
      </c>
      <c r="W2420" s="406">
        <v>202122</v>
      </c>
      <c r="X2420" s="566">
        <v>0</v>
      </c>
    </row>
    <row r="2421" spans="18:24" x14ac:dyDescent="0.2">
      <c r="R2421" s="406" t="str">
        <f t="shared" si="37"/>
        <v>545_COR_63_9_202122</v>
      </c>
      <c r="S2421" s="406">
        <v>545</v>
      </c>
      <c r="T2421" s="406" t="s">
        <v>287</v>
      </c>
      <c r="U2421" s="406">
        <v>63</v>
      </c>
      <c r="V2421" s="406">
        <v>9</v>
      </c>
      <c r="W2421" s="406">
        <v>202122</v>
      </c>
      <c r="X2421" s="566">
        <v>0</v>
      </c>
    </row>
    <row r="2422" spans="18:24" x14ac:dyDescent="0.2">
      <c r="R2422" s="406" t="str">
        <f t="shared" si="37"/>
        <v>546_COR_63_9_202122</v>
      </c>
      <c r="S2422" s="406">
        <v>546</v>
      </c>
      <c r="T2422" s="406" t="s">
        <v>287</v>
      </c>
      <c r="U2422" s="406">
        <v>63</v>
      </c>
      <c r="V2422" s="406">
        <v>9</v>
      </c>
      <c r="W2422" s="406">
        <v>202122</v>
      </c>
      <c r="X2422" s="566">
        <v>0</v>
      </c>
    </row>
    <row r="2423" spans="18:24" x14ac:dyDescent="0.2">
      <c r="R2423" s="406" t="str">
        <f t="shared" si="37"/>
        <v>548_COR_63_9_202122</v>
      </c>
      <c r="S2423" s="406">
        <v>548</v>
      </c>
      <c r="T2423" s="406" t="s">
        <v>287</v>
      </c>
      <c r="U2423" s="406">
        <v>63</v>
      </c>
      <c r="V2423" s="406">
        <v>9</v>
      </c>
      <c r="W2423" s="406">
        <v>202122</v>
      </c>
      <c r="X2423" s="566">
        <v>0</v>
      </c>
    </row>
    <row r="2424" spans="18:24" x14ac:dyDescent="0.2">
      <c r="R2424" s="406" t="str">
        <f t="shared" si="37"/>
        <v>550_COR_63_9_202122</v>
      </c>
      <c r="S2424" s="406">
        <v>550</v>
      </c>
      <c r="T2424" s="406" t="s">
        <v>287</v>
      </c>
      <c r="U2424" s="406">
        <v>63</v>
      </c>
      <c r="V2424" s="406">
        <v>9</v>
      </c>
      <c r="W2424" s="406">
        <v>202122</v>
      </c>
      <c r="X2424" s="566">
        <v>0</v>
      </c>
    </row>
    <row r="2425" spans="18:24" x14ac:dyDescent="0.2">
      <c r="R2425" s="406" t="str">
        <f t="shared" si="37"/>
        <v>552_COR_63_9_202122</v>
      </c>
      <c r="S2425" s="406">
        <v>552</v>
      </c>
      <c r="T2425" s="406" t="s">
        <v>287</v>
      </c>
      <c r="U2425" s="406">
        <v>63</v>
      </c>
      <c r="V2425" s="406">
        <v>9</v>
      </c>
      <c r="W2425" s="406">
        <v>202122</v>
      </c>
      <c r="X2425" s="566">
        <v>0</v>
      </c>
    </row>
    <row r="2426" spans="18:24" x14ac:dyDescent="0.2">
      <c r="R2426" s="406" t="str">
        <f t="shared" si="37"/>
        <v>562_COR_63_9_202122</v>
      </c>
      <c r="S2426" s="406">
        <v>562</v>
      </c>
      <c r="T2426" s="406" t="s">
        <v>287</v>
      </c>
      <c r="U2426" s="406">
        <v>63</v>
      </c>
      <c r="V2426" s="406">
        <v>9</v>
      </c>
      <c r="W2426" s="406">
        <v>202122</v>
      </c>
      <c r="X2426" s="566">
        <v>0</v>
      </c>
    </row>
    <row r="2427" spans="18:24" x14ac:dyDescent="0.2">
      <c r="R2427" s="406" t="str">
        <f t="shared" si="37"/>
        <v>564_COR_63_9_202122</v>
      </c>
      <c r="S2427" s="406">
        <v>564</v>
      </c>
      <c r="T2427" s="406" t="s">
        <v>287</v>
      </c>
      <c r="U2427" s="406">
        <v>63</v>
      </c>
      <c r="V2427" s="406">
        <v>9</v>
      </c>
      <c r="W2427" s="406">
        <v>202122</v>
      </c>
      <c r="X2427" s="566">
        <v>0</v>
      </c>
    </row>
    <row r="2428" spans="18:24" x14ac:dyDescent="0.2">
      <c r="R2428" s="406" t="str">
        <f t="shared" si="37"/>
        <v>566_COR_63_9_202122</v>
      </c>
      <c r="S2428" s="406">
        <v>566</v>
      </c>
      <c r="T2428" s="406" t="s">
        <v>287</v>
      </c>
      <c r="U2428" s="406">
        <v>63</v>
      </c>
      <c r="V2428" s="406">
        <v>9</v>
      </c>
      <c r="W2428" s="406">
        <v>202122</v>
      </c>
      <c r="X2428" s="566">
        <v>0</v>
      </c>
    </row>
    <row r="2429" spans="18:24" x14ac:dyDescent="0.2">
      <c r="R2429" s="406" t="str">
        <f t="shared" si="37"/>
        <v>568_COR_63_9_202122</v>
      </c>
      <c r="S2429" s="406">
        <v>568</v>
      </c>
      <c r="T2429" s="406" t="s">
        <v>287</v>
      </c>
      <c r="U2429" s="406">
        <v>63</v>
      </c>
      <c r="V2429" s="406">
        <v>9</v>
      </c>
      <c r="W2429" s="406">
        <v>202122</v>
      </c>
      <c r="X2429" s="566">
        <v>0</v>
      </c>
    </row>
    <row r="2430" spans="18:24" x14ac:dyDescent="0.2">
      <c r="R2430" s="406" t="str">
        <f t="shared" si="37"/>
        <v>572_COR_63_9_202122</v>
      </c>
      <c r="S2430" s="406">
        <v>572</v>
      </c>
      <c r="T2430" s="406" t="s">
        <v>287</v>
      </c>
      <c r="U2430" s="406">
        <v>63</v>
      </c>
      <c r="V2430" s="406">
        <v>9</v>
      </c>
      <c r="W2430" s="406">
        <v>202122</v>
      </c>
      <c r="X2430" s="566">
        <v>0</v>
      </c>
    </row>
    <row r="2431" spans="18:24" x14ac:dyDescent="0.2">
      <c r="R2431" s="406" t="str">
        <f t="shared" si="37"/>
        <v>574_COR_63_9_202122</v>
      </c>
      <c r="S2431" s="406">
        <v>574</v>
      </c>
      <c r="T2431" s="406" t="s">
        <v>287</v>
      </c>
      <c r="U2431" s="406">
        <v>63</v>
      </c>
      <c r="V2431" s="406">
        <v>9</v>
      </c>
      <c r="W2431" s="406">
        <v>202122</v>
      </c>
      <c r="X2431" s="566">
        <v>0</v>
      </c>
    </row>
    <row r="2432" spans="18:24" x14ac:dyDescent="0.2">
      <c r="R2432" s="406" t="str">
        <f t="shared" si="37"/>
        <v>576_COR_63_9_202122</v>
      </c>
      <c r="S2432" s="406">
        <v>576</v>
      </c>
      <c r="T2432" s="406" t="s">
        <v>287</v>
      </c>
      <c r="U2432" s="406">
        <v>63</v>
      </c>
      <c r="V2432" s="406">
        <v>9</v>
      </c>
      <c r="W2432" s="406">
        <v>202122</v>
      </c>
      <c r="X2432" s="566">
        <v>0</v>
      </c>
    </row>
    <row r="2433" spans="18:24" x14ac:dyDescent="0.2">
      <c r="R2433" s="406" t="str">
        <f t="shared" si="37"/>
        <v>582_COR_63_9_202122</v>
      </c>
      <c r="S2433" s="406">
        <v>582</v>
      </c>
      <c r="T2433" s="406" t="s">
        <v>287</v>
      </c>
      <c r="U2433" s="406">
        <v>63</v>
      </c>
      <c r="V2433" s="406">
        <v>9</v>
      </c>
      <c r="W2433" s="406">
        <v>202122</v>
      </c>
      <c r="X2433" s="566">
        <v>0</v>
      </c>
    </row>
    <row r="2434" spans="18:24" x14ac:dyDescent="0.2">
      <c r="R2434" s="406" t="str">
        <f t="shared" si="37"/>
        <v>584_COR_63_9_202122</v>
      </c>
      <c r="S2434" s="406">
        <v>584</v>
      </c>
      <c r="T2434" s="406" t="s">
        <v>287</v>
      </c>
      <c r="U2434" s="406">
        <v>63</v>
      </c>
      <c r="V2434" s="406">
        <v>9</v>
      </c>
      <c r="W2434" s="406">
        <v>202122</v>
      </c>
      <c r="X2434" s="566">
        <v>0</v>
      </c>
    </row>
    <row r="2435" spans="18:24" x14ac:dyDescent="0.2">
      <c r="R2435" s="406" t="str">
        <f t="shared" si="37"/>
        <v>586_COR_63_9_202122</v>
      </c>
      <c r="S2435" s="406">
        <v>586</v>
      </c>
      <c r="T2435" s="406" t="s">
        <v>287</v>
      </c>
      <c r="U2435" s="406">
        <v>63</v>
      </c>
      <c r="V2435" s="406">
        <v>9</v>
      </c>
      <c r="W2435" s="406">
        <v>202122</v>
      </c>
      <c r="X2435" s="566">
        <v>0</v>
      </c>
    </row>
    <row r="2436" spans="18:24" x14ac:dyDescent="0.2">
      <c r="R2436" s="406" t="str">
        <f t="shared" ref="R2436:R2499" si="38">S2436&amp;"_"&amp;T2436&amp;"_"&amp;U2436&amp;"_"&amp;V2436&amp;"_"&amp;W2436</f>
        <v>512_COR_65_9_202122</v>
      </c>
      <c r="S2436" s="406">
        <v>512</v>
      </c>
      <c r="T2436" s="406" t="s">
        <v>287</v>
      </c>
      <c r="U2436" s="406">
        <v>65</v>
      </c>
      <c r="V2436" s="406">
        <v>9</v>
      </c>
      <c r="W2436" s="406">
        <v>202122</v>
      </c>
      <c r="X2436" s="566">
        <v>0</v>
      </c>
    </row>
    <row r="2437" spans="18:24" x14ac:dyDescent="0.2">
      <c r="R2437" s="406" t="str">
        <f t="shared" si="38"/>
        <v>514_COR_65_9_202122</v>
      </c>
      <c r="S2437" s="406">
        <v>514</v>
      </c>
      <c r="T2437" s="406" t="s">
        <v>287</v>
      </c>
      <c r="U2437" s="406">
        <v>65</v>
      </c>
      <c r="V2437" s="406">
        <v>9</v>
      </c>
      <c r="W2437" s="406">
        <v>202122</v>
      </c>
      <c r="X2437" s="566">
        <v>0</v>
      </c>
    </row>
    <row r="2438" spans="18:24" x14ac:dyDescent="0.2">
      <c r="R2438" s="406" t="str">
        <f t="shared" si="38"/>
        <v>516_COR_65_9_202122</v>
      </c>
      <c r="S2438" s="406">
        <v>516</v>
      </c>
      <c r="T2438" s="406" t="s">
        <v>287</v>
      </c>
      <c r="U2438" s="406">
        <v>65</v>
      </c>
      <c r="V2438" s="406">
        <v>9</v>
      </c>
      <c r="W2438" s="406">
        <v>202122</v>
      </c>
      <c r="X2438" s="566">
        <v>0</v>
      </c>
    </row>
    <row r="2439" spans="18:24" x14ac:dyDescent="0.2">
      <c r="R2439" s="406" t="str">
        <f t="shared" si="38"/>
        <v>518_COR_65_9_202122</v>
      </c>
      <c r="S2439" s="406">
        <v>518</v>
      </c>
      <c r="T2439" s="406" t="s">
        <v>287</v>
      </c>
      <c r="U2439" s="406">
        <v>65</v>
      </c>
      <c r="V2439" s="406">
        <v>9</v>
      </c>
      <c r="W2439" s="406">
        <v>202122</v>
      </c>
      <c r="X2439" s="566">
        <v>0</v>
      </c>
    </row>
    <row r="2440" spans="18:24" x14ac:dyDescent="0.2">
      <c r="R2440" s="406" t="str">
        <f t="shared" si="38"/>
        <v>520_COR_65_9_202122</v>
      </c>
      <c r="S2440" s="406">
        <v>520</v>
      </c>
      <c r="T2440" s="406" t="s">
        <v>287</v>
      </c>
      <c r="U2440" s="406">
        <v>65</v>
      </c>
      <c r="V2440" s="406">
        <v>9</v>
      </c>
      <c r="W2440" s="406">
        <v>202122</v>
      </c>
      <c r="X2440" s="566">
        <v>0</v>
      </c>
    </row>
    <row r="2441" spans="18:24" x14ac:dyDescent="0.2">
      <c r="R2441" s="406" t="str">
        <f t="shared" si="38"/>
        <v>522_COR_65_9_202122</v>
      </c>
      <c r="S2441" s="406">
        <v>522</v>
      </c>
      <c r="T2441" s="406" t="s">
        <v>287</v>
      </c>
      <c r="U2441" s="406">
        <v>65</v>
      </c>
      <c r="V2441" s="406">
        <v>9</v>
      </c>
      <c r="W2441" s="406">
        <v>202122</v>
      </c>
      <c r="X2441" s="566">
        <v>0</v>
      </c>
    </row>
    <row r="2442" spans="18:24" x14ac:dyDescent="0.2">
      <c r="R2442" s="406" t="str">
        <f t="shared" si="38"/>
        <v>524_COR_65_9_202122</v>
      </c>
      <c r="S2442" s="406">
        <v>524</v>
      </c>
      <c r="T2442" s="406" t="s">
        <v>287</v>
      </c>
      <c r="U2442" s="406">
        <v>65</v>
      </c>
      <c r="V2442" s="406">
        <v>9</v>
      </c>
      <c r="W2442" s="406">
        <v>202122</v>
      </c>
      <c r="X2442" s="566">
        <v>0</v>
      </c>
    </row>
    <row r="2443" spans="18:24" x14ac:dyDescent="0.2">
      <c r="R2443" s="406" t="str">
        <f t="shared" si="38"/>
        <v>526_COR_65_9_202122</v>
      </c>
      <c r="S2443" s="406">
        <v>526</v>
      </c>
      <c r="T2443" s="406" t="s">
        <v>287</v>
      </c>
      <c r="U2443" s="406">
        <v>65</v>
      </c>
      <c r="V2443" s="406">
        <v>9</v>
      </c>
      <c r="W2443" s="406">
        <v>202122</v>
      </c>
      <c r="X2443" s="566">
        <v>0</v>
      </c>
    </row>
    <row r="2444" spans="18:24" x14ac:dyDescent="0.2">
      <c r="R2444" s="406" t="str">
        <f t="shared" si="38"/>
        <v>528_COR_65_9_202122</v>
      </c>
      <c r="S2444" s="406">
        <v>528</v>
      </c>
      <c r="T2444" s="406" t="s">
        <v>287</v>
      </c>
      <c r="U2444" s="406">
        <v>65</v>
      </c>
      <c r="V2444" s="406">
        <v>9</v>
      </c>
      <c r="W2444" s="406">
        <v>202122</v>
      </c>
      <c r="X2444" s="566">
        <v>0</v>
      </c>
    </row>
    <row r="2445" spans="18:24" x14ac:dyDescent="0.2">
      <c r="R2445" s="406" t="str">
        <f t="shared" si="38"/>
        <v>530_COR_65_9_202122</v>
      </c>
      <c r="S2445" s="406">
        <v>530</v>
      </c>
      <c r="T2445" s="406" t="s">
        <v>287</v>
      </c>
      <c r="U2445" s="406">
        <v>65</v>
      </c>
      <c r="V2445" s="406">
        <v>9</v>
      </c>
      <c r="W2445" s="406">
        <v>202122</v>
      </c>
      <c r="X2445" s="566">
        <v>0</v>
      </c>
    </row>
    <row r="2446" spans="18:24" x14ac:dyDescent="0.2">
      <c r="R2446" s="406" t="str">
        <f t="shared" si="38"/>
        <v>532_COR_65_9_202122</v>
      </c>
      <c r="S2446" s="406">
        <v>532</v>
      </c>
      <c r="T2446" s="406" t="s">
        <v>287</v>
      </c>
      <c r="U2446" s="406">
        <v>65</v>
      </c>
      <c r="V2446" s="406">
        <v>9</v>
      </c>
      <c r="W2446" s="406">
        <v>202122</v>
      </c>
      <c r="X2446" s="566">
        <v>0</v>
      </c>
    </row>
    <row r="2447" spans="18:24" x14ac:dyDescent="0.2">
      <c r="R2447" s="406" t="str">
        <f t="shared" si="38"/>
        <v>534_COR_65_9_202122</v>
      </c>
      <c r="S2447" s="406">
        <v>534</v>
      </c>
      <c r="T2447" s="406" t="s">
        <v>287</v>
      </c>
      <c r="U2447" s="406">
        <v>65</v>
      </c>
      <c r="V2447" s="406">
        <v>9</v>
      </c>
      <c r="W2447" s="406">
        <v>202122</v>
      </c>
      <c r="X2447" s="566">
        <v>0</v>
      </c>
    </row>
    <row r="2448" spans="18:24" x14ac:dyDescent="0.2">
      <c r="R2448" s="406" t="str">
        <f t="shared" si="38"/>
        <v>536_COR_65_9_202122</v>
      </c>
      <c r="S2448" s="406">
        <v>536</v>
      </c>
      <c r="T2448" s="406" t="s">
        <v>287</v>
      </c>
      <c r="U2448" s="406">
        <v>65</v>
      </c>
      <c r="V2448" s="406">
        <v>9</v>
      </c>
      <c r="W2448" s="406">
        <v>202122</v>
      </c>
      <c r="X2448" s="566">
        <v>0</v>
      </c>
    </row>
    <row r="2449" spans="18:24" x14ac:dyDescent="0.2">
      <c r="R2449" s="406" t="str">
        <f t="shared" si="38"/>
        <v>538_COR_65_9_202122</v>
      </c>
      <c r="S2449" s="406">
        <v>538</v>
      </c>
      <c r="T2449" s="406" t="s">
        <v>287</v>
      </c>
      <c r="U2449" s="406">
        <v>65</v>
      </c>
      <c r="V2449" s="406">
        <v>9</v>
      </c>
      <c r="W2449" s="406">
        <v>202122</v>
      </c>
      <c r="X2449" s="566">
        <v>0</v>
      </c>
    </row>
    <row r="2450" spans="18:24" x14ac:dyDescent="0.2">
      <c r="R2450" s="406" t="str">
        <f t="shared" si="38"/>
        <v>540_COR_65_9_202122</v>
      </c>
      <c r="S2450" s="406">
        <v>540</v>
      </c>
      <c r="T2450" s="406" t="s">
        <v>287</v>
      </c>
      <c r="U2450" s="406">
        <v>65</v>
      </c>
      <c r="V2450" s="406">
        <v>9</v>
      </c>
      <c r="W2450" s="406">
        <v>202122</v>
      </c>
      <c r="X2450" s="566">
        <v>0</v>
      </c>
    </row>
    <row r="2451" spans="18:24" x14ac:dyDescent="0.2">
      <c r="R2451" s="406" t="str">
        <f t="shared" si="38"/>
        <v>542_COR_65_9_202122</v>
      </c>
      <c r="S2451" s="406">
        <v>542</v>
      </c>
      <c r="T2451" s="406" t="s">
        <v>287</v>
      </c>
      <c r="U2451" s="406">
        <v>65</v>
      </c>
      <c r="V2451" s="406">
        <v>9</v>
      </c>
      <c r="W2451" s="406">
        <v>202122</v>
      </c>
      <c r="X2451" s="566">
        <v>0</v>
      </c>
    </row>
    <row r="2452" spans="18:24" x14ac:dyDescent="0.2">
      <c r="R2452" s="406" t="str">
        <f t="shared" si="38"/>
        <v>544_COR_65_9_202122</v>
      </c>
      <c r="S2452" s="406">
        <v>544</v>
      </c>
      <c r="T2452" s="406" t="s">
        <v>287</v>
      </c>
      <c r="U2452" s="406">
        <v>65</v>
      </c>
      <c r="V2452" s="406">
        <v>9</v>
      </c>
      <c r="W2452" s="406">
        <v>202122</v>
      </c>
      <c r="X2452" s="566">
        <v>0</v>
      </c>
    </row>
    <row r="2453" spans="18:24" x14ac:dyDescent="0.2">
      <c r="R2453" s="406" t="str">
        <f t="shared" si="38"/>
        <v>545_COR_65_9_202122</v>
      </c>
      <c r="S2453" s="406">
        <v>545</v>
      </c>
      <c r="T2453" s="406" t="s">
        <v>287</v>
      </c>
      <c r="U2453" s="406">
        <v>65</v>
      </c>
      <c r="V2453" s="406">
        <v>9</v>
      </c>
      <c r="W2453" s="406">
        <v>202122</v>
      </c>
      <c r="X2453" s="566">
        <v>0</v>
      </c>
    </row>
    <row r="2454" spans="18:24" x14ac:dyDescent="0.2">
      <c r="R2454" s="406" t="str">
        <f t="shared" si="38"/>
        <v>546_COR_65_9_202122</v>
      </c>
      <c r="S2454" s="406">
        <v>546</v>
      </c>
      <c r="T2454" s="406" t="s">
        <v>287</v>
      </c>
      <c r="U2454" s="406">
        <v>65</v>
      </c>
      <c r="V2454" s="406">
        <v>9</v>
      </c>
      <c r="W2454" s="406">
        <v>202122</v>
      </c>
      <c r="X2454" s="566">
        <v>0</v>
      </c>
    </row>
    <row r="2455" spans="18:24" x14ac:dyDescent="0.2">
      <c r="R2455" s="406" t="str">
        <f t="shared" si="38"/>
        <v>548_COR_65_9_202122</v>
      </c>
      <c r="S2455" s="406">
        <v>548</v>
      </c>
      <c r="T2455" s="406" t="s">
        <v>287</v>
      </c>
      <c r="U2455" s="406">
        <v>65</v>
      </c>
      <c r="V2455" s="406">
        <v>9</v>
      </c>
      <c r="W2455" s="406">
        <v>202122</v>
      </c>
      <c r="X2455" s="566">
        <v>0</v>
      </c>
    </row>
    <row r="2456" spans="18:24" x14ac:dyDescent="0.2">
      <c r="R2456" s="406" t="str">
        <f t="shared" si="38"/>
        <v>550_COR_65_9_202122</v>
      </c>
      <c r="S2456" s="406">
        <v>550</v>
      </c>
      <c r="T2456" s="406" t="s">
        <v>287</v>
      </c>
      <c r="U2456" s="406">
        <v>65</v>
      </c>
      <c r="V2456" s="406">
        <v>9</v>
      </c>
      <c r="W2456" s="406">
        <v>202122</v>
      </c>
      <c r="X2456" s="566">
        <v>0</v>
      </c>
    </row>
    <row r="2457" spans="18:24" x14ac:dyDescent="0.2">
      <c r="R2457" s="406" t="str">
        <f t="shared" si="38"/>
        <v>552_COR_65_9_202122</v>
      </c>
      <c r="S2457" s="406">
        <v>552</v>
      </c>
      <c r="T2457" s="406" t="s">
        <v>287</v>
      </c>
      <c r="U2457" s="406">
        <v>65</v>
      </c>
      <c r="V2457" s="406">
        <v>9</v>
      </c>
      <c r="W2457" s="406">
        <v>202122</v>
      </c>
      <c r="X2457" s="566">
        <v>0</v>
      </c>
    </row>
    <row r="2458" spans="18:24" x14ac:dyDescent="0.2">
      <c r="R2458" s="406" t="str">
        <f t="shared" si="38"/>
        <v>562_COR_65_9_202122</v>
      </c>
      <c r="S2458" s="406">
        <v>562</v>
      </c>
      <c r="T2458" s="406" t="s">
        <v>287</v>
      </c>
      <c r="U2458" s="406">
        <v>65</v>
      </c>
      <c r="V2458" s="406">
        <v>9</v>
      </c>
      <c r="W2458" s="406">
        <v>202122</v>
      </c>
      <c r="X2458" s="566">
        <v>9139</v>
      </c>
    </row>
    <row r="2459" spans="18:24" x14ac:dyDescent="0.2">
      <c r="R2459" s="406" t="str">
        <f t="shared" si="38"/>
        <v>564_COR_65_9_202122</v>
      </c>
      <c r="S2459" s="406">
        <v>564</v>
      </c>
      <c r="T2459" s="406" t="s">
        <v>287</v>
      </c>
      <c r="U2459" s="406">
        <v>65</v>
      </c>
      <c r="V2459" s="406">
        <v>9</v>
      </c>
      <c r="W2459" s="406">
        <v>202122</v>
      </c>
      <c r="X2459" s="566">
        <v>17285</v>
      </c>
    </row>
    <row r="2460" spans="18:24" x14ac:dyDescent="0.2">
      <c r="R2460" s="406" t="str">
        <f t="shared" si="38"/>
        <v>566_COR_65_9_202122</v>
      </c>
      <c r="S2460" s="406">
        <v>566</v>
      </c>
      <c r="T2460" s="406" t="s">
        <v>287</v>
      </c>
      <c r="U2460" s="406">
        <v>65</v>
      </c>
      <c r="V2460" s="406">
        <v>9</v>
      </c>
      <c r="W2460" s="406">
        <v>202122</v>
      </c>
      <c r="X2460" s="566">
        <v>4240</v>
      </c>
    </row>
    <row r="2461" spans="18:24" x14ac:dyDescent="0.2">
      <c r="R2461" s="406" t="str">
        <f t="shared" si="38"/>
        <v>568_COR_65_9_202122</v>
      </c>
      <c r="S2461" s="406">
        <v>568</v>
      </c>
      <c r="T2461" s="406" t="s">
        <v>287</v>
      </c>
      <c r="U2461" s="406">
        <v>65</v>
      </c>
      <c r="V2461" s="406">
        <v>9</v>
      </c>
      <c r="W2461" s="406">
        <v>202122</v>
      </c>
      <c r="X2461" s="566">
        <v>30221</v>
      </c>
    </row>
    <row r="2462" spans="18:24" x14ac:dyDescent="0.2">
      <c r="R2462" s="406" t="str">
        <f t="shared" si="38"/>
        <v>572_COR_65_9_202122</v>
      </c>
      <c r="S2462" s="406">
        <v>572</v>
      </c>
      <c r="T2462" s="406" t="s">
        <v>287</v>
      </c>
      <c r="U2462" s="406">
        <v>65</v>
      </c>
      <c r="V2462" s="406">
        <v>9</v>
      </c>
      <c r="W2462" s="406">
        <v>202122</v>
      </c>
      <c r="X2462" s="566">
        <v>7136</v>
      </c>
    </row>
    <row r="2463" spans="18:24" x14ac:dyDescent="0.2">
      <c r="R2463" s="406" t="str">
        <f t="shared" si="38"/>
        <v>574_COR_65_9_202122</v>
      </c>
      <c r="S2463" s="406">
        <v>574</v>
      </c>
      <c r="T2463" s="406" t="s">
        <v>287</v>
      </c>
      <c r="U2463" s="406">
        <v>65</v>
      </c>
      <c r="V2463" s="406">
        <v>9</v>
      </c>
      <c r="W2463" s="406">
        <v>202122</v>
      </c>
      <c r="X2463" s="566">
        <v>1175</v>
      </c>
    </row>
    <row r="2464" spans="18:24" x14ac:dyDescent="0.2">
      <c r="R2464" s="406" t="str">
        <f t="shared" si="38"/>
        <v>576_COR_65_9_202122</v>
      </c>
      <c r="S2464" s="406">
        <v>576</v>
      </c>
      <c r="T2464" s="406" t="s">
        <v>287</v>
      </c>
      <c r="U2464" s="406">
        <v>65</v>
      </c>
      <c r="V2464" s="406">
        <v>9</v>
      </c>
      <c r="W2464" s="406">
        <v>202122</v>
      </c>
      <c r="X2464" s="566">
        <v>2444</v>
      </c>
    </row>
    <row r="2465" spans="18:24" x14ac:dyDescent="0.2">
      <c r="R2465" s="406" t="str">
        <f t="shared" si="38"/>
        <v>582_COR_65_9_202122</v>
      </c>
      <c r="S2465" s="406">
        <v>582</v>
      </c>
      <c r="T2465" s="406" t="s">
        <v>287</v>
      </c>
      <c r="U2465" s="406">
        <v>65</v>
      </c>
      <c r="V2465" s="406">
        <v>9</v>
      </c>
      <c r="W2465" s="406">
        <v>202122</v>
      </c>
      <c r="X2465" s="566">
        <v>0</v>
      </c>
    </row>
    <row r="2466" spans="18:24" x14ac:dyDescent="0.2">
      <c r="R2466" s="406" t="str">
        <f t="shared" si="38"/>
        <v>584_COR_65_9_202122</v>
      </c>
      <c r="S2466" s="406">
        <v>584</v>
      </c>
      <c r="T2466" s="406" t="s">
        <v>287</v>
      </c>
      <c r="U2466" s="406">
        <v>65</v>
      </c>
      <c r="V2466" s="406">
        <v>9</v>
      </c>
      <c r="W2466" s="406">
        <v>202122</v>
      </c>
      <c r="X2466" s="566">
        <v>0</v>
      </c>
    </row>
    <row r="2467" spans="18:24" x14ac:dyDescent="0.2">
      <c r="R2467" s="406" t="str">
        <f t="shared" si="38"/>
        <v>586_COR_65_9_202122</v>
      </c>
      <c r="S2467" s="406">
        <v>586</v>
      </c>
      <c r="T2467" s="406" t="s">
        <v>287</v>
      </c>
      <c r="U2467" s="406">
        <v>65</v>
      </c>
      <c r="V2467" s="406">
        <v>9</v>
      </c>
      <c r="W2467" s="406">
        <v>202122</v>
      </c>
      <c r="X2467" s="566">
        <v>0</v>
      </c>
    </row>
    <row r="2468" spans="18:24" x14ac:dyDescent="0.2">
      <c r="R2468" s="406" t="str">
        <f t="shared" si="38"/>
        <v>512_COR_66_9_202122</v>
      </c>
      <c r="S2468" s="406">
        <v>512</v>
      </c>
      <c r="T2468" s="406" t="s">
        <v>287</v>
      </c>
      <c r="U2468" s="406">
        <v>66</v>
      </c>
      <c r="V2468" s="406">
        <v>9</v>
      </c>
      <c r="W2468" s="406">
        <v>202122</v>
      </c>
      <c r="X2468" s="566">
        <v>33457</v>
      </c>
    </row>
    <row r="2469" spans="18:24" x14ac:dyDescent="0.2">
      <c r="R2469" s="406" t="str">
        <f t="shared" si="38"/>
        <v>514_COR_66_9_202122</v>
      </c>
      <c r="S2469" s="406">
        <v>514</v>
      </c>
      <c r="T2469" s="406" t="s">
        <v>287</v>
      </c>
      <c r="U2469" s="406">
        <v>66</v>
      </c>
      <c r="V2469" s="406">
        <v>9</v>
      </c>
      <c r="W2469" s="406">
        <v>202122</v>
      </c>
      <c r="X2469" s="566">
        <v>37054</v>
      </c>
    </row>
    <row r="2470" spans="18:24" x14ac:dyDescent="0.2">
      <c r="R2470" s="406" t="str">
        <f t="shared" si="38"/>
        <v>516_COR_66_9_202122</v>
      </c>
      <c r="S2470" s="406">
        <v>516</v>
      </c>
      <c r="T2470" s="406" t="s">
        <v>287</v>
      </c>
      <c r="U2470" s="406">
        <v>66</v>
      </c>
      <c r="V2470" s="406">
        <v>9</v>
      </c>
      <c r="W2470" s="406">
        <v>202122</v>
      </c>
      <c r="X2470" s="566">
        <v>42747</v>
      </c>
    </row>
    <row r="2471" spans="18:24" x14ac:dyDescent="0.2">
      <c r="R2471" s="406" t="str">
        <f t="shared" si="38"/>
        <v>518_COR_66_9_202122</v>
      </c>
      <c r="S2471" s="406">
        <v>518</v>
      </c>
      <c r="T2471" s="406" t="s">
        <v>287</v>
      </c>
      <c r="U2471" s="406">
        <v>66</v>
      </c>
      <c r="V2471" s="406">
        <v>9</v>
      </c>
      <c r="W2471" s="406">
        <v>202122</v>
      </c>
      <c r="X2471" s="566">
        <v>51259</v>
      </c>
    </row>
    <row r="2472" spans="18:24" x14ac:dyDescent="0.2">
      <c r="R2472" s="406" t="str">
        <f t="shared" si="38"/>
        <v>520_COR_66_9_202122</v>
      </c>
      <c r="S2472" s="406">
        <v>520</v>
      </c>
      <c r="T2472" s="406" t="s">
        <v>287</v>
      </c>
      <c r="U2472" s="406">
        <v>66</v>
      </c>
      <c r="V2472" s="406">
        <v>9</v>
      </c>
      <c r="W2472" s="406">
        <v>202122</v>
      </c>
      <c r="X2472" s="566">
        <v>67907</v>
      </c>
    </row>
    <row r="2473" spans="18:24" x14ac:dyDescent="0.2">
      <c r="R2473" s="406" t="str">
        <f t="shared" si="38"/>
        <v>522_COR_66_9_202122</v>
      </c>
      <c r="S2473" s="406">
        <v>522</v>
      </c>
      <c r="T2473" s="406" t="s">
        <v>287</v>
      </c>
      <c r="U2473" s="406">
        <v>66</v>
      </c>
      <c r="V2473" s="406">
        <v>9</v>
      </c>
      <c r="W2473" s="406">
        <v>202122</v>
      </c>
      <c r="X2473" s="566">
        <v>88471.968999999983</v>
      </c>
    </row>
    <row r="2474" spans="18:24" x14ac:dyDescent="0.2">
      <c r="R2474" s="406" t="str">
        <f t="shared" si="38"/>
        <v>524_COR_66_9_202122</v>
      </c>
      <c r="S2474" s="406">
        <v>524</v>
      </c>
      <c r="T2474" s="406" t="s">
        <v>287</v>
      </c>
      <c r="U2474" s="406">
        <v>66</v>
      </c>
      <c r="V2474" s="406">
        <v>9</v>
      </c>
      <c r="W2474" s="406">
        <v>202122</v>
      </c>
      <c r="X2474" s="566">
        <v>72594.25499999999</v>
      </c>
    </row>
    <row r="2475" spans="18:24" x14ac:dyDescent="0.2">
      <c r="R2475" s="406" t="str">
        <f t="shared" si="38"/>
        <v>526_COR_66_9_202122</v>
      </c>
      <c r="S2475" s="406">
        <v>526</v>
      </c>
      <c r="T2475" s="406" t="s">
        <v>287</v>
      </c>
      <c r="U2475" s="406">
        <v>66</v>
      </c>
      <c r="V2475" s="406">
        <v>9</v>
      </c>
      <c r="W2475" s="406">
        <v>202122</v>
      </c>
      <c r="X2475" s="566">
        <v>17843</v>
      </c>
    </row>
    <row r="2476" spans="18:24" x14ac:dyDescent="0.2">
      <c r="R2476" s="406" t="str">
        <f t="shared" si="38"/>
        <v>528_COR_66_9_202122</v>
      </c>
      <c r="S2476" s="406">
        <v>528</v>
      </c>
      <c r="T2476" s="406" t="s">
        <v>287</v>
      </c>
      <c r="U2476" s="406">
        <v>66</v>
      </c>
      <c r="V2476" s="406">
        <v>9</v>
      </c>
      <c r="W2476" s="406">
        <v>202122</v>
      </c>
      <c r="X2476" s="566">
        <v>79917.272719999964</v>
      </c>
    </row>
    <row r="2477" spans="18:24" x14ac:dyDescent="0.2">
      <c r="R2477" s="406" t="str">
        <f t="shared" si="38"/>
        <v>530_COR_66_9_202122</v>
      </c>
      <c r="S2477" s="406">
        <v>530</v>
      </c>
      <c r="T2477" s="406" t="s">
        <v>287</v>
      </c>
      <c r="U2477" s="406">
        <v>66</v>
      </c>
      <c r="V2477" s="406">
        <v>9</v>
      </c>
      <c r="W2477" s="406">
        <v>202122</v>
      </c>
      <c r="X2477" s="566">
        <v>82740.141999999993</v>
      </c>
    </row>
    <row r="2478" spans="18:24" x14ac:dyDescent="0.2">
      <c r="R2478" s="406" t="str">
        <f t="shared" si="38"/>
        <v>532_COR_66_9_202122</v>
      </c>
      <c r="S2478" s="406">
        <v>532</v>
      </c>
      <c r="T2478" s="406" t="s">
        <v>287</v>
      </c>
      <c r="U2478" s="406">
        <v>66</v>
      </c>
      <c r="V2478" s="406">
        <v>9</v>
      </c>
      <c r="W2478" s="406">
        <v>202122</v>
      </c>
      <c r="X2478" s="566">
        <v>145159</v>
      </c>
    </row>
    <row r="2479" spans="18:24" x14ac:dyDescent="0.2">
      <c r="R2479" s="406" t="str">
        <f t="shared" si="38"/>
        <v>534_COR_66_9_202122</v>
      </c>
      <c r="S2479" s="406">
        <v>534</v>
      </c>
      <c r="T2479" s="406" t="s">
        <v>287</v>
      </c>
      <c r="U2479" s="406">
        <v>66</v>
      </c>
      <c r="V2479" s="406">
        <v>9</v>
      </c>
      <c r="W2479" s="406">
        <v>202122</v>
      </c>
      <c r="X2479" s="566">
        <v>70623.554460000014</v>
      </c>
    </row>
    <row r="2480" spans="18:24" x14ac:dyDescent="0.2">
      <c r="R2480" s="406" t="str">
        <f t="shared" si="38"/>
        <v>536_COR_66_9_202122</v>
      </c>
      <c r="S2480" s="406">
        <v>536</v>
      </c>
      <c r="T2480" s="406" t="s">
        <v>287</v>
      </c>
      <c r="U2480" s="406">
        <v>66</v>
      </c>
      <c r="V2480" s="406">
        <v>9</v>
      </c>
      <c r="W2480" s="406">
        <v>202122</v>
      </c>
      <c r="X2480" s="566">
        <v>29741.200000000001</v>
      </c>
    </row>
    <row r="2481" spans="18:24" x14ac:dyDescent="0.2">
      <c r="R2481" s="406" t="str">
        <f t="shared" si="38"/>
        <v>538_COR_66_9_202122</v>
      </c>
      <c r="S2481" s="406">
        <v>538</v>
      </c>
      <c r="T2481" s="406" t="s">
        <v>287</v>
      </c>
      <c r="U2481" s="406">
        <v>66</v>
      </c>
      <c r="V2481" s="406">
        <v>9</v>
      </c>
      <c r="W2481" s="406">
        <v>202122</v>
      </c>
      <c r="X2481" s="566">
        <v>66411</v>
      </c>
    </row>
    <row r="2482" spans="18:24" x14ac:dyDescent="0.2">
      <c r="R2482" s="406" t="str">
        <f t="shared" si="38"/>
        <v>540_COR_66_9_202122</v>
      </c>
      <c r="S2482" s="406">
        <v>540</v>
      </c>
      <c r="T2482" s="406" t="s">
        <v>287</v>
      </c>
      <c r="U2482" s="406">
        <v>66</v>
      </c>
      <c r="V2482" s="406">
        <v>9</v>
      </c>
      <c r="W2482" s="406">
        <v>202122</v>
      </c>
      <c r="X2482" s="566">
        <v>105892.212</v>
      </c>
    </row>
    <row r="2483" spans="18:24" x14ac:dyDescent="0.2">
      <c r="R2483" s="406" t="str">
        <f t="shared" si="38"/>
        <v>542_COR_66_9_202122</v>
      </c>
      <c r="S2483" s="406">
        <v>542</v>
      </c>
      <c r="T2483" s="406" t="s">
        <v>287</v>
      </c>
      <c r="U2483" s="406">
        <v>66</v>
      </c>
      <c r="V2483" s="406">
        <v>9</v>
      </c>
      <c r="W2483" s="406">
        <v>202122</v>
      </c>
      <c r="X2483" s="566">
        <v>31363</v>
      </c>
    </row>
    <row r="2484" spans="18:24" x14ac:dyDescent="0.2">
      <c r="R2484" s="406" t="str">
        <f t="shared" si="38"/>
        <v>544_COR_66_9_202122</v>
      </c>
      <c r="S2484" s="406">
        <v>544</v>
      </c>
      <c r="T2484" s="406" t="s">
        <v>287</v>
      </c>
      <c r="U2484" s="406">
        <v>66</v>
      </c>
      <c r="V2484" s="406">
        <v>9</v>
      </c>
      <c r="W2484" s="406">
        <v>202122</v>
      </c>
      <c r="X2484" s="566">
        <v>47791.505240000013</v>
      </c>
    </row>
    <row r="2485" spans="18:24" x14ac:dyDescent="0.2">
      <c r="R2485" s="406" t="str">
        <f t="shared" si="38"/>
        <v>545_COR_66_9_202122</v>
      </c>
      <c r="S2485" s="406">
        <v>545</v>
      </c>
      <c r="T2485" s="406" t="s">
        <v>287</v>
      </c>
      <c r="U2485" s="406">
        <v>66</v>
      </c>
      <c r="V2485" s="406">
        <v>9</v>
      </c>
      <c r="W2485" s="406">
        <v>202122</v>
      </c>
      <c r="X2485" s="566">
        <v>15266</v>
      </c>
    </row>
    <row r="2486" spans="18:24" x14ac:dyDescent="0.2">
      <c r="R2486" s="406" t="str">
        <f t="shared" si="38"/>
        <v>546_COR_66_9_202122</v>
      </c>
      <c r="S2486" s="406">
        <v>546</v>
      </c>
      <c r="T2486" s="406" t="s">
        <v>287</v>
      </c>
      <c r="U2486" s="406">
        <v>66</v>
      </c>
      <c r="V2486" s="406">
        <v>9</v>
      </c>
      <c r="W2486" s="406">
        <v>202122</v>
      </c>
      <c r="X2486" s="566">
        <v>18246</v>
      </c>
    </row>
    <row r="2487" spans="18:24" x14ac:dyDescent="0.2">
      <c r="R2487" s="406" t="str">
        <f t="shared" si="38"/>
        <v>548_COR_66_9_202122</v>
      </c>
      <c r="S2487" s="406">
        <v>548</v>
      </c>
      <c r="T2487" s="406" t="s">
        <v>287</v>
      </c>
      <c r="U2487" s="406">
        <v>66</v>
      </c>
      <c r="V2487" s="406">
        <v>9</v>
      </c>
      <c r="W2487" s="406">
        <v>202122</v>
      </c>
      <c r="X2487" s="566">
        <v>23642.766999999993</v>
      </c>
    </row>
    <row r="2488" spans="18:24" x14ac:dyDescent="0.2">
      <c r="R2488" s="406" t="str">
        <f t="shared" si="38"/>
        <v>550_COR_66_9_202122</v>
      </c>
      <c r="S2488" s="406">
        <v>550</v>
      </c>
      <c r="T2488" s="406" t="s">
        <v>287</v>
      </c>
      <c r="U2488" s="406">
        <v>66</v>
      </c>
      <c r="V2488" s="406">
        <v>9</v>
      </c>
      <c r="W2488" s="406">
        <v>202122</v>
      </c>
      <c r="X2488" s="566">
        <v>53583.829859999983</v>
      </c>
    </row>
    <row r="2489" spans="18:24" x14ac:dyDescent="0.2">
      <c r="R2489" s="406" t="str">
        <f t="shared" si="38"/>
        <v>552_COR_66_9_202122</v>
      </c>
      <c r="S2489" s="406">
        <v>552</v>
      </c>
      <c r="T2489" s="406" t="s">
        <v>287</v>
      </c>
      <c r="U2489" s="406">
        <v>66</v>
      </c>
      <c r="V2489" s="406">
        <v>9</v>
      </c>
      <c r="W2489" s="406">
        <v>202122</v>
      </c>
      <c r="X2489" s="566">
        <v>216537.64313000001</v>
      </c>
    </row>
    <row r="2490" spans="18:24" x14ac:dyDescent="0.2">
      <c r="R2490" s="406" t="str">
        <f t="shared" si="38"/>
        <v>562_COR_66_9_202122</v>
      </c>
      <c r="S2490" s="406">
        <v>562</v>
      </c>
      <c r="T2490" s="406" t="s">
        <v>287</v>
      </c>
      <c r="U2490" s="406">
        <v>66</v>
      </c>
      <c r="V2490" s="406">
        <v>9</v>
      </c>
      <c r="W2490" s="406">
        <v>202122</v>
      </c>
      <c r="X2490" s="566">
        <v>9139</v>
      </c>
    </row>
    <row r="2491" spans="18:24" x14ac:dyDescent="0.2">
      <c r="R2491" s="406" t="str">
        <f t="shared" si="38"/>
        <v>564_COR_66_9_202122</v>
      </c>
      <c r="S2491" s="406">
        <v>564</v>
      </c>
      <c r="T2491" s="406" t="s">
        <v>287</v>
      </c>
      <c r="U2491" s="406">
        <v>66</v>
      </c>
      <c r="V2491" s="406">
        <v>9</v>
      </c>
      <c r="W2491" s="406">
        <v>202122</v>
      </c>
      <c r="X2491" s="566">
        <v>17285</v>
      </c>
    </row>
    <row r="2492" spans="18:24" x14ac:dyDescent="0.2">
      <c r="R2492" s="406" t="str">
        <f t="shared" si="38"/>
        <v>566_COR_66_9_202122</v>
      </c>
      <c r="S2492" s="406">
        <v>566</v>
      </c>
      <c r="T2492" s="406" t="s">
        <v>287</v>
      </c>
      <c r="U2492" s="406">
        <v>66</v>
      </c>
      <c r="V2492" s="406">
        <v>9</v>
      </c>
      <c r="W2492" s="406">
        <v>202122</v>
      </c>
      <c r="X2492" s="566">
        <v>4240</v>
      </c>
    </row>
    <row r="2493" spans="18:24" x14ac:dyDescent="0.2">
      <c r="R2493" s="406" t="str">
        <f t="shared" si="38"/>
        <v>568_COR_66_9_202122</v>
      </c>
      <c r="S2493" s="406">
        <v>568</v>
      </c>
      <c r="T2493" s="406" t="s">
        <v>287</v>
      </c>
      <c r="U2493" s="406">
        <v>66</v>
      </c>
      <c r="V2493" s="406">
        <v>9</v>
      </c>
      <c r="W2493" s="406">
        <v>202122</v>
      </c>
      <c r="X2493" s="566">
        <v>30221</v>
      </c>
    </row>
    <row r="2494" spans="18:24" x14ac:dyDescent="0.2">
      <c r="R2494" s="406" t="str">
        <f t="shared" si="38"/>
        <v>572_COR_66_9_202122</v>
      </c>
      <c r="S2494" s="406">
        <v>572</v>
      </c>
      <c r="T2494" s="406" t="s">
        <v>287</v>
      </c>
      <c r="U2494" s="406">
        <v>66</v>
      </c>
      <c r="V2494" s="406">
        <v>9</v>
      </c>
      <c r="W2494" s="406">
        <v>202122</v>
      </c>
      <c r="X2494" s="566">
        <v>7136</v>
      </c>
    </row>
    <row r="2495" spans="18:24" x14ac:dyDescent="0.2">
      <c r="R2495" s="406" t="str">
        <f t="shared" si="38"/>
        <v>574_COR_66_9_202122</v>
      </c>
      <c r="S2495" s="406">
        <v>574</v>
      </c>
      <c r="T2495" s="406" t="s">
        <v>287</v>
      </c>
      <c r="U2495" s="406">
        <v>66</v>
      </c>
      <c r="V2495" s="406">
        <v>9</v>
      </c>
      <c r="W2495" s="406">
        <v>202122</v>
      </c>
      <c r="X2495" s="566">
        <v>1175</v>
      </c>
    </row>
    <row r="2496" spans="18:24" x14ac:dyDescent="0.2">
      <c r="R2496" s="406" t="str">
        <f t="shared" si="38"/>
        <v>576_COR_66_9_202122</v>
      </c>
      <c r="S2496" s="406">
        <v>576</v>
      </c>
      <c r="T2496" s="406" t="s">
        <v>287</v>
      </c>
      <c r="U2496" s="406">
        <v>66</v>
      </c>
      <c r="V2496" s="406">
        <v>9</v>
      </c>
      <c r="W2496" s="406">
        <v>202122</v>
      </c>
      <c r="X2496" s="566">
        <v>2444</v>
      </c>
    </row>
    <row r="2497" spans="18:24" x14ac:dyDescent="0.2">
      <c r="R2497" s="406" t="str">
        <f t="shared" si="38"/>
        <v>582_COR_66_9_202122</v>
      </c>
      <c r="S2497" s="406">
        <v>582</v>
      </c>
      <c r="T2497" s="406" t="s">
        <v>287</v>
      </c>
      <c r="U2497" s="406">
        <v>66</v>
      </c>
      <c r="V2497" s="406">
        <v>9</v>
      </c>
      <c r="W2497" s="406">
        <v>202122</v>
      </c>
      <c r="X2497" s="566">
        <v>981</v>
      </c>
    </row>
    <row r="2498" spans="18:24" x14ac:dyDescent="0.2">
      <c r="R2498" s="406" t="str">
        <f t="shared" si="38"/>
        <v>584_COR_66_9_202122</v>
      </c>
      <c r="S2498" s="406">
        <v>584</v>
      </c>
      <c r="T2498" s="406" t="s">
        <v>287</v>
      </c>
      <c r="U2498" s="406">
        <v>66</v>
      </c>
      <c r="V2498" s="406">
        <v>9</v>
      </c>
      <c r="W2498" s="406">
        <v>202122</v>
      </c>
      <c r="X2498" s="566">
        <v>668</v>
      </c>
    </row>
    <row r="2499" spans="18:24" x14ac:dyDescent="0.2">
      <c r="R2499" s="406" t="str">
        <f t="shared" si="38"/>
        <v>586_COR_66_9_202122</v>
      </c>
      <c r="S2499" s="406">
        <v>586</v>
      </c>
      <c r="T2499" s="406" t="s">
        <v>287</v>
      </c>
      <c r="U2499" s="406">
        <v>66</v>
      </c>
      <c r="V2499" s="406">
        <v>9</v>
      </c>
      <c r="W2499" s="406">
        <v>202122</v>
      </c>
      <c r="X2499" s="566">
        <v>1614</v>
      </c>
    </row>
    <row r="2500" spans="18:24" x14ac:dyDescent="0.2">
      <c r="R2500" s="406" t="str">
        <f t="shared" ref="R2500:R2563" si="39">S2500&amp;"_"&amp;T2500&amp;"_"&amp;U2500&amp;"_"&amp;V2500&amp;"_"&amp;W2500</f>
        <v>512_COR4_19_9_202122</v>
      </c>
      <c r="S2500" s="406">
        <v>512</v>
      </c>
      <c r="T2500" s="406" t="s">
        <v>231</v>
      </c>
      <c r="U2500" s="406">
        <v>19</v>
      </c>
      <c r="V2500" s="406">
        <v>9</v>
      </c>
      <c r="W2500" s="406">
        <v>202122</v>
      </c>
      <c r="X2500" s="566">
        <v>33457</v>
      </c>
    </row>
    <row r="2501" spans="18:24" x14ac:dyDescent="0.2">
      <c r="R2501" s="406" t="str">
        <f t="shared" si="39"/>
        <v>514_COR4_19_9_202122</v>
      </c>
      <c r="S2501" s="406">
        <v>514</v>
      </c>
      <c r="T2501" s="406" t="s">
        <v>231</v>
      </c>
      <c r="U2501" s="406">
        <v>19</v>
      </c>
      <c r="V2501" s="406">
        <v>9</v>
      </c>
      <c r="W2501" s="406">
        <v>202122</v>
      </c>
      <c r="X2501" s="566">
        <v>37054</v>
      </c>
    </row>
    <row r="2502" spans="18:24" x14ac:dyDescent="0.2">
      <c r="R2502" s="406" t="str">
        <f t="shared" si="39"/>
        <v>516_COR4_19_9_202122</v>
      </c>
      <c r="S2502" s="406">
        <v>516</v>
      </c>
      <c r="T2502" s="406" t="s">
        <v>231</v>
      </c>
      <c r="U2502" s="406">
        <v>19</v>
      </c>
      <c r="V2502" s="406">
        <v>9</v>
      </c>
      <c r="W2502" s="406">
        <v>202122</v>
      </c>
      <c r="X2502" s="566">
        <v>42747</v>
      </c>
    </row>
    <row r="2503" spans="18:24" x14ac:dyDescent="0.2">
      <c r="R2503" s="406" t="str">
        <f t="shared" si="39"/>
        <v>518_COR4_19_9_202122</v>
      </c>
      <c r="S2503" s="406">
        <v>518</v>
      </c>
      <c r="T2503" s="406" t="s">
        <v>231</v>
      </c>
      <c r="U2503" s="406">
        <v>19</v>
      </c>
      <c r="V2503" s="406">
        <v>9</v>
      </c>
      <c r="W2503" s="406">
        <v>202122</v>
      </c>
      <c r="X2503" s="566">
        <v>51259</v>
      </c>
    </row>
    <row r="2504" spans="18:24" x14ac:dyDescent="0.2">
      <c r="R2504" s="406" t="str">
        <f t="shared" si="39"/>
        <v>520_COR4_19_9_202122</v>
      </c>
      <c r="S2504" s="406">
        <v>520</v>
      </c>
      <c r="T2504" s="406" t="s">
        <v>231</v>
      </c>
      <c r="U2504" s="406">
        <v>19</v>
      </c>
      <c r="V2504" s="406">
        <v>9</v>
      </c>
      <c r="W2504" s="406">
        <v>202122</v>
      </c>
      <c r="X2504" s="566">
        <v>67907</v>
      </c>
    </row>
    <row r="2505" spans="18:24" x14ac:dyDescent="0.2">
      <c r="R2505" s="406" t="str">
        <f t="shared" si="39"/>
        <v>522_COR4_19_9_202122</v>
      </c>
      <c r="S2505" s="406">
        <v>522</v>
      </c>
      <c r="T2505" s="406" t="s">
        <v>231</v>
      </c>
      <c r="U2505" s="406">
        <v>19</v>
      </c>
      <c r="V2505" s="406">
        <v>9</v>
      </c>
      <c r="W2505" s="406">
        <v>202122</v>
      </c>
      <c r="X2505" s="566">
        <v>88471.969000000012</v>
      </c>
    </row>
    <row r="2506" spans="18:24" x14ac:dyDescent="0.2">
      <c r="R2506" s="406" t="str">
        <f t="shared" si="39"/>
        <v>524_COR4_19_9_202122</v>
      </c>
      <c r="S2506" s="406">
        <v>524</v>
      </c>
      <c r="T2506" s="406" t="s">
        <v>231</v>
      </c>
      <c r="U2506" s="406">
        <v>19</v>
      </c>
      <c r="V2506" s="406">
        <v>9</v>
      </c>
      <c r="W2506" s="406">
        <v>202122</v>
      </c>
      <c r="X2506" s="566">
        <v>72594.25499999999</v>
      </c>
    </row>
    <row r="2507" spans="18:24" x14ac:dyDescent="0.2">
      <c r="R2507" s="406" t="str">
        <f t="shared" si="39"/>
        <v>526_COR4_19_9_202122</v>
      </c>
      <c r="S2507" s="406">
        <v>526</v>
      </c>
      <c r="T2507" s="406" t="s">
        <v>231</v>
      </c>
      <c r="U2507" s="406">
        <v>19</v>
      </c>
      <c r="V2507" s="406">
        <v>9</v>
      </c>
      <c r="W2507" s="406">
        <v>202122</v>
      </c>
      <c r="X2507" s="566">
        <v>17843</v>
      </c>
    </row>
    <row r="2508" spans="18:24" x14ac:dyDescent="0.2">
      <c r="R2508" s="406" t="str">
        <f t="shared" si="39"/>
        <v>528_COR4_19_9_202122</v>
      </c>
      <c r="S2508" s="406">
        <v>528</v>
      </c>
      <c r="T2508" s="406" t="s">
        <v>231</v>
      </c>
      <c r="U2508" s="406">
        <v>19</v>
      </c>
      <c r="V2508" s="406">
        <v>9</v>
      </c>
      <c r="W2508" s="406">
        <v>202122</v>
      </c>
      <c r="X2508" s="566">
        <v>79917.272719999994</v>
      </c>
    </row>
    <row r="2509" spans="18:24" x14ac:dyDescent="0.2">
      <c r="R2509" s="406" t="str">
        <f t="shared" si="39"/>
        <v>530_COR4_19_9_202122</v>
      </c>
      <c r="S2509" s="406">
        <v>530</v>
      </c>
      <c r="T2509" s="406" t="s">
        <v>231</v>
      </c>
      <c r="U2509" s="406">
        <v>19</v>
      </c>
      <c r="V2509" s="406">
        <v>9</v>
      </c>
      <c r="W2509" s="406">
        <v>202122</v>
      </c>
      <c r="X2509" s="566">
        <v>82740.142000000007</v>
      </c>
    </row>
    <row r="2510" spans="18:24" x14ac:dyDescent="0.2">
      <c r="R2510" s="406" t="str">
        <f t="shared" si="39"/>
        <v>532_COR4_19_9_202122</v>
      </c>
      <c r="S2510" s="406">
        <v>532</v>
      </c>
      <c r="T2510" s="406" t="s">
        <v>231</v>
      </c>
      <c r="U2510" s="406">
        <v>19</v>
      </c>
      <c r="V2510" s="406">
        <v>9</v>
      </c>
      <c r="W2510" s="406">
        <v>202122</v>
      </c>
      <c r="X2510" s="566">
        <v>145159</v>
      </c>
    </row>
    <row r="2511" spans="18:24" x14ac:dyDescent="0.2">
      <c r="R2511" s="406" t="str">
        <f t="shared" si="39"/>
        <v>534_COR4_19_9_202122</v>
      </c>
      <c r="S2511" s="406">
        <v>534</v>
      </c>
      <c r="T2511" s="406" t="s">
        <v>231</v>
      </c>
      <c r="U2511" s="406">
        <v>19</v>
      </c>
      <c r="V2511" s="406">
        <v>9</v>
      </c>
      <c r="W2511" s="406">
        <v>202122</v>
      </c>
      <c r="X2511" s="566">
        <v>70623.554460000014</v>
      </c>
    </row>
    <row r="2512" spans="18:24" x14ac:dyDescent="0.2">
      <c r="R2512" s="406" t="str">
        <f t="shared" si="39"/>
        <v>536_COR4_19_9_202122</v>
      </c>
      <c r="S2512" s="406">
        <v>536</v>
      </c>
      <c r="T2512" s="406" t="s">
        <v>231</v>
      </c>
      <c r="U2512" s="406">
        <v>19</v>
      </c>
      <c r="V2512" s="406">
        <v>9</v>
      </c>
      <c r="W2512" s="406">
        <v>202122</v>
      </c>
      <c r="X2512" s="566">
        <v>29741.199999999997</v>
      </c>
    </row>
    <row r="2513" spans="18:24" x14ac:dyDescent="0.2">
      <c r="R2513" s="406" t="str">
        <f t="shared" si="39"/>
        <v>538_COR4_19_9_202122</v>
      </c>
      <c r="S2513" s="406">
        <v>538</v>
      </c>
      <c r="T2513" s="406" t="s">
        <v>231</v>
      </c>
      <c r="U2513" s="406">
        <v>19</v>
      </c>
      <c r="V2513" s="406">
        <v>9</v>
      </c>
      <c r="W2513" s="406">
        <v>202122</v>
      </c>
      <c r="X2513" s="566">
        <v>66411</v>
      </c>
    </row>
    <row r="2514" spans="18:24" x14ac:dyDescent="0.2">
      <c r="R2514" s="406" t="str">
        <f t="shared" si="39"/>
        <v>540_COR4_19_9_202122</v>
      </c>
      <c r="S2514" s="406">
        <v>540</v>
      </c>
      <c r="T2514" s="406" t="s">
        <v>231</v>
      </c>
      <c r="U2514" s="406">
        <v>19</v>
      </c>
      <c r="V2514" s="406">
        <v>9</v>
      </c>
      <c r="W2514" s="406">
        <v>202122</v>
      </c>
      <c r="X2514" s="566">
        <v>105892.212</v>
      </c>
    </row>
    <row r="2515" spans="18:24" x14ac:dyDescent="0.2">
      <c r="R2515" s="406" t="str">
        <f t="shared" si="39"/>
        <v>542_COR4_19_9_202122</v>
      </c>
      <c r="S2515" s="406">
        <v>542</v>
      </c>
      <c r="T2515" s="406" t="s">
        <v>231</v>
      </c>
      <c r="U2515" s="406">
        <v>19</v>
      </c>
      <c r="V2515" s="406">
        <v>9</v>
      </c>
      <c r="W2515" s="406">
        <v>202122</v>
      </c>
      <c r="X2515" s="566">
        <v>31391</v>
      </c>
    </row>
    <row r="2516" spans="18:24" x14ac:dyDescent="0.2">
      <c r="R2516" s="406" t="str">
        <f t="shared" si="39"/>
        <v>544_COR4_19_9_202122</v>
      </c>
      <c r="S2516" s="406">
        <v>544</v>
      </c>
      <c r="T2516" s="406" t="s">
        <v>231</v>
      </c>
      <c r="U2516" s="406">
        <v>19</v>
      </c>
      <c r="V2516" s="406">
        <v>9</v>
      </c>
      <c r="W2516" s="406">
        <v>202122</v>
      </c>
      <c r="X2516" s="566">
        <v>47791.505239999999</v>
      </c>
    </row>
    <row r="2517" spans="18:24" x14ac:dyDescent="0.2">
      <c r="R2517" s="406" t="str">
        <f t="shared" si="39"/>
        <v>545_COR4_19_9_202122</v>
      </c>
      <c r="S2517" s="406">
        <v>545</v>
      </c>
      <c r="T2517" s="406" t="s">
        <v>231</v>
      </c>
      <c r="U2517" s="406">
        <v>19</v>
      </c>
      <c r="V2517" s="406">
        <v>9</v>
      </c>
      <c r="W2517" s="406">
        <v>202122</v>
      </c>
      <c r="X2517" s="566">
        <v>15266</v>
      </c>
    </row>
    <row r="2518" spans="18:24" x14ac:dyDescent="0.2">
      <c r="R2518" s="406" t="str">
        <f t="shared" si="39"/>
        <v>546_COR4_19_9_202122</v>
      </c>
      <c r="S2518" s="406">
        <v>546</v>
      </c>
      <c r="T2518" s="406" t="s">
        <v>231</v>
      </c>
      <c r="U2518" s="406">
        <v>19</v>
      </c>
      <c r="V2518" s="406">
        <v>9</v>
      </c>
      <c r="W2518" s="406">
        <v>202122</v>
      </c>
      <c r="X2518" s="566">
        <v>18246</v>
      </c>
    </row>
    <row r="2519" spans="18:24" x14ac:dyDescent="0.2">
      <c r="R2519" s="406" t="str">
        <f t="shared" si="39"/>
        <v>548_COR4_19_9_202122</v>
      </c>
      <c r="S2519" s="406">
        <v>548</v>
      </c>
      <c r="T2519" s="406" t="s">
        <v>231</v>
      </c>
      <c r="U2519" s="406">
        <v>19</v>
      </c>
      <c r="V2519" s="406">
        <v>9</v>
      </c>
      <c r="W2519" s="406">
        <v>202122</v>
      </c>
      <c r="X2519" s="566">
        <v>25209.876</v>
      </c>
    </row>
    <row r="2520" spans="18:24" x14ac:dyDescent="0.2">
      <c r="R2520" s="406" t="str">
        <f t="shared" si="39"/>
        <v>550_COR4_19_9_202122</v>
      </c>
      <c r="S2520" s="406">
        <v>550</v>
      </c>
      <c r="T2520" s="406" t="s">
        <v>231</v>
      </c>
      <c r="U2520" s="406">
        <v>19</v>
      </c>
      <c r="V2520" s="406">
        <v>9</v>
      </c>
      <c r="W2520" s="406">
        <v>202122</v>
      </c>
      <c r="X2520" s="566">
        <v>53583.829859999998</v>
      </c>
    </row>
    <row r="2521" spans="18:24" x14ac:dyDescent="0.2">
      <c r="R2521" s="406" t="str">
        <f t="shared" si="39"/>
        <v>552_COR4_19_9_202122</v>
      </c>
      <c r="S2521" s="406">
        <v>552</v>
      </c>
      <c r="T2521" s="406" t="s">
        <v>231</v>
      </c>
      <c r="U2521" s="406">
        <v>19</v>
      </c>
      <c r="V2521" s="406">
        <v>9</v>
      </c>
      <c r="W2521" s="406">
        <v>202122</v>
      </c>
      <c r="X2521" s="566">
        <v>216537.64313000001</v>
      </c>
    </row>
    <row r="2522" spans="18:24" x14ac:dyDescent="0.2">
      <c r="R2522" s="406" t="str">
        <f t="shared" si="39"/>
        <v>562_COR4_19_9_202122</v>
      </c>
      <c r="S2522" s="406">
        <v>562</v>
      </c>
      <c r="T2522" s="406" t="s">
        <v>231</v>
      </c>
      <c r="U2522" s="406">
        <v>19</v>
      </c>
      <c r="V2522" s="406">
        <v>9</v>
      </c>
      <c r="W2522" s="406">
        <v>202122</v>
      </c>
      <c r="X2522" s="566">
        <v>9139</v>
      </c>
    </row>
    <row r="2523" spans="18:24" x14ac:dyDescent="0.2">
      <c r="R2523" s="406" t="str">
        <f t="shared" si="39"/>
        <v>564_COR4_19_9_202122</v>
      </c>
      <c r="S2523" s="406">
        <v>564</v>
      </c>
      <c r="T2523" s="406" t="s">
        <v>231</v>
      </c>
      <c r="U2523" s="406">
        <v>19</v>
      </c>
      <c r="V2523" s="406">
        <v>9</v>
      </c>
      <c r="W2523" s="406">
        <v>202122</v>
      </c>
      <c r="X2523" s="566">
        <v>17285</v>
      </c>
    </row>
    <row r="2524" spans="18:24" x14ac:dyDescent="0.2">
      <c r="R2524" s="406" t="str">
        <f t="shared" si="39"/>
        <v>566_COR4_19_9_202122</v>
      </c>
      <c r="S2524" s="406">
        <v>566</v>
      </c>
      <c r="T2524" s="406" t="s">
        <v>231</v>
      </c>
      <c r="U2524" s="406">
        <v>19</v>
      </c>
      <c r="V2524" s="406">
        <v>9</v>
      </c>
      <c r="W2524" s="406">
        <v>202122</v>
      </c>
      <c r="X2524" s="566">
        <v>4240</v>
      </c>
    </row>
    <row r="2525" spans="18:24" x14ac:dyDescent="0.2">
      <c r="R2525" s="406" t="str">
        <f t="shared" si="39"/>
        <v>568_COR4_19_9_202122</v>
      </c>
      <c r="S2525" s="406">
        <v>568</v>
      </c>
      <c r="T2525" s="406" t="s">
        <v>231</v>
      </c>
      <c r="U2525" s="406">
        <v>19</v>
      </c>
      <c r="V2525" s="406">
        <v>9</v>
      </c>
      <c r="W2525" s="406">
        <v>202122</v>
      </c>
      <c r="X2525" s="566">
        <v>30221</v>
      </c>
    </row>
    <row r="2526" spans="18:24" x14ac:dyDescent="0.2">
      <c r="R2526" s="406" t="str">
        <f t="shared" si="39"/>
        <v>572_COR4_19_9_202122</v>
      </c>
      <c r="S2526" s="406">
        <v>572</v>
      </c>
      <c r="T2526" s="406" t="s">
        <v>231</v>
      </c>
      <c r="U2526" s="406">
        <v>19</v>
      </c>
      <c r="V2526" s="406">
        <v>9</v>
      </c>
      <c r="W2526" s="406">
        <v>202122</v>
      </c>
      <c r="X2526" s="566">
        <v>7136</v>
      </c>
    </row>
    <row r="2527" spans="18:24" x14ac:dyDescent="0.2">
      <c r="R2527" s="406" t="str">
        <f t="shared" si="39"/>
        <v>574_COR4_19_9_202122</v>
      </c>
      <c r="S2527" s="406">
        <v>574</v>
      </c>
      <c r="T2527" s="406" t="s">
        <v>231</v>
      </c>
      <c r="U2527" s="406">
        <v>19</v>
      </c>
      <c r="V2527" s="406">
        <v>9</v>
      </c>
      <c r="W2527" s="406">
        <v>202122</v>
      </c>
      <c r="X2527" s="566">
        <v>1175</v>
      </c>
    </row>
    <row r="2528" spans="18:24" x14ac:dyDescent="0.2">
      <c r="R2528" s="406" t="str">
        <f t="shared" si="39"/>
        <v>576_COR4_19_9_202122</v>
      </c>
      <c r="S2528" s="406">
        <v>576</v>
      </c>
      <c r="T2528" s="406" t="s">
        <v>231</v>
      </c>
      <c r="U2528" s="406">
        <v>19</v>
      </c>
      <c r="V2528" s="406">
        <v>9</v>
      </c>
      <c r="W2528" s="406">
        <v>202122</v>
      </c>
      <c r="X2528" s="566">
        <v>2444</v>
      </c>
    </row>
    <row r="2529" spans="18:24" x14ac:dyDescent="0.2">
      <c r="R2529" s="406" t="str">
        <f t="shared" si="39"/>
        <v>582_COR4_19_9_202122</v>
      </c>
      <c r="S2529" s="406">
        <v>582</v>
      </c>
      <c r="T2529" s="406" t="s">
        <v>231</v>
      </c>
      <c r="U2529" s="406">
        <v>19</v>
      </c>
      <c r="V2529" s="406">
        <v>9</v>
      </c>
      <c r="W2529" s="406">
        <v>202122</v>
      </c>
      <c r="X2529" s="566">
        <v>981</v>
      </c>
    </row>
    <row r="2530" spans="18:24" x14ac:dyDescent="0.2">
      <c r="R2530" s="406" t="str">
        <f t="shared" si="39"/>
        <v>584_COR4_19_9_202122</v>
      </c>
      <c r="S2530" s="406">
        <v>584</v>
      </c>
      <c r="T2530" s="406" t="s">
        <v>231</v>
      </c>
      <c r="U2530" s="406">
        <v>19</v>
      </c>
      <c r="V2530" s="406">
        <v>9</v>
      </c>
      <c r="W2530" s="406">
        <v>202122</v>
      </c>
      <c r="X2530" s="566">
        <v>668</v>
      </c>
    </row>
    <row r="2531" spans="18:24" x14ac:dyDescent="0.2">
      <c r="R2531" s="406" t="str">
        <f t="shared" si="39"/>
        <v>586_COR4_19_9_202122</v>
      </c>
      <c r="S2531" s="406">
        <v>586</v>
      </c>
      <c r="T2531" s="406" t="s">
        <v>231</v>
      </c>
      <c r="U2531" s="406">
        <v>19</v>
      </c>
      <c r="V2531" s="406">
        <v>9</v>
      </c>
      <c r="W2531" s="406">
        <v>202122</v>
      </c>
      <c r="X2531" s="566">
        <v>1614</v>
      </c>
    </row>
    <row r="2532" spans="18:24" x14ac:dyDescent="0.2">
      <c r="R2532" s="406" t="str">
        <f t="shared" si="39"/>
        <v>512_COR4_20_9_202122</v>
      </c>
      <c r="S2532" s="406">
        <v>512</v>
      </c>
      <c r="T2532" s="406" t="s">
        <v>231</v>
      </c>
      <c r="U2532" s="406">
        <v>20</v>
      </c>
      <c r="V2532" s="406">
        <v>9</v>
      </c>
      <c r="W2532" s="406">
        <v>202122</v>
      </c>
      <c r="X2532" s="566">
        <v>0</v>
      </c>
    </row>
    <row r="2533" spans="18:24" x14ac:dyDescent="0.2">
      <c r="R2533" s="406" t="str">
        <f t="shared" si="39"/>
        <v>514_COR4_20_9_202122</v>
      </c>
      <c r="S2533" s="406">
        <v>514</v>
      </c>
      <c r="T2533" s="406" t="s">
        <v>231</v>
      </c>
      <c r="U2533" s="406">
        <v>20</v>
      </c>
      <c r="V2533" s="406">
        <v>9</v>
      </c>
      <c r="W2533" s="406">
        <v>202122</v>
      </c>
      <c r="X2533" s="566">
        <v>0</v>
      </c>
    </row>
    <row r="2534" spans="18:24" x14ac:dyDescent="0.2">
      <c r="R2534" s="406" t="str">
        <f t="shared" si="39"/>
        <v>516_COR4_20_9_202122</v>
      </c>
      <c r="S2534" s="406">
        <v>516</v>
      </c>
      <c r="T2534" s="406" t="s">
        <v>231</v>
      </c>
      <c r="U2534" s="406">
        <v>20</v>
      </c>
      <c r="V2534" s="406">
        <v>9</v>
      </c>
      <c r="W2534" s="406">
        <v>202122</v>
      </c>
      <c r="X2534" s="566">
        <v>0</v>
      </c>
    </row>
    <row r="2535" spans="18:24" x14ac:dyDescent="0.2">
      <c r="R2535" s="406" t="str">
        <f t="shared" si="39"/>
        <v>518_COR4_20_9_202122</v>
      </c>
      <c r="S2535" s="406">
        <v>518</v>
      </c>
      <c r="T2535" s="406" t="s">
        <v>231</v>
      </c>
      <c r="U2535" s="406">
        <v>20</v>
      </c>
      <c r="V2535" s="406">
        <v>9</v>
      </c>
      <c r="W2535" s="406">
        <v>202122</v>
      </c>
      <c r="X2535" s="566">
        <v>2300</v>
      </c>
    </row>
    <row r="2536" spans="18:24" x14ac:dyDescent="0.2">
      <c r="R2536" s="406" t="str">
        <f t="shared" si="39"/>
        <v>520_COR4_20_9_202122</v>
      </c>
      <c r="S2536" s="406">
        <v>520</v>
      </c>
      <c r="T2536" s="406" t="s">
        <v>231</v>
      </c>
      <c r="U2536" s="406">
        <v>20</v>
      </c>
      <c r="V2536" s="406">
        <v>9</v>
      </c>
      <c r="W2536" s="406">
        <v>202122</v>
      </c>
      <c r="X2536" s="566">
        <v>168</v>
      </c>
    </row>
    <row r="2537" spans="18:24" x14ac:dyDescent="0.2">
      <c r="R2537" s="406" t="str">
        <f t="shared" si="39"/>
        <v>522_COR4_20_9_202122</v>
      </c>
      <c r="S2537" s="406">
        <v>522</v>
      </c>
      <c r="T2537" s="406" t="s">
        <v>231</v>
      </c>
      <c r="U2537" s="406">
        <v>20</v>
      </c>
      <c r="V2537" s="406">
        <v>9</v>
      </c>
      <c r="W2537" s="406">
        <v>202122</v>
      </c>
      <c r="X2537" s="566">
        <v>458</v>
      </c>
    </row>
    <row r="2538" spans="18:24" x14ac:dyDescent="0.2">
      <c r="R2538" s="406" t="str">
        <f t="shared" si="39"/>
        <v>524_COR4_20_9_202122</v>
      </c>
      <c r="S2538" s="406">
        <v>524</v>
      </c>
      <c r="T2538" s="406" t="s">
        <v>231</v>
      </c>
      <c r="U2538" s="406">
        <v>20</v>
      </c>
      <c r="V2538" s="406">
        <v>9</v>
      </c>
      <c r="W2538" s="406">
        <v>202122</v>
      </c>
      <c r="X2538" s="566">
        <v>3</v>
      </c>
    </row>
    <row r="2539" spans="18:24" x14ac:dyDescent="0.2">
      <c r="R2539" s="406" t="str">
        <f t="shared" si="39"/>
        <v>526_COR4_20_9_202122</v>
      </c>
      <c r="S2539" s="406">
        <v>526</v>
      </c>
      <c r="T2539" s="406" t="s">
        <v>231</v>
      </c>
      <c r="U2539" s="406">
        <v>20</v>
      </c>
      <c r="V2539" s="406">
        <v>9</v>
      </c>
      <c r="W2539" s="406">
        <v>202122</v>
      </c>
      <c r="X2539" s="566">
        <v>0</v>
      </c>
    </row>
    <row r="2540" spans="18:24" x14ac:dyDescent="0.2">
      <c r="R2540" s="406" t="str">
        <f t="shared" si="39"/>
        <v>528_COR4_20_9_202122</v>
      </c>
      <c r="S2540" s="406">
        <v>528</v>
      </c>
      <c r="T2540" s="406" t="s">
        <v>231</v>
      </c>
      <c r="U2540" s="406">
        <v>20</v>
      </c>
      <c r="V2540" s="406">
        <v>9</v>
      </c>
      <c r="W2540" s="406">
        <v>202122</v>
      </c>
      <c r="X2540" s="566">
        <v>161.72733999999997</v>
      </c>
    </row>
    <row r="2541" spans="18:24" x14ac:dyDescent="0.2">
      <c r="R2541" s="406" t="str">
        <f t="shared" si="39"/>
        <v>530_COR4_20_9_202122</v>
      </c>
      <c r="S2541" s="406">
        <v>530</v>
      </c>
      <c r="T2541" s="406" t="s">
        <v>231</v>
      </c>
      <c r="U2541" s="406">
        <v>20</v>
      </c>
      <c r="V2541" s="406">
        <v>9</v>
      </c>
      <c r="W2541" s="406">
        <v>202122</v>
      </c>
      <c r="X2541" s="566">
        <v>0</v>
      </c>
    </row>
    <row r="2542" spans="18:24" x14ac:dyDescent="0.2">
      <c r="R2542" s="406" t="str">
        <f t="shared" si="39"/>
        <v>532_COR4_20_9_202122</v>
      </c>
      <c r="S2542" s="406">
        <v>532</v>
      </c>
      <c r="T2542" s="406" t="s">
        <v>231</v>
      </c>
      <c r="U2542" s="406">
        <v>20</v>
      </c>
      <c r="V2542" s="406">
        <v>9</v>
      </c>
      <c r="W2542" s="406">
        <v>202122</v>
      </c>
      <c r="X2542" s="566">
        <v>44</v>
      </c>
    </row>
    <row r="2543" spans="18:24" x14ac:dyDescent="0.2">
      <c r="R2543" s="406" t="str">
        <f t="shared" si="39"/>
        <v>534_COR4_20_9_202122</v>
      </c>
      <c r="S2543" s="406">
        <v>534</v>
      </c>
      <c r="T2543" s="406" t="s">
        <v>231</v>
      </c>
      <c r="U2543" s="406">
        <v>20</v>
      </c>
      <c r="V2543" s="406">
        <v>9</v>
      </c>
      <c r="W2543" s="406">
        <v>202122</v>
      </c>
      <c r="X2543" s="566">
        <v>0</v>
      </c>
    </row>
    <row r="2544" spans="18:24" x14ac:dyDescent="0.2">
      <c r="R2544" s="406" t="str">
        <f t="shared" si="39"/>
        <v>536_COR4_20_9_202122</v>
      </c>
      <c r="S2544" s="406">
        <v>536</v>
      </c>
      <c r="T2544" s="406" t="s">
        <v>231</v>
      </c>
      <c r="U2544" s="406">
        <v>20</v>
      </c>
      <c r="V2544" s="406">
        <v>9</v>
      </c>
      <c r="W2544" s="406">
        <v>202122</v>
      </c>
      <c r="X2544" s="566">
        <v>0</v>
      </c>
    </row>
    <row r="2545" spans="18:24" x14ac:dyDescent="0.2">
      <c r="R2545" s="406" t="str">
        <f t="shared" si="39"/>
        <v>538_COR4_20_9_202122</v>
      </c>
      <c r="S2545" s="406">
        <v>538</v>
      </c>
      <c r="T2545" s="406" t="s">
        <v>231</v>
      </c>
      <c r="U2545" s="406">
        <v>20</v>
      </c>
      <c r="V2545" s="406">
        <v>9</v>
      </c>
      <c r="W2545" s="406">
        <v>202122</v>
      </c>
      <c r="X2545" s="566">
        <v>0</v>
      </c>
    </row>
    <row r="2546" spans="18:24" x14ac:dyDescent="0.2">
      <c r="R2546" s="406" t="str">
        <f t="shared" si="39"/>
        <v>540_COR4_20_9_202122</v>
      </c>
      <c r="S2546" s="406">
        <v>540</v>
      </c>
      <c r="T2546" s="406" t="s">
        <v>231</v>
      </c>
      <c r="U2546" s="406">
        <v>20</v>
      </c>
      <c r="V2546" s="406">
        <v>9</v>
      </c>
      <c r="W2546" s="406">
        <v>202122</v>
      </c>
      <c r="X2546" s="566">
        <v>0</v>
      </c>
    </row>
    <row r="2547" spans="18:24" x14ac:dyDescent="0.2">
      <c r="R2547" s="406" t="str">
        <f t="shared" si="39"/>
        <v>542_COR4_20_9_202122</v>
      </c>
      <c r="S2547" s="406">
        <v>542</v>
      </c>
      <c r="T2547" s="406" t="s">
        <v>231</v>
      </c>
      <c r="U2547" s="406">
        <v>20</v>
      </c>
      <c r="V2547" s="406">
        <v>9</v>
      </c>
      <c r="W2547" s="406">
        <v>202122</v>
      </c>
      <c r="X2547" s="566">
        <v>0</v>
      </c>
    </row>
    <row r="2548" spans="18:24" x14ac:dyDescent="0.2">
      <c r="R2548" s="406" t="str">
        <f t="shared" si="39"/>
        <v>544_COR4_20_9_202122</v>
      </c>
      <c r="S2548" s="406">
        <v>544</v>
      </c>
      <c r="T2548" s="406" t="s">
        <v>231</v>
      </c>
      <c r="U2548" s="406">
        <v>20</v>
      </c>
      <c r="V2548" s="406">
        <v>9</v>
      </c>
      <c r="W2548" s="406">
        <v>202122</v>
      </c>
      <c r="X2548" s="566">
        <v>218.911</v>
      </c>
    </row>
    <row r="2549" spans="18:24" x14ac:dyDescent="0.2">
      <c r="R2549" s="406" t="str">
        <f t="shared" si="39"/>
        <v>545_COR4_20_9_202122</v>
      </c>
      <c r="S2549" s="406">
        <v>545</v>
      </c>
      <c r="T2549" s="406" t="s">
        <v>231</v>
      </c>
      <c r="U2549" s="406">
        <v>20</v>
      </c>
      <c r="V2549" s="406">
        <v>9</v>
      </c>
      <c r="W2549" s="406">
        <v>202122</v>
      </c>
      <c r="X2549" s="566">
        <v>0</v>
      </c>
    </row>
    <row r="2550" spans="18:24" x14ac:dyDescent="0.2">
      <c r="R2550" s="406" t="str">
        <f t="shared" si="39"/>
        <v>546_COR4_20_9_202122</v>
      </c>
      <c r="S2550" s="406">
        <v>546</v>
      </c>
      <c r="T2550" s="406" t="s">
        <v>231</v>
      </c>
      <c r="U2550" s="406">
        <v>20</v>
      </c>
      <c r="V2550" s="406">
        <v>9</v>
      </c>
      <c r="W2550" s="406">
        <v>202122</v>
      </c>
      <c r="X2550" s="566">
        <v>0</v>
      </c>
    </row>
    <row r="2551" spans="18:24" x14ac:dyDescent="0.2">
      <c r="R2551" s="406" t="str">
        <f t="shared" si="39"/>
        <v>548_COR4_20_9_202122</v>
      </c>
      <c r="S2551" s="406">
        <v>548</v>
      </c>
      <c r="T2551" s="406" t="s">
        <v>231</v>
      </c>
      <c r="U2551" s="406">
        <v>20</v>
      </c>
      <c r="V2551" s="406">
        <v>9</v>
      </c>
      <c r="W2551" s="406">
        <v>202122</v>
      </c>
      <c r="X2551" s="566">
        <v>0</v>
      </c>
    </row>
    <row r="2552" spans="18:24" x14ac:dyDescent="0.2">
      <c r="R2552" s="406" t="str">
        <f t="shared" si="39"/>
        <v>550_COR4_20_9_202122</v>
      </c>
      <c r="S2552" s="406">
        <v>550</v>
      </c>
      <c r="T2552" s="406" t="s">
        <v>231</v>
      </c>
      <c r="U2552" s="406">
        <v>20</v>
      </c>
      <c r="V2552" s="406">
        <v>9</v>
      </c>
      <c r="W2552" s="406">
        <v>202122</v>
      </c>
      <c r="X2552" s="566">
        <v>0</v>
      </c>
    </row>
    <row r="2553" spans="18:24" x14ac:dyDescent="0.2">
      <c r="R2553" s="406" t="str">
        <f t="shared" si="39"/>
        <v>552_COR4_20_9_202122</v>
      </c>
      <c r="S2553" s="406">
        <v>552</v>
      </c>
      <c r="T2553" s="406" t="s">
        <v>231</v>
      </c>
      <c r="U2553" s="406">
        <v>20</v>
      </c>
      <c r="V2553" s="406">
        <v>9</v>
      </c>
      <c r="W2553" s="406">
        <v>202122</v>
      </c>
      <c r="X2553" s="566">
        <v>798</v>
      </c>
    </row>
    <row r="2554" spans="18:24" x14ac:dyDescent="0.2">
      <c r="R2554" s="406" t="str">
        <f t="shared" si="39"/>
        <v>562_COR4_20_9_202122</v>
      </c>
      <c r="S2554" s="406">
        <v>562</v>
      </c>
      <c r="T2554" s="406" t="s">
        <v>231</v>
      </c>
      <c r="U2554" s="406">
        <v>20</v>
      </c>
      <c r="V2554" s="406">
        <v>9</v>
      </c>
      <c r="W2554" s="406">
        <v>202122</v>
      </c>
      <c r="X2554" s="566">
        <v>0</v>
      </c>
    </row>
    <row r="2555" spans="18:24" x14ac:dyDescent="0.2">
      <c r="R2555" s="406" t="str">
        <f t="shared" si="39"/>
        <v>564_COR4_20_9_202122</v>
      </c>
      <c r="S2555" s="406">
        <v>564</v>
      </c>
      <c r="T2555" s="406" t="s">
        <v>231</v>
      </c>
      <c r="U2555" s="406">
        <v>20</v>
      </c>
      <c r="V2555" s="406">
        <v>9</v>
      </c>
      <c r="W2555" s="406">
        <v>202122</v>
      </c>
      <c r="X2555" s="566">
        <v>0</v>
      </c>
    </row>
    <row r="2556" spans="18:24" x14ac:dyDescent="0.2">
      <c r="R2556" s="406" t="str">
        <f t="shared" si="39"/>
        <v>566_COR4_20_9_202122</v>
      </c>
      <c r="S2556" s="406">
        <v>566</v>
      </c>
      <c r="T2556" s="406" t="s">
        <v>231</v>
      </c>
      <c r="U2556" s="406">
        <v>20</v>
      </c>
      <c r="V2556" s="406">
        <v>9</v>
      </c>
      <c r="W2556" s="406">
        <v>202122</v>
      </c>
      <c r="X2556" s="566">
        <v>0</v>
      </c>
    </row>
    <row r="2557" spans="18:24" x14ac:dyDescent="0.2">
      <c r="R2557" s="406" t="str">
        <f t="shared" si="39"/>
        <v>568_COR4_20_9_202122</v>
      </c>
      <c r="S2557" s="406">
        <v>568</v>
      </c>
      <c r="T2557" s="406" t="s">
        <v>231</v>
      </c>
      <c r="U2557" s="406">
        <v>20</v>
      </c>
      <c r="V2557" s="406">
        <v>9</v>
      </c>
      <c r="W2557" s="406">
        <v>202122</v>
      </c>
      <c r="X2557" s="566">
        <v>0</v>
      </c>
    </row>
    <row r="2558" spans="18:24" x14ac:dyDescent="0.2">
      <c r="R2558" s="406" t="str">
        <f t="shared" si="39"/>
        <v>572_COR4_20_9_202122</v>
      </c>
      <c r="S2558" s="406">
        <v>572</v>
      </c>
      <c r="T2558" s="406" t="s">
        <v>231</v>
      </c>
      <c r="U2558" s="406">
        <v>20</v>
      </c>
      <c r="V2558" s="406">
        <v>9</v>
      </c>
      <c r="W2558" s="406">
        <v>202122</v>
      </c>
      <c r="X2558" s="566">
        <v>0</v>
      </c>
    </row>
    <row r="2559" spans="18:24" x14ac:dyDescent="0.2">
      <c r="R2559" s="406" t="str">
        <f t="shared" si="39"/>
        <v>574_COR4_20_9_202122</v>
      </c>
      <c r="S2559" s="406">
        <v>574</v>
      </c>
      <c r="T2559" s="406" t="s">
        <v>231</v>
      </c>
      <c r="U2559" s="406">
        <v>20</v>
      </c>
      <c r="V2559" s="406">
        <v>9</v>
      </c>
      <c r="W2559" s="406">
        <v>202122</v>
      </c>
      <c r="X2559" s="566">
        <v>0</v>
      </c>
    </row>
    <row r="2560" spans="18:24" x14ac:dyDescent="0.2">
      <c r="R2560" s="406" t="str">
        <f t="shared" si="39"/>
        <v>576_COR4_20_9_202122</v>
      </c>
      <c r="S2560" s="406">
        <v>576</v>
      </c>
      <c r="T2560" s="406" t="s">
        <v>231</v>
      </c>
      <c r="U2560" s="406">
        <v>20</v>
      </c>
      <c r="V2560" s="406">
        <v>9</v>
      </c>
      <c r="W2560" s="406">
        <v>202122</v>
      </c>
      <c r="X2560" s="566">
        <v>0</v>
      </c>
    </row>
    <row r="2561" spans="18:24" x14ac:dyDescent="0.2">
      <c r="R2561" s="406" t="str">
        <f t="shared" si="39"/>
        <v>582_COR4_20_9_202122</v>
      </c>
      <c r="S2561" s="406">
        <v>582</v>
      </c>
      <c r="T2561" s="406" t="s">
        <v>231</v>
      </c>
      <c r="U2561" s="406">
        <v>20</v>
      </c>
      <c r="V2561" s="406">
        <v>9</v>
      </c>
      <c r="W2561" s="406">
        <v>202122</v>
      </c>
      <c r="X2561" s="566">
        <v>0</v>
      </c>
    </row>
    <row r="2562" spans="18:24" x14ac:dyDescent="0.2">
      <c r="R2562" s="406" t="str">
        <f t="shared" si="39"/>
        <v>584_COR4_20_9_202122</v>
      </c>
      <c r="S2562" s="406">
        <v>584</v>
      </c>
      <c r="T2562" s="406" t="s">
        <v>231</v>
      </c>
      <c r="U2562" s="406">
        <v>20</v>
      </c>
      <c r="V2562" s="406">
        <v>9</v>
      </c>
      <c r="W2562" s="406">
        <v>202122</v>
      </c>
      <c r="X2562" s="566">
        <v>0</v>
      </c>
    </row>
    <row r="2563" spans="18:24" x14ac:dyDescent="0.2">
      <c r="R2563" s="406" t="str">
        <f t="shared" si="39"/>
        <v>586_COR4_20_9_202122</v>
      </c>
      <c r="S2563" s="406">
        <v>586</v>
      </c>
      <c r="T2563" s="406" t="s">
        <v>231</v>
      </c>
      <c r="U2563" s="406">
        <v>20</v>
      </c>
      <c r="V2563" s="406">
        <v>9</v>
      </c>
      <c r="W2563" s="406">
        <v>202122</v>
      </c>
      <c r="X2563" s="566">
        <v>0</v>
      </c>
    </row>
    <row r="2564" spans="18:24" x14ac:dyDescent="0.2">
      <c r="R2564" s="406" t="str">
        <f t="shared" ref="R2564:R2627" si="40">S2564&amp;"_"&amp;T2564&amp;"_"&amp;U2564&amp;"_"&amp;V2564&amp;"_"&amp;W2564</f>
        <v>512_COR4_21_9_202122</v>
      </c>
      <c r="S2564" s="406">
        <v>512</v>
      </c>
      <c r="T2564" s="406" t="s">
        <v>231</v>
      </c>
      <c r="U2564" s="406">
        <v>21</v>
      </c>
      <c r="V2564" s="406">
        <v>9</v>
      </c>
      <c r="W2564" s="406">
        <v>202122</v>
      </c>
      <c r="X2564" s="566">
        <v>1927</v>
      </c>
    </row>
    <row r="2565" spans="18:24" x14ac:dyDescent="0.2">
      <c r="R2565" s="406" t="str">
        <f t="shared" si="40"/>
        <v>514_COR4_21_9_202122</v>
      </c>
      <c r="S2565" s="406">
        <v>514</v>
      </c>
      <c r="T2565" s="406" t="s">
        <v>231</v>
      </c>
      <c r="U2565" s="406">
        <v>21</v>
      </c>
      <c r="V2565" s="406">
        <v>9</v>
      </c>
      <c r="W2565" s="406">
        <v>202122</v>
      </c>
      <c r="X2565" s="566">
        <v>285</v>
      </c>
    </row>
    <row r="2566" spans="18:24" x14ac:dyDescent="0.2">
      <c r="R2566" s="406" t="str">
        <f t="shared" si="40"/>
        <v>516_COR4_21_9_202122</v>
      </c>
      <c r="S2566" s="406">
        <v>516</v>
      </c>
      <c r="T2566" s="406" t="s">
        <v>231</v>
      </c>
      <c r="U2566" s="406">
        <v>21</v>
      </c>
      <c r="V2566" s="406">
        <v>9</v>
      </c>
      <c r="W2566" s="406">
        <v>202122</v>
      </c>
      <c r="X2566" s="566">
        <v>1395</v>
      </c>
    </row>
    <row r="2567" spans="18:24" x14ac:dyDescent="0.2">
      <c r="R2567" s="406" t="str">
        <f t="shared" si="40"/>
        <v>518_COR4_21_9_202122</v>
      </c>
      <c r="S2567" s="406">
        <v>518</v>
      </c>
      <c r="T2567" s="406" t="s">
        <v>231</v>
      </c>
      <c r="U2567" s="406">
        <v>21</v>
      </c>
      <c r="V2567" s="406">
        <v>9</v>
      </c>
      <c r="W2567" s="406">
        <v>202122</v>
      </c>
      <c r="X2567" s="566">
        <v>1980</v>
      </c>
    </row>
    <row r="2568" spans="18:24" x14ac:dyDescent="0.2">
      <c r="R2568" s="406" t="str">
        <f t="shared" si="40"/>
        <v>520_COR4_21_9_202122</v>
      </c>
      <c r="S2568" s="406">
        <v>520</v>
      </c>
      <c r="T2568" s="406" t="s">
        <v>231</v>
      </c>
      <c r="U2568" s="406">
        <v>21</v>
      </c>
      <c r="V2568" s="406">
        <v>9</v>
      </c>
      <c r="W2568" s="406">
        <v>202122</v>
      </c>
      <c r="X2568" s="566">
        <v>2486</v>
      </c>
    </row>
    <row r="2569" spans="18:24" x14ac:dyDescent="0.2">
      <c r="R2569" s="406" t="str">
        <f t="shared" si="40"/>
        <v>522_COR4_21_9_202122</v>
      </c>
      <c r="S2569" s="406">
        <v>522</v>
      </c>
      <c r="T2569" s="406" t="s">
        <v>231</v>
      </c>
      <c r="U2569" s="406">
        <v>21</v>
      </c>
      <c r="V2569" s="406">
        <v>9</v>
      </c>
      <c r="W2569" s="406">
        <v>202122</v>
      </c>
      <c r="X2569" s="566">
        <v>639.05199999999991</v>
      </c>
    </row>
    <row r="2570" spans="18:24" x14ac:dyDescent="0.2">
      <c r="R2570" s="406" t="str">
        <f t="shared" si="40"/>
        <v>524_COR4_21_9_202122</v>
      </c>
      <c r="S2570" s="406">
        <v>524</v>
      </c>
      <c r="T2570" s="406" t="s">
        <v>231</v>
      </c>
      <c r="U2570" s="406">
        <v>21</v>
      </c>
      <c r="V2570" s="406">
        <v>9</v>
      </c>
      <c r="W2570" s="406">
        <v>202122</v>
      </c>
      <c r="X2570" s="566">
        <v>1286.799</v>
      </c>
    </row>
    <row r="2571" spans="18:24" x14ac:dyDescent="0.2">
      <c r="R2571" s="406" t="str">
        <f t="shared" si="40"/>
        <v>526_COR4_21_9_202122</v>
      </c>
      <c r="S2571" s="406">
        <v>526</v>
      </c>
      <c r="T2571" s="406" t="s">
        <v>231</v>
      </c>
      <c r="U2571" s="406">
        <v>21</v>
      </c>
      <c r="V2571" s="406">
        <v>9</v>
      </c>
      <c r="W2571" s="406">
        <v>202122</v>
      </c>
      <c r="X2571" s="566">
        <v>602</v>
      </c>
    </row>
    <row r="2572" spans="18:24" x14ac:dyDescent="0.2">
      <c r="R2572" s="406" t="str">
        <f t="shared" si="40"/>
        <v>528_COR4_21_9_202122</v>
      </c>
      <c r="S2572" s="406">
        <v>528</v>
      </c>
      <c r="T2572" s="406" t="s">
        <v>231</v>
      </c>
      <c r="U2572" s="406">
        <v>21</v>
      </c>
      <c r="V2572" s="406">
        <v>9</v>
      </c>
      <c r="W2572" s="406">
        <v>202122</v>
      </c>
      <c r="X2572" s="566">
        <v>1525.88616</v>
      </c>
    </row>
    <row r="2573" spans="18:24" x14ac:dyDescent="0.2">
      <c r="R2573" s="406" t="str">
        <f t="shared" si="40"/>
        <v>530_COR4_21_9_202122</v>
      </c>
      <c r="S2573" s="406">
        <v>530</v>
      </c>
      <c r="T2573" s="406" t="s">
        <v>231</v>
      </c>
      <c r="U2573" s="406">
        <v>21</v>
      </c>
      <c r="V2573" s="406">
        <v>9</v>
      </c>
      <c r="W2573" s="406">
        <v>202122</v>
      </c>
      <c r="X2573" s="566">
        <v>3902</v>
      </c>
    </row>
    <row r="2574" spans="18:24" x14ac:dyDescent="0.2">
      <c r="R2574" s="406" t="str">
        <f t="shared" si="40"/>
        <v>532_COR4_21_9_202122</v>
      </c>
      <c r="S2574" s="406">
        <v>532</v>
      </c>
      <c r="T2574" s="406" t="s">
        <v>231</v>
      </c>
      <c r="U2574" s="406">
        <v>21</v>
      </c>
      <c r="V2574" s="406">
        <v>9</v>
      </c>
      <c r="W2574" s="406">
        <v>202122</v>
      </c>
      <c r="X2574" s="566">
        <v>5421</v>
      </c>
    </row>
    <row r="2575" spans="18:24" x14ac:dyDescent="0.2">
      <c r="R2575" s="406" t="str">
        <f t="shared" si="40"/>
        <v>534_COR4_21_9_202122</v>
      </c>
      <c r="S2575" s="406">
        <v>534</v>
      </c>
      <c r="T2575" s="406" t="s">
        <v>231</v>
      </c>
      <c r="U2575" s="406">
        <v>21</v>
      </c>
      <c r="V2575" s="406">
        <v>9</v>
      </c>
      <c r="W2575" s="406">
        <v>202122</v>
      </c>
      <c r="X2575" s="566">
        <v>0</v>
      </c>
    </row>
    <row r="2576" spans="18:24" x14ac:dyDescent="0.2">
      <c r="R2576" s="406" t="str">
        <f t="shared" si="40"/>
        <v>536_COR4_21_9_202122</v>
      </c>
      <c r="S2576" s="406">
        <v>536</v>
      </c>
      <c r="T2576" s="406" t="s">
        <v>231</v>
      </c>
      <c r="U2576" s="406">
        <v>21</v>
      </c>
      <c r="V2576" s="406">
        <v>9</v>
      </c>
      <c r="W2576" s="406">
        <v>202122</v>
      </c>
      <c r="X2576" s="566">
        <v>0</v>
      </c>
    </row>
    <row r="2577" spans="18:24" x14ac:dyDescent="0.2">
      <c r="R2577" s="406" t="str">
        <f t="shared" si="40"/>
        <v>538_COR4_21_9_202122</v>
      </c>
      <c r="S2577" s="406">
        <v>538</v>
      </c>
      <c r="T2577" s="406" t="s">
        <v>231</v>
      </c>
      <c r="U2577" s="406">
        <v>21</v>
      </c>
      <c r="V2577" s="406">
        <v>9</v>
      </c>
      <c r="W2577" s="406">
        <v>202122</v>
      </c>
      <c r="X2577" s="566">
        <v>248</v>
      </c>
    </row>
    <row r="2578" spans="18:24" x14ac:dyDescent="0.2">
      <c r="R2578" s="406" t="str">
        <f t="shared" si="40"/>
        <v>540_COR4_21_9_202122</v>
      </c>
      <c r="S2578" s="406">
        <v>540</v>
      </c>
      <c r="T2578" s="406" t="s">
        <v>231</v>
      </c>
      <c r="U2578" s="406">
        <v>21</v>
      </c>
      <c r="V2578" s="406">
        <v>9</v>
      </c>
      <c r="W2578" s="406">
        <v>202122</v>
      </c>
      <c r="X2578" s="566">
        <v>1501</v>
      </c>
    </row>
    <row r="2579" spans="18:24" x14ac:dyDescent="0.2">
      <c r="R2579" s="406" t="str">
        <f t="shared" si="40"/>
        <v>542_COR4_21_9_202122</v>
      </c>
      <c r="S2579" s="406">
        <v>542</v>
      </c>
      <c r="T2579" s="406" t="s">
        <v>231</v>
      </c>
      <c r="U2579" s="406">
        <v>21</v>
      </c>
      <c r="V2579" s="406">
        <v>9</v>
      </c>
      <c r="W2579" s="406">
        <v>202122</v>
      </c>
      <c r="X2579" s="566">
        <v>28</v>
      </c>
    </row>
    <row r="2580" spans="18:24" x14ac:dyDescent="0.2">
      <c r="R2580" s="406" t="str">
        <f t="shared" si="40"/>
        <v>544_COR4_21_9_202122</v>
      </c>
      <c r="S2580" s="406">
        <v>544</v>
      </c>
      <c r="T2580" s="406" t="s">
        <v>231</v>
      </c>
      <c r="U2580" s="406">
        <v>21</v>
      </c>
      <c r="V2580" s="406">
        <v>9</v>
      </c>
      <c r="W2580" s="406">
        <v>202122</v>
      </c>
      <c r="X2580" s="566">
        <v>1647.366</v>
      </c>
    </row>
    <row r="2581" spans="18:24" x14ac:dyDescent="0.2">
      <c r="R2581" s="406" t="str">
        <f t="shared" si="40"/>
        <v>545_COR4_21_9_202122</v>
      </c>
      <c r="S2581" s="406">
        <v>545</v>
      </c>
      <c r="T2581" s="406" t="s">
        <v>231</v>
      </c>
      <c r="U2581" s="406">
        <v>21</v>
      </c>
      <c r="V2581" s="406">
        <v>9</v>
      </c>
      <c r="W2581" s="406">
        <v>202122</v>
      </c>
      <c r="X2581" s="566">
        <v>664</v>
      </c>
    </row>
    <row r="2582" spans="18:24" x14ac:dyDescent="0.2">
      <c r="R2582" s="406" t="str">
        <f t="shared" si="40"/>
        <v>546_COR4_21_9_202122</v>
      </c>
      <c r="S2582" s="406">
        <v>546</v>
      </c>
      <c r="T2582" s="406" t="s">
        <v>231</v>
      </c>
      <c r="U2582" s="406">
        <v>21</v>
      </c>
      <c r="V2582" s="406">
        <v>9</v>
      </c>
      <c r="W2582" s="406">
        <v>202122</v>
      </c>
      <c r="X2582" s="566">
        <v>367</v>
      </c>
    </row>
    <row r="2583" spans="18:24" x14ac:dyDescent="0.2">
      <c r="R2583" s="406" t="str">
        <f t="shared" si="40"/>
        <v>548_COR4_21_9_202122</v>
      </c>
      <c r="S2583" s="406">
        <v>548</v>
      </c>
      <c r="T2583" s="406" t="s">
        <v>231</v>
      </c>
      <c r="U2583" s="406">
        <v>21</v>
      </c>
      <c r="V2583" s="406">
        <v>9</v>
      </c>
      <c r="W2583" s="406">
        <v>202122</v>
      </c>
      <c r="X2583" s="566">
        <v>2857.8580000000002</v>
      </c>
    </row>
    <row r="2584" spans="18:24" x14ac:dyDescent="0.2">
      <c r="R2584" s="406" t="str">
        <f t="shared" si="40"/>
        <v>550_COR4_21_9_202122</v>
      </c>
      <c r="S2584" s="406">
        <v>550</v>
      </c>
      <c r="T2584" s="406" t="s">
        <v>231</v>
      </c>
      <c r="U2584" s="406">
        <v>21</v>
      </c>
      <c r="V2584" s="406">
        <v>9</v>
      </c>
      <c r="W2584" s="406">
        <v>202122</v>
      </c>
      <c r="X2584" s="566">
        <v>2638.0821100000003</v>
      </c>
    </row>
    <row r="2585" spans="18:24" x14ac:dyDescent="0.2">
      <c r="R2585" s="406" t="str">
        <f t="shared" si="40"/>
        <v>552_COR4_21_9_202122</v>
      </c>
      <c r="S2585" s="406">
        <v>552</v>
      </c>
      <c r="T2585" s="406" t="s">
        <v>231</v>
      </c>
      <c r="U2585" s="406">
        <v>21</v>
      </c>
      <c r="V2585" s="406">
        <v>9</v>
      </c>
      <c r="W2585" s="406">
        <v>202122</v>
      </c>
      <c r="X2585" s="566">
        <v>1851</v>
      </c>
    </row>
    <row r="2586" spans="18:24" x14ac:dyDescent="0.2">
      <c r="R2586" s="406" t="str">
        <f t="shared" si="40"/>
        <v>562_COR4_21_9_202122</v>
      </c>
      <c r="S2586" s="406">
        <v>562</v>
      </c>
      <c r="T2586" s="406" t="s">
        <v>231</v>
      </c>
      <c r="U2586" s="406">
        <v>21</v>
      </c>
      <c r="V2586" s="406">
        <v>9</v>
      </c>
      <c r="W2586" s="406">
        <v>202122</v>
      </c>
      <c r="X2586" s="566">
        <v>37</v>
      </c>
    </row>
    <row r="2587" spans="18:24" x14ac:dyDescent="0.2">
      <c r="R2587" s="406" t="str">
        <f t="shared" si="40"/>
        <v>564_COR4_21_9_202122</v>
      </c>
      <c r="S2587" s="406">
        <v>564</v>
      </c>
      <c r="T2587" s="406" t="s">
        <v>231</v>
      </c>
      <c r="U2587" s="406">
        <v>21</v>
      </c>
      <c r="V2587" s="406">
        <v>9</v>
      </c>
      <c r="W2587" s="406">
        <v>202122</v>
      </c>
      <c r="X2587" s="566">
        <v>301</v>
      </c>
    </row>
    <row r="2588" spans="18:24" x14ac:dyDescent="0.2">
      <c r="R2588" s="406" t="str">
        <f t="shared" si="40"/>
        <v>566_COR4_21_9_202122</v>
      </c>
      <c r="S2588" s="406">
        <v>566</v>
      </c>
      <c r="T2588" s="406" t="s">
        <v>231</v>
      </c>
      <c r="U2588" s="406">
        <v>21</v>
      </c>
      <c r="V2588" s="406">
        <v>9</v>
      </c>
      <c r="W2588" s="406">
        <v>202122</v>
      </c>
      <c r="X2588" s="566">
        <v>326</v>
      </c>
    </row>
    <row r="2589" spans="18:24" x14ac:dyDescent="0.2">
      <c r="R2589" s="406" t="str">
        <f t="shared" si="40"/>
        <v>568_COR4_21_9_202122</v>
      </c>
      <c r="S2589" s="406">
        <v>568</v>
      </c>
      <c r="T2589" s="406" t="s">
        <v>231</v>
      </c>
      <c r="U2589" s="406">
        <v>21</v>
      </c>
      <c r="V2589" s="406">
        <v>9</v>
      </c>
      <c r="W2589" s="406">
        <v>202122</v>
      </c>
      <c r="X2589" s="566">
        <v>648</v>
      </c>
    </row>
    <row r="2590" spans="18:24" x14ac:dyDescent="0.2">
      <c r="R2590" s="406" t="str">
        <f t="shared" si="40"/>
        <v>572_COR4_21_9_202122</v>
      </c>
      <c r="S2590" s="406">
        <v>572</v>
      </c>
      <c r="T2590" s="406" t="s">
        <v>231</v>
      </c>
      <c r="U2590" s="406">
        <v>21</v>
      </c>
      <c r="V2590" s="406">
        <v>9</v>
      </c>
      <c r="W2590" s="406">
        <v>202122</v>
      </c>
      <c r="X2590" s="566">
        <v>120</v>
      </c>
    </row>
    <row r="2591" spans="18:24" x14ac:dyDescent="0.2">
      <c r="R2591" s="406" t="str">
        <f t="shared" si="40"/>
        <v>574_COR4_21_9_202122</v>
      </c>
      <c r="S2591" s="406">
        <v>574</v>
      </c>
      <c r="T2591" s="406" t="s">
        <v>231</v>
      </c>
      <c r="U2591" s="406">
        <v>21</v>
      </c>
      <c r="V2591" s="406">
        <v>9</v>
      </c>
      <c r="W2591" s="406">
        <v>202122</v>
      </c>
      <c r="X2591" s="566">
        <v>15</v>
      </c>
    </row>
    <row r="2592" spans="18:24" x14ac:dyDescent="0.2">
      <c r="R2592" s="406" t="str">
        <f t="shared" si="40"/>
        <v>576_COR4_21_9_202122</v>
      </c>
      <c r="S2592" s="406">
        <v>576</v>
      </c>
      <c r="T2592" s="406" t="s">
        <v>231</v>
      </c>
      <c r="U2592" s="406">
        <v>21</v>
      </c>
      <c r="V2592" s="406">
        <v>9</v>
      </c>
      <c r="W2592" s="406">
        <v>202122</v>
      </c>
      <c r="X2592" s="566">
        <v>58</v>
      </c>
    </row>
    <row r="2593" spans="18:24" x14ac:dyDescent="0.2">
      <c r="R2593" s="406" t="str">
        <f t="shared" si="40"/>
        <v>582_COR4_21_9_202122</v>
      </c>
      <c r="S2593" s="406">
        <v>582</v>
      </c>
      <c r="T2593" s="406" t="s">
        <v>231</v>
      </c>
      <c r="U2593" s="406">
        <v>21</v>
      </c>
      <c r="V2593" s="406">
        <v>9</v>
      </c>
      <c r="W2593" s="406">
        <v>202122</v>
      </c>
      <c r="X2593" s="566">
        <v>0</v>
      </c>
    </row>
    <row r="2594" spans="18:24" x14ac:dyDescent="0.2">
      <c r="R2594" s="406" t="str">
        <f t="shared" si="40"/>
        <v>584_COR4_21_9_202122</v>
      </c>
      <c r="S2594" s="406">
        <v>584</v>
      </c>
      <c r="T2594" s="406" t="s">
        <v>231</v>
      </c>
      <c r="U2594" s="406">
        <v>21</v>
      </c>
      <c r="V2594" s="406">
        <v>9</v>
      </c>
      <c r="W2594" s="406">
        <v>202122</v>
      </c>
      <c r="X2594" s="566">
        <v>0</v>
      </c>
    </row>
    <row r="2595" spans="18:24" x14ac:dyDescent="0.2">
      <c r="R2595" s="406" t="str">
        <f t="shared" si="40"/>
        <v>586_COR4_21_9_202122</v>
      </c>
      <c r="S2595" s="406">
        <v>586</v>
      </c>
      <c r="T2595" s="406" t="s">
        <v>231</v>
      </c>
      <c r="U2595" s="406">
        <v>21</v>
      </c>
      <c r="V2595" s="406">
        <v>9</v>
      </c>
      <c r="W2595" s="406">
        <v>202122</v>
      </c>
      <c r="X2595" s="566">
        <v>0</v>
      </c>
    </row>
    <row r="2596" spans="18:24" x14ac:dyDescent="0.2">
      <c r="R2596" s="406" t="str">
        <f t="shared" si="40"/>
        <v>512_COR4_22_9_202122</v>
      </c>
      <c r="S2596" s="406">
        <v>512</v>
      </c>
      <c r="T2596" s="406" t="s">
        <v>231</v>
      </c>
      <c r="U2596" s="406">
        <v>22</v>
      </c>
      <c r="V2596" s="406">
        <v>9</v>
      </c>
      <c r="W2596" s="406">
        <v>202122</v>
      </c>
      <c r="X2596" s="566">
        <v>1927</v>
      </c>
    </row>
    <row r="2597" spans="18:24" x14ac:dyDescent="0.2">
      <c r="R2597" s="406" t="str">
        <f t="shared" si="40"/>
        <v>514_COR4_22_9_202122</v>
      </c>
      <c r="S2597" s="406">
        <v>514</v>
      </c>
      <c r="T2597" s="406" t="s">
        <v>231</v>
      </c>
      <c r="U2597" s="406">
        <v>22</v>
      </c>
      <c r="V2597" s="406">
        <v>9</v>
      </c>
      <c r="W2597" s="406">
        <v>202122</v>
      </c>
      <c r="X2597" s="566">
        <v>285</v>
      </c>
    </row>
    <row r="2598" spans="18:24" x14ac:dyDescent="0.2">
      <c r="R2598" s="406" t="str">
        <f t="shared" si="40"/>
        <v>516_COR4_22_9_202122</v>
      </c>
      <c r="S2598" s="406">
        <v>516</v>
      </c>
      <c r="T2598" s="406" t="s">
        <v>231</v>
      </c>
      <c r="U2598" s="406">
        <v>22</v>
      </c>
      <c r="V2598" s="406">
        <v>9</v>
      </c>
      <c r="W2598" s="406">
        <v>202122</v>
      </c>
      <c r="X2598" s="566">
        <v>1395</v>
      </c>
    </row>
    <row r="2599" spans="18:24" x14ac:dyDescent="0.2">
      <c r="R2599" s="406" t="str">
        <f t="shared" si="40"/>
        <v>518_COR4_22_9_202122</v>
      </c>
      <c r="S2599" s="406">
        <v>518</v>
      </c>
      <c r="T2599" s="406" t="s">
        <v>231</v>
      </c>
      <c r="U2599" s="406">
        <v>22</v>
      </c>
      <c r="V2599" s="406">
        <v>9</v>
      </c>
      <c r="W2599" s="406">
        <v>202122</v>
      </c>
      <c r="X2599" s="566">
        <v>4280</v>
      </c>
    </row>
    <row r="2600" spans="18:24" x14ac:dyDescent="0.2">
      <c r="R2600" s="406" t="str">
        <f t="shared" si="40"/>
        <v>520_COR4_22_9_202122</v>
      </c>
      <c r="S2600" s="406">
        <v>520</v>
      </c>
      <c r="T2600" s="406" t="s">
        <v>231</v>
      </c>
      <c r="U2600" s="406">
        <v>22</v>
      </c>
      <c r="V2600" s="406">
        <v>9</v>
      </c>
      <c r="W2600" s="406">
        <v>202122</v>
      </c>
      <c r="X2600" s="566">
        <v>2654</v>
      </c>
    </row>
    <row r="2601" spans="18:24" x14ac:dyDescent="0.2">
      <c r="R2601" s="406" t="str">
        <f t="shared" si="40"/>
        <v>522_COR4_22_9_202122</v>
      </c>
      <c r="S2601" s="406">
        <v>522</v>
      </c>
      <c r="T2601" s="406" t="s">
        <v>231</v>
      </c>
      <c r="U2601" s="406">
        <v>22</v>
      </c>
      <c r="V2601" s="406">
        <v>9</v>
      </c>
      <c r="W2601" s="406">
        <v>202122</v>
      </c>
      <c r="X2601" s="566">
        <v>1097.0519999999999</v>
      </c>
    </row>
    <row r="2602" spans="18:24" x14ac:dyDescent="0.2">
      <c r="R2602" s="406" t="str">
        <f t="shared" si="40"/>
        <v>524_COR4_22_9_202122</v>
      </c>
      <c r="S2602" s="406">
        <v>524</v>
      </c>
      <c r="T2602" s="406" t="s">
        <v>231</v>
      </c>
      <c r="U2602" s="406">
        <v>22</v>
      </c>
      <c r="V2602" s="406">
        <v>9</v>
      </c>
      <c r="W2602" s="406">
        <v>202122</v>
      </c>
      <c r="X2602" s="566">
        <v>1289.799</v>
      </c>
    </row>
    <row r="2603" spans="18:24" x14ac:dyDescent="0.2">
      <c r="R2603" s="406" t="str">
        <f t="shared" si="40"/>
        <v>526_COR4_22_9_202122</v>
      </c>
      <c r="S2603" s="406">
        <v>526</v>
      </c>
      <c r="T2603" s="406" t="s">
        <v>231</v>
      </c>
      <c r="U2603" s="406">
        <v>22</v>
      </c>
      <c r="V2603" s="406">
        <v>9</v>
      </c>
      <c r="W2603" s="406">
        <v>202122</v>
      </c>
      <c r="X2603" s="566">
        <v>602</v>
      </c>
    </row>
    <row r="2604" spans="18:24" x14ac:dyDescent="0.2">
      <c r="R2604" s="406" t="str">
        <f t="shared" si="40"/>
        <v>528_COR4_22_9_202122</v>
      </c>
      <c r="S2604" s="406">
        <v>528</v>
      </c>
      <c r="T2604" s="406" t="s">
        <v>231</v>
      </c>
      <c r="U2604" s="406">
        <v>22</v>
      </c>
      <c r="V2604" s="406">
        <v>9</v>
      </c>
      <c r="W2604" s="406">
        <v>202122</v>
      </c>
      <c r="X2604" s="566">
        <v>1687.6134999999999</v>
      </c>
    </row>
    <row r="2605" spans="18:24" x14ac:dyDescent="0.2">
      <c r="R2605" s="406" t="str">
        <f t="shared" si="40"/>
        <v>530_COR4_22_9_202122</v>
      </c>
      <c r="S2605" s="406">
        <v>530</v>
      </c>
      <c r="T2605" s="406" t="s">
        <v>231</v>
      </c>
      <c r="U2605" s="406">
        <v>22</v>
      </c>
      <c r="V2605" s="406">
        <v>9</v>
      </c>
      <c r="W2605" s="406">
        <v>202122</v>
      </c>
      <c r="X2605" s="566">
        <v>3902</v>
      </c>
    </row>
    <row r="2606" spans="18:24" x14ac:dyDescent="0.2">
      <c r="R2606" s="406" t="str">
        <f t="shared" si="40"/>
        <v>532_COR4_22_9_202122</v>
      </c>
      <c r="S2606" s="406">
        <v>532</v>
      </c>
      <c r="T2606" s="406" t="s">
        <v>231</v>
      </c>
      <c r="U2606" s="406">
        <v>22</v>
      </c>
      <c r="V2606" s="406">
        <v>9</v>
      </c>
      <c r="W2606" s="406">
        <v>202122</v>
      </c>
      <c r="X2606" s="566">
        <v>5465</v>
      </c>
    </row>
    <row r="2607" spans="18:24" x14ac:dyDescent="0.2">
      <c r="R2607" s="406" t="str">
        <f t="shared" si="40"/>
        <v>534_COR4_22_9_202122</v>
      </c>
      <c r="S2607" s="406">
        <v>534</v>
      </c>
      <c r="T2607" s="406" t="s">
        <v>231</v>
      </c>
      <c r="U2607" s="406">
        <v>22</v>
      </c>
      <c r="V2607" s="406">
        <v>9</v>
      </c>
      <c r="W2607" s="406">
        <v>202122</v>
      </c>
      <c r="X2607" s="566">
        <v>0</v>
      </c>
    </row>
    <row r="2608" spans="18:24" x14ac:dyDescent="0.2">
      <c r="R2608" s="406" t="str">
        <f t="shared" si="40"/>
        <v>536_COR4_22_9_202122</v>
      </c>
      <c r="S2608" s="406">
        <v>536</v>
      </c>
      <c r="T2608" s="406" t="s">
        <v>231</v>
      </c>
      <c r="U2608" s="406">
        <v>22</v>
      </c>
      <c r="V2608" s="406">
        <v>9</v>
      </c>
      <c r="W2608" s="406">
        <v>202122</v>
      </c>
      <c r="X2608" s="566">
        <v>0</v>
      </c>
    </row>
    <row r="2609" spans="18:24" x14ac:dyDescent="0.2">
      <c r="R2609" s="406" t="str">
        <f t="shared" si="40"/>
        <v>538_COR4_22_9_202122</v>
      </c>
      <c r="S2609" s="406">
        <v>538</v>
      </c>
      <c r="T2609" s="406" t="s">
        <v>231</v>
      </c>
      <c r="U2609" s="406">
        <v>22</v>
      </c>
      <c r="V2609" s="406">
        <v>9</v>
      </c>
      <c r="W2609" s="406">
        <v>202122</v>
      </c>
      <c r="X2609" s="566">
        <v>248</v>
      </c>
    </row>
    <row r="2610" spans="18:24" x14ac:dyDescent="0.2">
      <c r="R2610" s="406" t="str">
        <f t="shared" si="40"/>
        <v>540_COR4_22_9_202122</v>
      </c>
      <c r="S2610" s="406">
        <v>540</v>
      </c>
      <c r="T2610" s="406" t="s">
        <v>231</v>
      </c>
      <c r="U2610" s="406">
        <v>22</v>
      </c>
      <c r="V2610" s="406">
        <v>9</v>
      </c>
      <c r="W2610" s="406">
        <v>202122</v>
      </c>
      <c r="X2610" s="566">
        <v>1501</v>
      </c>
    </row>
    <row r="2611" spans="18:24" x14ac:dyDescent="0.2">
      <c r="R2611" s="406" t="str">
        <f t="shared" si="40"/>
        <v>542_COR4_22_9_202122</v>
      </c>
      <c r="S2611" s="406">
        <v>542</v>
      </c>
      <c r="T2611" s="406" t="s">
        <v>231</v>
      </c>
      <c r="U2611" s="406">
        <v>22</v>
      </c>
      <c r="V2611" s="406">
        <v>9</v>
      </c>
      <c r="W2611" s="406">
        <v>202122</v>
      </c>
      <c r="X2611" s="566">
        <v>28</v>
      </c>
    </row>
    <row r="2612" spans="18:24" x14ac:dyDescent="0.2">
      <c r="R2612" s="406" t="str">
        <f t="shared" si="40"/>
        <v>544_COR4_22_9_202122</v>
      </c>
      <c r="S2612" s="406">
        <v>544</v>
      </c>
      <c r="T2612" s="406" t="s">
        <v>231</v>
      </c>
      <c r="U2612" s="406">
        <v>22</v>
      </c>
      <c r="V2612" s="406">
        <v>9</v>
      </c>
      <c r="W2612" s="406">
        <v>202122</v>
      </c>
      <c r="X2612" s="566">
        <v>1866.277</v>
      </c>
    </row>
    <row r="2613" spans="18:24" x14ac:dyDescent="0.2">
      <c r="R2613" s="406" t="str">
        <f t="shared" si="40"/>
        <v>545_COR4_22_9_202122</v>
      </c>
      <c r="S2613" s="406">
        <v>545</v>
      </c>
      <c r="T2613" s="406" t="s">
        <v>231</v>
      </c>
      <c r="U2613" s="406">
        <v>22</v>
      </c>
      <c r="V2613" s="406">
        <v>9</v>
      </c>
      <c r="W2613" s="406">
        <v>202122</v>
      </c>
      <c r="X2613" s="566">
        <v>664</v>
      </c>
    </row>
    <row r="2614" spans="18:24" x14ac:dyDescent="0.2">
      <c r="R2614" s="406" t="str">
        <f t="shared" si="40"/>
        <v>546_COR4_22_9_202122</v>
      </c>
      <c r="S2614" s="406">
        <v>546</v>
      </c>
      <c r="T2614" s="406" t="s">
        <v>231</v>
      </c>
      <c r="U2614" s="406">
        <v>22</v>
      </c>
      <c r="V2614" s="406">
        <v>9</v>
      </c>
      <c r="W2614" s="406">
        <v>202122</v>
      </c>
      <c r="X2614" s="566">
        <v>367</v>
      </c>
    </row>
    <row r="2615" spans="18:24" x14ac:dyDescent="0.2">
      <c r="R2615" s="406" t="str">
        <f t="shared" si="40"/>
        <v>548_COR4_22_9_202122</v>
      </c>
      <c r="S2615" s="406">
        <v>548</v>
      </c>
      <c r="T2615" s="406" t="s">
        <v>231</v>
      </c>
      <c r="U2615" s="406">
        <v>22</v>
      </c>
      <c r="V2615" s="406">
        <v>9</v>
      </c>
      <c r="W2615" s="406">
        <v>202122</v>
      </c>
      <c r="X2615" s="566">
        <v>2857.8580000000002</v>
      </c>
    </row>
    <row r="2616" spans="18:24" x14ac:dyDescent="0.2">
      <c r="R2616" s="406" t="str">
        <f t="shared" si="40"/>
        <v>550_COR4_22_9_202122</v>
      </c>
      <c r="S2616" s="406">
        <v>550</v>
      </c>
      <c r="T2616" s="406" t="s">
        <v>231</v>
      </c>
      <c r="U2616" s="406">
        <v>22</v>
      </c>
      <c r="V2616" s="406">
        <v>9</v>
      </c>
      <c r="W2616" s="406">
        <v>202122</v>
      </c>
      <c r="X2616" s="566">
        <v>2638.0821100000003</v>
      </c>
    </row>
    <row r="2617" spans="18:24" x14ac:dyDescent="0.2">
      <c r="R2617" s="406" t="str">
        <f t="shared" si="40"/>
        <v>552_COR4_22_9_202122</v>
      </c>
      <c r="S2617" s="406">
        <v>552</v>
      </c>
      <c r="T2617" s="406" t="s">
        <v>231</v>
      </c>
      <c r="U2617" s="406">
        <v>22</v>
      </c>
      <c r="V2617" s="406">
        <v>9</v>
      </c>
      <c r="W2617" s="406">
        <v>202122</v>
      </c>
      <c r="X2617" s="566">
        <v>2649</v>
      </c>
    </row>
    <row r="2618" spans="18:24" x14ac:dyDescent="0.2">
      <c r="R2618" s="406" t="str">
        <f t="shared" si="40"/>
        <v>562_COR4_22_9_202122</v>
      </c>
      <c r="S2618" s="406">
        <v>562</v>
      </c>
      <c r="T2618" s="406" t="s">
        <v>231</v>
      </c>
      <c r="U2618" s="406">
        <v>22</v>
      </c>
      <c r="V2618" s="406">
        <v>9</v>
      </c>
      <c r="W2618" s="406">
        <v>202122</v>
      </c>
      <c r="X2618" s="566">
        <v>37</v>
      </c>
    </row>
    <row r="2619" spans="18:24" x14ac:dyDescent="0.2">
      <c r="R2619" s="406" t="str">
        <f t="shared" si="40"/>
        <v>564_COR4_22_9_202122</v>
      </c>
      <c r="S2619" s="406">
        <v>564</v>
      </c>
      <c r="T2619" s="406" t="s">
        <v>231</v>
      </c>
      <c r="U2619" s="406">
        <v>22</v>
      </c>
      <c r="V2619" s="406">
        <v>9</v>
      </c>
      <c r="W2619" s="406">
        <v>202122</v>
      </c>
      <c r="X2619" s="566">
        <v>301</v>
      </c>
    </row>
    <row r="2620" spans="18:24" x14ac:dyDescent="0.2">
      <c r="R2620" s="406" t="str">
        <f t="shared" si="40"/>
        <v>566_COR4_22_9_202122</v>
      </c>
      <c r="S2620" s="406">
        <v>566</v>
      </c>
      <c r="T2620" s="406" t="s">
        <v>231</v>
      </c>
      <c r="U2620" s="406">
        <v>22</v>
      </c>
      <c r="V2620" s="406">
        <v>9</v>
      </c>
      <c r="W2620" s="406">
        <v>202122</v>
      </c>
      <c r="X2620" s="566">
        <v>326</v>
      </c>
    </row>
    <row r="2621" spans="18:24" x14ac:dyDescent="0.2">
      <c r="R2621" s="406" t="str">
        <f t="shared" si="40"/>
        <v>568_COR4_22_9_202122</v>
      </c>
      <c r="S2621" s="406">
        <v>568</v>
      </c>
      <c r="T2621" s="406" t="s">
        <v>231</v>
      </c>
      <c r="U2621" s="406">
        <v>22</v>
      </c>
      <c r="V2621" s="406">
        <v>9</v>
      </c>
      <c r="W2621" s="406">
        <v>202122</v>
      </c>
      <c r="X2621" s="566">
        <v>648</v>
      </c>
    </row>
    <row r="2622" spans="18:24" x14ac:dyDescent="0.2">
      <c r="R2622" s="406" t="str">
        <f t="shared" si="40"/>
        <v>572_COR4_22_9_202122</v>
      </c>
      <c r="S2622" s="406">
        <v>572</v>
      </c>
      <c r="T2622" s="406" t="s">
        <v>231</v>
      </c>
      <c r="U2622" s="406">
        <v>22</v>
      </c>
      <c r="V2622" s="406">
        <v>9</v>
      </c>
      <c r="W2622" s="406">
        <v>202122</v>
      </c>
      <c r="X2622" s="566">
        <v>120</v>
      </c>
    </row>
    <row r="2623" spans="18:24" x14ac:dyDescent="0.2">
      <c r="R2623" s="406" t="str">
        <f t="shared" si="40"/>
        <v>574_COR4_22_9_202122</v>
      </c>
      <c r="S2623" s="406">
        <v>574</v>
      </c>
      <c r="T2623" s="406" t="s">
        <v>231</v>
      </c>
      <c r="U2623" s="406">
        <v>22</v>
      </c>
      <c r="V2623" s="406">
        <v>9</v>
      </c>
      <c r="W2623" s="406">
        <v>202122</v>
      </c>
      <c r="X2623" s="566">
        <v>15</v>
      </c>
    </row>
    <row r="2624" spans="18:24" x14ac:dyDescent="0.2">
      <c r="R2624" s="406" t="str">
        <f t="shared" si="40"/>
        <v>576_COR4_22_9_202122</v>
      </c>
      <c r="S2624" s="406">
        <v>576</v>
      </c>
      <c r="T2624" s="406" t="s">
        <v>231</v>
      </c>
      <c r="U2624" s="406">
        <v>22</v>
      </c>
      <c r="V2624" s="406">
        <v>9</v>
      </c>
      <c r="W2624" s="406">
        <v>202122</v>
      </c>
      <c r="X2624" s="566">
        <v>58</v>
      </c>
    </row>
    <row r="2625" spans="18:24" x14ac:dyDescent="0.2">
      <c r="R2625" s="406" t="str">
        <f t="shared" si="40"/>
        <v>582_COR4_22_9_202122</v>
      </c>
      <c r="S2625" s="406">
        <v>582</v>
      </c>
      <c r="T2625" s="406" t="s">
        <v>231</v>
      </c>
      <c r="U2625" s="406">
        <v>22</v>
      </c>
      <c r="V2625" s="406">
        <v>9</v>
      </c>
      <c r="W2625" s="406">
        <v>202122</v>
      </c>
      <c r="X2625" s="566">
        <v>0</v>
      </c>
    </row>
    <row r="2626" spans="18:24" x14ac:dyDescent="0.2">
      <c r="R2626" s="406" t="str">
        <f t="shared" si="40"/>
        <v>584_COR4_22_9_202122</v>
      </c>
      <c r="S2626" s="406">
        <v>584</v>
      </c>
      <c r="T2626" s="406" t="s">
        <v>231</v>
      </c>
      <c r="U2626" s="406">
        <v>22</v>
      </c>
      <c r="V2626" s="406">
        <v>9</v>
      </c>
      <c r="W2626" s="406">
        <v>202122</v>
      </c>
      <c r="X2626" s="566">
        <v>0</v>
      </c>
    </row>
    <row r="2627" spans="18:24" x14ac:dyDescent="0.2">
      <c r="R2627" s="406" t="str">
        <f t="shared" si="40"/>
        <v>586_COR4_22_9_202122</v>
      </c>
      <c r="S2627" s="406">
        <v>586</v>
      </c>
      <c r="T2627" s="406" t="s">
        <v>231</v>
      </c>
      <c r="U2627" s="406">
        <v>22</v>
      </c>
      <c r="V2627" s="406">
        <v>9</v>
      </c>
      <c r="W2627" s="406">
        <v>202122</v>
      </c>
      <c r="X2627" s="566">
        <v>0</v>
      </c>
    </row>
    <row r="2628" spans="18:24" x14ac:dyDescent="0.2">
      <c r="R2628" s="406" t="str">
        <f t="shared" ref="R2628:R2691" si="41">S2628&amp;"_"&amp;T2628&amp;"_"&amp;U2628&amp;"_"&amp;V2628&amp;"_"&amp;W2628</f>
        <v>512_COR4_23_9_202122</v>
      </c>
      <c r="S2628" s="406">
        <v>512</v>
      </c>
      <c r="T2628" s="406" t="s">
        <v>231</v>
      </c>
      <c r="U2628" s="406">
        <v>23</v>
      </c>
      <c r="V2628" s="406">
        <v>9</v>
      </c>
      <c r="W2628" s="406">
        <v>202122</v>
      </c>
      <c r="X2628" s="566">
        <v>18573</v>
      </c>
    </row>
    <row r="2629" spans="18:24" x14ac:dyDescent="0.2">
      <c r="R2629" s="406" t="str">
        <f t="shared" si="41"/>
        <v>514_COR4_23_9_202122</v>
      </c>
      <c r="S2629" s="406">
        <v>514</v>
      </c>
      <c r="T2629" s="406" t="s">
        <v>231</v>
      </c>
      <c r="U2629" s="406">
        <v>23</v>
      </c>
      <c r="V2629" s="406">
        <v>9</v>
      </c>
      <c r="W2629" s="406">
        <v>202122</v>
      </c>
      <c r="X2629" s="566">
        <v>33213</v>
      </c>
    </row>
    <row r="2630" spans="18:24" x14ac:dyDescent="0.2">
      <c r="R2630" s="406" t="str">
        <f t="shared" si="41"/>
        <v>516_COR4_23_9_202122</v>
      </c>
      <c r="S2630" s="406">
        <v>516</v>
      </c>
      <c r="T2630" s="406" t="s">
        <v>231</v>
      </c>
      <c r="U2630" s="406">
        <v>23</v>
      </c>
      <c r="V2630" s="406">
        <v>9</v>
      </c>
      <c r="W2630" s="406">
        <v>202122</v>
      </c>
      <c r="X2630" s="566">
        <v>31721</v>
      </c>
    </row>
    <row r="2631" spans="18:24" x14ac:dyDescent="0.2">
      <c r="R2631" s="406" t="str">
        <f t="shared" si="41"/>
        <v>518_COR4_23_9_202122</v>
      </c>
      <c r="S2631" s="406">
        <v>518</v>
      </c>
      <c r="T2631" s="406" t="s">
        <v>231</v>
      </c>
      <c r="U2631" s="406">
        <v>23</v>
      </c>
      <c r="V2631" s="406">
        <v>9</v>
      </c>
      <c r="W2631" s="406">
        <v>202122</v>
      </c>
      <c r="X2631" s="566">
        <v>18230</v>
      </c>
    </row>
    <row r="2632" spans="18:24" x14ac:dyDescent="0.2">
      <c r="R2632" s="406" t="str">
        <f t="shared" si="41"/>
        <v>520_COR4_23_9_202122</v>
      </c>
      <c r="S2632" s="406">
        <v>520</v>
      </c>
      <c r="T2632" s="406" t="s">
        <v>231</v>
      </c>
      <c r="U2632" s="406">
        <v>23</v>
      </c>
      <c r="V2632" s="406">
        <v>9</v>
      </c>
      <c r="W2632" s="406">
        <v>202122</v>
      </c>
      <c r="X2632" s="566">
        <v>33410</v>
      </c>
    </row>
    <row r="2633" spans="18:24" x14ac:dyDescent="0.2">
      <c r="R2633" s="406" t="str">
        <f t="shared" si="41"/>
        <v>522_COR4_23_9_202122</v>
      </c>
      <c r="S2633" s="406">
        <v>522</v>
      </c>
      <c r="T2633" s="406" t="s">
        <v>231</v>
      </c>
      <c r="U2633" s="406">
        <v>23</v>
      </c>
      <c r="V2633" s="406">
        <v>9</v>
      </c>
      <c r="W2633" s="406">
        <v>202122</v>
      </c>
      <c r="X2633" s="566">
        <v>20372.951000000001</v>
      </c>
    </row>
    <row r="2634" spans="18:24" x14ac:dyDescent="0.2">
      <c r="R2634" s="406" t="str">
        <f t="shared" si="41"/>
        <v>524_COR4_23_9_202122</v>
      </c>
      <c r="S2634" s="406">
        <v>524</v>
      </c>
      <c r="T2634" s="406" t="s">
        <v>231</v>
      </c>
      <c r="U2634" s="406">
        <v>23</v>
      </c>
      <c r="V2634" s="406">
        <v>9</v>
      </c>
      <c r="W2634" s="406">
        <v>202122</v>
      </c>
      <c r="X2634" s="566">
        <v>36350.254999999997</v>
      </c>
    </row>
    <row r="2635" spans="18:24" x14ac:dyDescent="0.2">
      <c r="R2635" s="406" t="str">
        <f t="shared" si="41"/>
        <v>526_COR4_23_9_202122</v>
      </c>
      <c r="S2635" s="406">
        <v>526</v>
      </c>
      <c r="T2635" s="406" t="s">
        <v>231</v>
      </c>
      <c r="U2635" s="406">
        <v>23</v>
      </c>
      <c r="V2635" s="406">
        <v>9</v>
      </c>
      <c r="W2635" s="406">
        <v>202122</v>
      </c>
      <c r="X2635" s="566">
        <v>16602</v>
      </c>
    </row>
    <row r="2636" spans="18:24" x14ac:dyDescent="0.2">
      <c r="R2636" s="406" t="str">
        <f t="shared" si="41"/>
        <v>528_COR4_23_9_202122</v>
      </c>
      <c r="S2636" s="406">
        <v>528</v>
      </c>
      <c r="T2636" s="406" t="s">
        <v>231</v>
      </c>
      <c r="U2636" s="406">
        <v>23</v>
      </c>
      <c r="V2636" s="406">
        <v>9</v>
      </c>
      <c r="W2636" s="406">
        <v>202122</v>
      </c>
      <c r="X2636" s="566">
        <v>57922.315299999987</v>
      </c>
    </row>
    <row r="2637" spans="18:24" x14ac:dyDescent="0.2">
      <c r="R2637" s="406" t="str">
        <f t="shared" si="41"/>
        <v>530_COR4_23_9_202122</v>
      </c>
      <c r="S2637" s="406">
        <v>530</v>
      </c>
      <c r="T2637" s="406" t="s">
        <v>231</v>
      </c>
      <c r="U2637" s="406">
        <v>23</v>
      </c>
      <c r="V2637" s="406">
        <v>9</v>
      </c>
      <c r="W2637" s="406">
        <v>202122</v>
      </c>
      <c r="X2637" s="566">
        <v>51419</v>
      </c>
    </row>
    <row r="2638" spans="18:24" x14ac:dyDescent="0.2">
      <c r="R2638" s="406" t="str">
        <f t="shared" si="41"/>
        <v>532_COR4_23_9_202122</v>
      </c>
      <c r="S2638" s="406">
        <v>532</v>
      </c>
      <c r="T2638" s="406" t="s">
        <v>231</v>
      </c>
      <c r="U2638" s="406">
        <v>23</v>
      </c>
      <c r="V2638" s="406">
        <v>9</v>
      </c>
      <c r="W2638" s="406">
        <v>202122</v>
      </c>
      <c r="X2638" s="566">
        <v>49700</v>
      </c>
    </row>
    <row r="2639" spans="18:24" x14ac:dyDescent="0.2">
      <c r="R2639" s="406" t="str">
        <f t="shared" si="41"/>
        <v>534_COR4_23_9_202122</v>
      </c>
      <c r="S2639" s="406">
        <v>534</v>
      </c>
      <c r="T2639" s="406" t="s">
        <v>231</v>
      </c>
      <c r="U2639" s="406">
        <v>23</v>
      </c>
      <c r="V2639" s="406">
        <v>9</v>
      </c>
      <c r="W2639" s="406">
        <v>202122</v>
      </c>
      <c r="X2639" s="566">
        <v>42099.159679999902</v>
      </c>
    </row>
    <row r="2640" spans="18:24" x14ac:dyDescent="0.2">
      <c r="R2640" s="406" t="str">
        <f t="shared" si="41"/>
        <v>536_COR4_23_9_202122</v>
      </c>
      <c r="S2640" s="406">
        <v>536</v>
      </c>
      <c r="T2640" s="406" t="s">
        <v>231</v>
      </c>
      <c r="U2640" s="406">
        <v>23</v>
      </c>
      <c r="V2640" s="406">
        <v>9</v>
      </c>
      <c r="W2640" s="406">
        <v>202122</v>
      </c>
      <c r="X2640" s="566">
        <v>17706.8</v>
      </c>
    </row>
    <row r="2641" spans="18:24" x14ac:dyDescent="0.2">
      <c r="R2641" s="406" t="str">
        <f t="shared" si="41"/>
        <v>538_COR4_23_9_202122</v>
      </c>
      <c r="S2641" s="406">
        <v>538</v>
      </c>
      <c r="T2641" s="406" t="s">
        <v>231</v>
      </c>
      <c r="U2641" s="406">
        <v>23</v>
      </c>
      <c r="V2641" s="406">
        <v>9</v>
      </c>
      <c r="W2641" s="406">
        <v>202122</v>
      </c>
      <c r="X2641" s="566">
        <v>46499</v>
      </c>
    </row>
    <row r="2642" spans="18:24" x14ac:dyDescent="0.2">
      <c r="R2642" s="406" t="str">
        <f t="shared" si="41"/>
        <v>540_COR4_23_9_202122</v>
      </c>
      <c r="S2642" s="406">
        <v>540</v>
      </c>
      <c r="T2642" s="406" t="s">
        <v>231</v>
      </c>
      <c r="U2642" s="406">
        <v>23</v>
      </c>
      <c r="V2642" s="406">
        <v>9</v>
      </c>
      <c r="W2642" s="406">
        <v>202122</v>
      </c>
      <c r="X2642" s="566">
        <v>71861.611999999994</v>
      </c>
    </row>
    <row r="2643" spans="18:24" x14ac:dyDescent="0.2">
      <c r="R2643" s="406" t="str">
        <f t="shared" si="41"/>
        <v>542_COR4_23_9_202122</v>
      </c>
      <c r="S2643" s="406">
        <v>542</v>
      </c>
      <c r="T2643" s="406" t="s">
        <v>231</v>
      </c>
      <c r="U2643" s="406">
        <v>23</v>
      </c>
      <c r="V2643" s="406">
        <v>9</v>
      </c>
      <c r="W2643" s="406">
        <v>202122</v>
      </c>
      <c r="X2643" s="566">
        <v>20808</v>
      </c>
    </row>
    <row r="2644" spans="18:24" x14ac:dyDescent="0.2">
      <c r="R2644" s="406" t="str">
        <f t="shared" si="41"/>
        <v>544_COR4_23_9_202122</v>
      </c>
      <c r="S2644" s="406">
        <v>544</v>
      </c>
      <c r="T2644" s="406" t="s">
        <v>231</v>
      </c>
      <c r="U2644" s="406">
        <v>23</v>
      </c>
      <c r="V2644" s="406">
        <v>9</v>
      </c>
      <c r="W2644" s="406">
        <v>202122</v>
      </c>
      <c r="X2644" s="566">
        <v>24180</v>
      </c>
    </row>
    <row r="2645" spans="18:24" x14ac:dyDescent="0.2">
      <c r="R2645" s="406" t="str">
        <f t="shared" si="41"/>
        <v>545_COR4_23_9_202122</v>
      </c>
      <c r="S2645" s="406">
        <v>545</v>
      </c>
      <c r="T2645" s="406" t="s">
        <v>231</v>
      </c>
      <c r="U2645" s="406">
        <v>23</v>
      </c>
      <c r="V2645" s="406">
        <v>9</v>
      </c>
      <c r="W2645" s="406">
        <v>202122</v>
      </c>
      <c r="X2645" s="566">
        <v>9237</v>
      </c>
    </row>
    <row r="2646" spans="18:24" x14ac:dyDescent="0.2">
      <c r="R2646" s="406" t="str">
        <f t="shared" si="41"/>
        <v>546_COR4_23_9_202122</v>
      </c>
      <c r="S2646" s="406">
        <v>546</v>
      </c>
      <c r="T2646" s="406" t="s">
        <v>231</v>
      </c>
      <c r="U2646" s="406">
        <v>23</v>
      </c>
      <c r="V2646" s="406">
        <v>9</v>
      </c>
      <c r="W2646" s="406">
        <v>202122</v>
      </c>
      <c r="X2646" s="566">
        <v>14848</v>
      </c>
    </row>
    <row r="2647" spans="18:24" x14ac:dyDescent="0.2">
      <c r="R2647" s="406" t="str">
        <f t="shared" si="41"/>
        <v>548_COR4_23_9_202122</v>
      </c>
      <c r="S2647" s="406">
        <v>548</v>
      </c>
      <c r="T2647" s="406" t="s">
        <v>231</v>
      </c>
      <c r="U2647" s="406">
        <v>23</v>
      </c>
      <c r="V2647" s="406">
        <v>9</v>
      </c>
      <c r="W2647" s="406">
        <v>202122</v>
      </c>
      <c r="X2647" s="566">
        <v>14516.418</v>
      </c>
    </row>
    <row r="2648" spans="18:24" x14ac:dyDescent="0.2">
      <c r="R2648" s="406" t="str">
        <f t="shared" si="41"/>
        <v>550_COR4_23_9_202122</v>
      </c>
      <c r="S2648" s="406">
        <v>550</v>
      </c>
      <c r="T2648" s="406" t="s">
        <v>231</v>
      </c>
      <c r="U2648" s="406">
        <v>23</v>
      </c>
      <c r="V2648" s="406">
        <v>9</v>
      </c>
      <c r="W2648" s="406">
        <v>202122</v>
      </c>
      <c r="X2648" s="566">
        <v>45188.88177</v>
      </c>
    </row>
    <row r="2649" spans="18:24" x14ac:dyDescent="0.2">
      <c r="R2649" s="406" t="str">
        <f t="shared" si="41"/>
        <v>552_COR4_23_9_202122</v>
      </c>
      <c r="S2649" s="406">
        <v>552</v>
      </c>
      <c r="T2649" s="406" t="s">
        <v>231</v>
      </c>
      <c r="U2649" s="406">
        <v>23</v>
      </c>
      <c r="V2649" s="406">
        <v>9</v>
      </c>
      <c r="W2649" s="406">
        <v>202122</v>
      </c>
      <c r="X2649" s="566">
        <v>121664.48261999998</v>
      </c>
    </row>
    <row r="2650" spans="18:24" x14ac:dyDescent="0.2">
      <c r="R2650" s="406" t="str">
        <f t="shared" si="41"/>
        <v>562_COR4_23_9_202122</v>
      </c>
      <c r="S2650" s="406">
        <v>562</v>
      </c>
      <c r="T2650" s="406" t="s">
        <v>231</v>
      </c>
      <c r="U2650" s="406">
        <v>23</v>
      </c>
      <c r="V2650" s="406">
        <v>9</v>
      </c>
      <c r="W2650" s="406">
        <v>202122</v>
      </c>
      <c r="X2650" s="566">
        <v>1346</v>
      </c>
    </row>
    <row r="2651" spans="18:24" x14ac:dyDescent="0.2">
      <c r="R2651" s="406" t="str">
        <f t="shared" si="41"/>
        <v>564_COR4_23_9_202122</v>
      </c>
      <c r="S2651" s="406">
        <v>564</v>
      </c>
      <c r="T2651" s="406" t="s">
        <v>231</v>
      </c>
      <c r="U2651" s="406">
        <v>23</v>
      </c>
      <c r="V2651" s="406">
        <v>9</v>
      </c>
      <c r="W2651" s="406">
        <v>202122</v>
      </c>
      <c r="X2651" s="566">
        <v>120</v>
      </c>
    </row>
    <row r="2652" spans="18:24" x14ac:dyDescent="0.2">
      <c r="R2652" s="406" t="str">
        <f t="shared" si="41"/>
        <v>566_COR4_23_9_202122</v>
      </c>
      <c r="S2652" s="406">
        <v>566</v>
      </c>
      <c r="T2652" s="406" t="s">
        <v>231</v>
      </c>
      <c r="U2652" s="406">
        <v>23</v>
      </c>
      <c r="V2652" s="406">
        <v>9</v>
      </c>
      <c r="W2652" s="406">
        <v>202122</v>
      </c>
      <c r="X2652" s="566">
        <v>123</v>
      </c>
    </row>
    <row r="2653" spans="18:24" x14ac:dyDescent="0.2">
      <c r="R2653" s="406" t="str">
        <f t="shared" si="41"/>
        <v>568_COR4_23_9_202122</v>
      </c>
      <c r="S2653" s="406">
        <v>568</v>
      </c>
      <c r="T2653" s="406" t="s">
        <v>231</v>
      </c>
      <c r="U2653" s="406">
        <v>23</v>
      </c>
      <c r="V2653" s="406">
        <v>9</v>
      </c>
      <c r="W2653" s="406">
        <v>202122</v>
      </c>
      <c r="X2653" s="566">
        <v>416</v>
      </c>
    </row>
    <row r="2654" spans="18:24" x14ac:dyDescent="0.2">
      <c r="R2654" s="406" t="str">
        <f t="shared" si="41"/>
        <v>572_COR4_23_9_202122</v>
      </c>
      <c r="S2654" s="406">
        <v>572</v>
      </c>
      <c r="T2654" s="406" t="s">
        <v>231</v>
      </c>
      <c r="U2654" s="406">
        <v>23</v>
      </c>
      <c r="V2654" s="406">
        <v>9</v>
      </c>
      <c r="W2654" s="406">
        <v>202122</v>
      </c>
      <c r="X2654" s="566">
        <v>467</v>
      </c>
    </row>
    <row r="2655" spans="18:24" x14ac:dyDescent="0.2">
      <c r="R2655" s="406" t="str">
        <f t="shared" si="41"/>
        <v>574_COR4_23_9_202122</v>
      </c>
      <c r="S2655" s="406">
        <v>574</v>
      </c>
      <c r="T2655" s="406" t="s">
        <v>231</v>
      </c>
      <c r="U2655" s="406">
        <v>23</v>
      </c>
      <c r="V2655" s="406">
        <v>9</v>
      </c>
      <c r="W2655" s="406">
        <v>202122</v>
      </c>
      <c r="X2655" s="566">
        <v>0</v>
      </c>
    </row>
    <row r="2656" spans="18:24" x14ac:dyDescent="0.2">
      <c r="R2656" s="406" t="str">
        <f t="shared" si="41"/>
        <v>576_COR4_23_9_202122</v>
      </c>
      <c r="S2656" s="406">
        <v>576</v>
      </c>
      <c r="T2656" s="406" t="s">
        <v>231</v>
      </c>
      <c r="U2656" s="406">
        <v>23</v>
      </c>
      <c r="V2656" s="406">
        <v>9</v>
      </c>
      <c r="W2656" s="406">
        <v>202122</v>
      </c>
      <c r="X2656" s="566">
        <v>392</v>
      </c>
    </row>
    <row r="2657" spans="18:24" x14ac:dyDescent="0.2">
      <c r="R2657" s="406" t="str">
        <f t="shared" si="41"/>
        <v>582_COR4_23_9_202122</v>
      </c>
      <c r="S2657" s="406">
        <v>582</v>
      </c>
      <c r="T2657" s="406" t="s">
        <v>231</v>
      </c>
      <c r="U2657" s="406">
        <v>23</v>
      </c>
      <c r="V2657" s="406">
        <v>9</v>
      </c>
      <c r="W2657" s="406">
        <v>202122</v>
      </c>
      <c r="X2657" s="566">
        <v>843</v>
      </c>
    </row>
    <row r="2658" spans="18:24" x14ac:dyDescent="0.2">
      <c r="R2658" s="406" t="str">
        <f t="shared" si="41"/>
        <v>584_COR4_23_9_202122</v>
      </c>
      <c r="S2658" s="406">
        <v>584</v>
      </c>
      <c r="T2658" s="406" t="s">
        <v>231</v>
      </c>
      <c r="U2658" s="406">
        <v>23</v>
      </c>
      <c r="V2658" s="406">
        <v>9</v>
      </c>
      <c r="W2658" s="406">
        <v>202122</v>
      </c>
      <c r="X2658" s="566">
        <v>639</v>
      </c>
    </row>
    <row r="2659" spans="18:24" x14ac:dyDescent="0.2">
      <c r="R2659" s="406" t="str">
        <f t="shared" si="41"/>
        <v>586_COR4_23_9_202122</v>
      </c>
      <c r="S2659" s="406">
        <v>586</v>
      </c>
      <c r="T2659" s="406" t="s">
        <v>231</v>
      </c>
      <c r="U2659" s="406">
        <v>23</v>
      </c>
      <c r="V2659" s="406">
        <v>9</v>
      </c>
      <c r="W2659" s="406">
        <v>202122</v>
      </c>
      <c r="X2659" s="566">
        <v>1015</v>
      </c>
    </row>
    <row r="2660" spans="18:24" x14ac:dyDescent="0.2">
      <c r="R2660" s="406" t="str">
        <f t="shared" si="41"/>
        <v>512_COR4_24_9_202122</v>
      </c>
      <c r="S2660" s="406">
        <v>512</v>
      </c>
      <c r="T2660" s="406" t="s">
        <v>231</v>
      </c>
      <c r="U2660" s="406">
        <v>24</v>
      </c>
      <c r="V2660" s="406">
        <v>9</v>
      </c>
      <c r="W2660" s="406">
        <v>202122</v>
      </c>
      <c r="X2660" s="566">
        <v>1115</v>
      </c>
    </row>
    <row r="2661" spans="18:24" x14ac:dyDescent="0.2">
      <c r="R2661" s="406" t="str">
        <f t="shared" si="41"/>
        <v>514_COR4_24_9_202122</v>
      </c>
      <c r="S2661" s="406">
        <v>514</v>
      </c>
      <c r="T2661" s="406" t="s">
        <v>231</v>
      </c>
      <c r="U2661" s="406">
        <v>24</v>
      </c>
      <c r="V2661" s="406">
        <v>9</v>
      </c>
      <c r="W2661" s="406">
        <v>202122</v>
      </c>
      <c r="X2661" s="566">
        <v>0</v>
      </c>
    </row>
    <row r="2662" spans="18:24" x14ac:dyDescent="0.2">
      <c r="R2662" s="406" t="str">
        <f t="shared" si="41"/>
        <v>516_COR4_24_9_202122</v>
      </c>
      <c r="S2662" s="406">
        <v>516</v>
      </c>
      <c r="T2662" s="406" t="s">
        <v>231</v>
      </c>
      <c r="U2662" s="406">
        <v>24</v>
      </c>
      <c r="V2662" s="406">
        <v>9</v>
      </c>
      <c r="W2662" s="406">
        <v>202122</v>
      </c>
      <c r="X2662" s="566">
        <v>133</v>
      </c>
    </row>
    <row r="2663" spans="18:24" x14ac:dyDescent="0.2">
      <c r="R2663" s="406" t="str">
        <f t="shared" si="41"/>
        <v>518_COR4_24_9_202122</v>
      </c>
      <c r="S2663" s="406">
        <v>518</v>
      </c>
      <c r="T2663" s="406" t="s">
        <v>231</v>
      </c>
      <c r="U2663" s="406">
        <v>24</v>
      </c>
      <c r="V2663" s="406">
        <v>9</v>
      </c>
      <c r="W2663" s="406">
        <v>202122</v>
      </c>
      <c r="X2663" s="566">
        <v>58</v>
      </c>
    </row>
    <row r="2664" spans="18:24" x14ac:dyDescent="0.2">
      <c r="R2664" s="406" t="str">
        <f t="shared" si="41"/>
        <v>520_COR4_24_9_202122</v>
      </c>
      <c r="S2664" s="406">
        <v>520</v>
      </c>
      <c r="T2664" s="406" t="s">
        <v>231</v>
      </c>
      <c r="U2664" s="406">
        <v>24</v>
      </c>
      <c r="V2664" s="406">
        <v>9</v>
      </c>
      <c r="W2664" s="406">
        <v>202122</v>
      </c>
      <c r="X2664" s="566">
        <v>0</v>
      </c>
    </row>
    <row r="2665" spans="18:24" x14ac:dyDescent="0.2">
      <c r="R2665" s="406" t="str">
        <f t="shared" si="41"/>
        <v>522_COR4_24_9_202122</v>
      </c>
      <c r="S2665" s="406">
        <v>522</v>
      </c>
      <c r="T2665" s="406" t="s">
        <v>231</v>
      </c>
      <c r="U2665" s="406">
        <v>24</v>
      </c>
      <c r="V2665" s="406">
        <v>9</v>
      </c>
      <c r="W2665" s="406">
        <v>202122</v>
      </c>
      <c r="X2665" s="566">
        <v>0</v>
      </c>
    </row>
    <row r="2666" spans="18:24" x14ac:dyDescent="0.2">
      <c r="R2666" s="406" t="str">
        <f t="shared" si="41"/>
        <v>524_COR4_24_9_202122</v>
      </c>
      <c r="S2666" s="406">
        <v>524</v>
      </c>
      <c r="T2666" s="406" t="s">
        <v>231</v>
      </c>
      <c r="U2666" s="406">
        <v>24</v>
      </c>
      <c r="V2666" s="406">
        <v>9</v>
      </c>
      <c r="W2666" s="406">
        <v>202122</v>
      </c>
      <c r="X2666" s="566">
        <v>0</v>
      </c>
    </row>
    <row r="2667" spans="18:24" x14ac:dyDescent="0.2">
      <c r="R2667" s="406" t="str">
        <f t="shared" si="41"/>
        <v>526_COR4_24_9_202122</v>
      </c>
      <c r="S2667" s="406">
        <v>526</v>
      </c>
      <c r="T2667" s="406" t="s">
        <v>231</v>
      </c>
      <c r="U2667" s="406">
        <v>24</v>
      </c>
      <c r="V2667" s="406">
        <v>9</v>
      </c>
      <c r="W2667" s="406">
        <v>202122</v>
      </c>
      <c r="X2667" s="566">
        <v>0</v>
      </c>
    </row>
    <row r="2668" spans="18:24" x14ac:dyDescent="0.2">
      <c r="R2668" s="406" t="str">
        <f t="shared" si="41"/>
        <v>528_COR4_24_9_202122</v>
      </c>
      <c r="S2668" s="406">
        <v>528</v>
      </c>
      <c r="T2668" s="406" t="s">
        <v>231</v>
      </c>
      <c r="U2668" s="406">
        <v>24</v>
      </c>
      <c r="V2668" s="406">
        <v>9</v>
      </c>
      <c r="W2668" s="406">
        <v>202122</v>
      </c>
      <c r="X2668" s="566">
        <v>0</v>
      </c>
    </row>
    <row r="2669" spans="18:24" x14ac:dyDescent="0.2">
      <c r="R2669" s="406" t="str">
        <f t="shared" si="41"/>
        <v>530_COR4_24_9_202122</v>
      </c>
      <c r="S2669" s="406">
        <v>530</v>
      </c>
      <c r="T2669" s="406" t="s">
        <v>231</v>
      </c>
      <c r="U2669" s="406">
        <v>24</v>
      </c>
      <c r="V2669" s="406">
        <v>9</v>
      </c>
      <c r="W2669" s="406">
        <v>202122</v>
      </c>
      <c r="X2669" s="566">
        <v>1372</v>
      </c>
    </row>
    <row r="2670" spans="18:24" x14ac:dyDescent="0.2">
      <c r="R2670" s="406" t="str">
        <f t="shared" si="41"/>
        <v>532_COR4_24_9_202122</v>
      </c>
      <c r="S2670" s="406">
        <v>532</v>
      </c>
      <c r="T2670" s="406" t="s">
        <v>231</v>
      </c>
      <c r="U2670" s="406">
        <v>24</v>
      </c>
      <c r="V2670" s="406">
        <v>9</v>
      </c>
      <c r="W2670" s="406">
        <v>202122</v>
      </c>
      <c r="X2670" s="566">
        <v>761</v>
      </c>
    </row>
    <row r="2671" spans="18:24" x14ac:dyDescent="0.2">
      <c r="R2671" s="406" t="str">
        <f t="shared" si="41"/>
        <v>534_COR4_24_9_202122</v>
      </c>
      <c r="S2671" s="406">
        <v>534</v>
      </c>
      <c r="T2671" s="406" t="s">
        <v>231</v>
      </c>
      <c r="U2671" s="406">
        <v>24</v>
      </c>
      <c r="V2671" s="406">
        <v>9</v>
      </c>
      <c r="W2671" s="406">
        <v>202122</v>
      </c>
      <c r="X2671" s="566">
        <v>4961.1940199999999</v>
      </c>
    </row>
    <row r="2672" spans="18:24" x14ac:dyDescent="0.2">
      <c r="R2672" s="406" t="str">
        <f t="shared" si="41"/>
        <v>536_COR4_24_9_202122</v>
      </c>
      <c r="S2672" s="406">
        <v>536</v>
      </c>
      <c r="T2672" s="406" t="s">
        <v>231</v>
      </c>
      <c r="U2672" s="406">
        <v>24</v>
      </c>
      <c r="V2672" s="406">
        <v>9</v>
      </c>
      <c r="W2672" s="406">
        <v>202122</v>
      </c>
      <c r="X2672" s="566">
        <v>123</v>
      </c>
    </row>
    <row r="2673" spans="18:24" x14ac:dyDescent="0.2">
      <c r="R2673" s="406" t="str">
        <f t="shared" si="41"/>
        <v>538_COR4_24_9_202122</v>
      </c>
      <c r="S2673" s="406">
        <v>538</v>
      </c>
      <c r="T2673" s="406" t="s">
        <v>231</v>
      </c>
      <c r="U2673" s="406">
        <v>24</v>
      </c>
      <c r="V2673" s="406">
        <v>9</v>
      </c>
      <c r="W2673" s="406">
        <v>202122</v>
      </c>
      <c r="X2673" s="566">
        <v>0</v>
      </c>
    </row>
    <row r="2674" spans="18:24" x14ac:dyDescent="0.2">
      <c r="R2674" s="406" t="str">
        <f t="shared" si="41"/>
        <v>540_COR4_24_9_202122</v>
      </c>
      <c r="S2674" s="406">
        <v>540</v>
      </c>
      <c r="T2674" s="406" t="s">
        <v>231</v>
      </c>
      <c r="U2674" s="406">
        <v>24</v>
      </c>
      <c r="V2674" s="406">
        <v>9</v>
      </c>
      <c r="W2674" s="406">
        <v>202122</v>
      </c>
      <c r="X2674" s="566">
        <v>0</v>
      </c>
    </row>
    <row r="2675" spans="18:24" x14ac:dyDescent="0.2">
      <c r="R2675" s="406" t="str">
        <f t="shared" si="41"/>
        <v>542_COR4_24_9_202122</v>
      </c>
      <c r="S2675" s="406">
        <v>542</v>
      </c>
      <c r="T2675" s="406" t="s">
        <v>231</v>
      </c>
      <c r="U2675" s="406">
        <v>24</v>
      </c>
      <c r="V2675" s="406">
        <v>9</v>
      </c>
      <c r="W2675" s="406">
        <v>202122</v>
      </c>
      <c r="X2675" s="566">
        <v>0</v>
      </c>
    </row>
    <row r="2676" spans="18:24" x14ac:dyDescent="0.2">
      <c r="R2676" s="406" t="str">
        <f t="shared" si="41"/>
        <v>544_COR4_24_9_202122</v>
      </c>
      <c r="S2676" s="406">
        <v>544</v>
      </c>
      <c r="T2676" s="406" t="s">
        <v>231</v>
      </c>
      <c r="U2676" s="406">
        <v>24</v>
      </c>
      <c r="V2676" s="406">
        <v>9</v>
      </c>
      <c r="W2676" s="406">
        <v>202122</v>
      </c>
      <c r="X2676" s="566">
        <v>0</v>
      </c>
    </row>
    <row r="2677" spans="18:24" x14ac:dyDescent="0.2">
      <c r="R2677" s="406" t="str">
        <f t="shared" si="41"/>
        <v>545_COR4_24_9_202122</v>
      </c>
      <c r="S2677" s="406">
        <v>545</v>
      </c>
      <c r="T2677" s="406" t="s">
        <v>231</v>
      </c>
      <c r="U2677" s="406">
        <v>24</v>
      </c>
      <c r="V2677" s="406">
        <v>9</v>
      </c>
      <c r="W2677" s="406">
        <v>202122</v>
      </c>
      <c r="X2677" s="566">
        <v>69</v>
      </c>
    </row>
    <row r="2678" spans="18:24" x14ac:dyDescent="0.2">
      <c r="R2678" s="406" t="str">
        <f t="shared" si="41"/>
        <v>546_COR4_24_9_202122</v>
      </c>
      <c r="S2678" s="406">
        <v>546</v>
      </c>
      <c r="T2678" s="406" t="s">
        <v>231</v>
      </c>
      <c r="U2678" s="406">
        <v>24</v>
      </c>
      <c r="V2678" s="406">
        <v>9</v>
      </c>
      <c r="W2678" s="406">
        <v>202122</v>
      </c>
      <c r="X2678" s="566">
        <v>286</v>
      </c>
    </row>
    <row r="2679" spans="18:24" x14ac:dyDescent="0.2">
      <c r="R2679" s="406" t="str">
        <f t="shared" si="41"/>
        <v>548_COR4_24_9_202122</v>
      </c>
      <c r="S2679" s="406">
        <v>548</v>
      </c>
      <c r="T2679" s="406" t="s">
        <v>231</v>
      </c>
      <c r="U2679" s="406">
        <v>24</v>
      </c>
      <c r="V2679" s="406">
        <v>9</v>
      </c>
      <c r="W2679" s="406">
        <v>202122</v>
      </c>
      <c r="X2679" s="566">
        <v>0</v>
      </c>
    </row>
    <row r="2680" spans="18:24" x14ac:dyDescent="0.2">
      <c r="R2680" s="406" t="str">
        <f t="shared" si="41"/>
        <v>550_COR4_24_9_202122</v>
      </c>
      <c r="S2680" s="406">
        <v>550</v>
      </c>
      <c r="T2680" s="406" t="s">
        <v>231</v>
      </c>
      <c r="U2680" s="406">
        <v>24</v>
      </c>
      <c r="V2680" s="406">
        <v>9</v>
      </c>
      <c r="W2680" s="406">
        <v>202122</v>
      </c>
      <c r="X2680" s="566">
        <v>0</v>
      </c>
    </row>
    <row r="2681" spans="18:24" x14ac:dyDescent="0.2">
      <c r="R2681" s="406" t="str">
        <f t="shared" si="41"/>
        <v>552_COR4_24_9_202122</v>
      </c>
      <c r="S2681" s="406">
        <v>552</v>
      </c>
      <c r="T2681" s="406" t="s">
        <v>231</v>
      </c>
      <c r="U2681" s="406">
        <v>24</v>
      </c>
      <c r="V2681" s="406">
        <v>9</v>
      </c>
      <c r="W2681" s="406">
        <v>202122</v>
      </c>
      <c r="X2681" s="566">
        <v>0</v>
      </c>
    </row>
    <row r="2682" spans="18:24" x14ac:dyDescent="0.2">
      <c r="R2682" s="406" t="str">
        <f t="shared" si="41"/>
        <v>562_COR4_24_9_202122</v>
      </c>
      <c r="S2682" s="406">
        <v>562</v>
      </c>
      <c r="T2682" s="406" t="s">
        <v>231</v>
      </c>
      <c r="U2682" s="406">
        <v>24</v>
      </c>
      <c r="V2682" s="406">
        <v>9</v>
      </c>
      <c r="W2682" s="406">
        <v>202122</v>
      </c>
      <c r="X2682" s="566">
        <v>0</v>
      </c>
    </row>
    <row r="2683" spans="18:24" x14ac:dyDescent="0.2">
      <c r="R2683" s="406" t="str">
        <f t="shared" si="41"/>
        <v>564_COR4_24_9_202122</v>
      </c>
      <c r="S2683" s="406">
        <v>564</v>
      </c>
      <c r="T2683" s="406" t="s">
        <v>231</v>
      </c>
      <c r="U2683" s="406">
        <v>24</v>
      </c>
      <c r="V2683" s="406">
        <v>9</v>
      </c>
      <c r="W2683" s="406">
        <v>202122</v>
      </c>
      <c r="X2683" s="566">
        <v>0</v>
      </c>
    </row>
    <row r="2684" spans="18:24" x14ac:dyDescent="0.2">
      <c r="R2684" s="406" t="str">
        <f t="shared" si="41"/>
        <v>566_COR4_24_9_202122</v>
      </c>
      <c r="S2684" s="406">
        <v>566</v>
      </c>
      <c r="T2684" s="406" t="s">
        <v>231</v>
      </c>
      <c r="U2684" s="406">
        <v>24</v>
      </c>
      <c r="V2684" s="406">
        <v>9</v>
      </c>
      <c r="W2684" s="406">
        <v>202122</v>
      </c>
      <c r="X2684" s="566">
        <v>0</v>
      </c>
    </row>
    <row r="2685" spans="18:24" x14ac:dyDescent="0.2">
      <c r="R2685" s="406" t="str">
        <f t="shared" si="41"/>
        <v>568_COR4_24_9_202122</v>
      </c>
      <c r="S2685" s="406">
        <v>568</v>
      </c>
      <c r="T2685" s="406" t="s">
        <v>231</v>
      </c>
      <c r="U2685" s="406">
        <v>24</v>
      </c>
      <c r="V2685" s="406">
        <v>9</v>
      </c>
      <c r="W2685" s="406">
        <v>202122</v>
      </c>
      <c r="X2685" s="566">
        <v>0</v>
      </c>
    </row>
    <row r="2686" spans="18:24" x14ac:dyDescent="0.2">
      <c r="R2686" s="406" t="str">
        <f t="shared" si="41"/>
        <v>572_COR4_24_9_202122</v>
      </c>
      <c r="S2686" s="406">
        <v>572</v>
      </c>
      <c r="T2686" s="406" t="s">
        <v>231</v>
      </c>
      <c r="U2686" s="406">
        <v>24</v>
      </c>
      <c r="V2686" s="406">
        <v>9</v>
      </c>
      <c r="W2686" s="406">
        <v>202122</v>
      </c>
      <c r="X2686" s="566">
        <v>0</v>
      </c>
    </row>
    <row r="2687" spans="18:24" x14ac:dyDescent="0.2">
      <c r="R2687" s="406" t="str">
        <f t="shared" si="41"/>
        <v>574_COR4_24_9_202122</v>
      </c>
      <c r="S2687" s="406">
        <v>574</v>
      </c>
      <c r="T2687" s="406" t="s">
        <v>231</v>
      </c>
      <c r="U2687" s="406">
        <v>24</v>
      </c>
      <c r="V2687" s="406">
        <v>9</v>
      </c>
      <c r="W2687" s="406">
        <v>202122</v>
      </c>
      <c r="X2687" s="566">
        <v>0</v>
      </c>
    </row>
    <row r="2688" spans="18:24" x14ac:dyDescent="0.2">
      <c r="R2688" s="406" t="str">
        <f t="shared" si="41"/>
        <v>576_COR4_24_9_202122</v>
      </c>
      <c r="S2688" s="406">
        <v>576</v>
      </c>
      <c r="T2688" s="406" t="s">
        <v>231</v>
      </c>
      <c r="U2688" s="406">
        <v>24</v>
      </c>
      <c r="V2688" s="406">
        <v>9</v>
      </c>
      <c r="W2688" s="406">
        <v>202122</v>
      </c>
      <c r="X2688" s="566">
        <v>0</v>
      </c>
    </row>
    <row r="2689" spans="18:24" x14ac:dyDescent="0.2">
      <c r="R2689" s="406" t="str">
        <f t="shared" si="41"/>
        <v>582_COR4_24_9_202122</v>
      </c>
      <c r="S2689" s="406">
        <v>582</v>
      </c>
      <c r="T2689" s="406" t="s">
        <v>231</v>
      </c>
      <c r="U2689" s="406">
        <v>24</v>
      </c>
      <c r="V2689" s="406">
        <v>9</v>
      </c>
      <c r="W2689" s="406">
        <v>202122</v>
      </c>
      <c r="X2689" s="566">
        <v>0</v>
      </c>
    </row>
    <row r="2690" spans="18:24" x14ac:dyDescent="0.2">
      <c r="R2690" s="406" t="str">
        <f t="shared" si="41"/>
        <v>584_COR4_24_9_202122</v>
      </c>
      <c r="S2690" s="406">
        <v>584</v>
      </c>
      <c r="T2690" s="406" t="s">
        <v>231</v>
      </c>
      <c r="U2690" s="406">
        <v>24</v>
      </c>
      <c r="V2690" s="406">
        <v>9</v>
      </c>
      <c r="W2690" s="406">
        <v>202122</v>
      </c>
      <c r="X2690" s="566">
        <v>0</v>
      </c>
    </row>
    <row r="2691" spans="18:24" x14ac:dyDescent="0.2">
      <c r="R2691" s="406" t="str">
        <f t="shared" si="41"/>
        <v>586_COR4_24_9_202122</v>
      </c>
      <c r="S2691" s="406">
        <v>586</v>
      </c>
      <c r="T2691" s="406" t="s">
        <v>231</v>
      </c>
      <c r="U2691" s="406">
        <v>24</v>
      </c>
      <c r="V2691" s="406">
        <v>9</v>
      </c>
      <c r="W2691" s="406">
        <v>202122</v>
      </c>
      <c r="X2691" s="566">
        <v>0</v>
      </c>
    </row>
    <row r="2692" spans="18:24" x14ac:dyDescent="0.2">
      <c r="R2692" s="406" t="str">
        <f t="shared" ref="R2692:R2755" si="42">S2692&amp;"_"&amp;T2692&amp;"_"&amp;U2692&amp;"_"&amp;V2692&amp;"_"&amp;W2692</f>
        <v>512_COR4_25_9_202122</v>
      </c>
      <c r="S2692" s="406">
        <v>512</v>
      </c>
      <c r="T2692" s="406" t="s">
        <v>231</v>
      </c>
      <c r="U2692" s="406">
        <v>25</v>
      </c>
      <c r="V2692" s="406">
        <v>9</v>
      </c>
      <c r="W2692" s="406">
        <v>202122</v>
      </c>
      <c r="X2692" s="566">
        <v>113</v>
      </c>
    </row>
    <row r="2693" spans="18:24" x14ac:dyDescent="0.2">
      <c r="R2693" s="406" t="str">
        <f t="shared" si="42"/>
        <v>514_COR4_25_9_202122</v>
      </c>
      <c r="S2693" s="406">
        <v>514</v>
      </c>
      <c r="T2693" s="406" t="s">
        <v>231</v>
      </c>
      <c r="U2693" s="406">
        <v>25</v>
      </c>
      <c r="V2693" s="406">
        <v>9</v>
      </c>
      <c r="W2693" s="406">
        <v>202122</v>
      </c>
      <c r="X2693" s="566">
        <v>777</v>
      </c>
    </row>
    <row r="2694" spans="18:24" x14ac:dyDescent="0.2">
      <c r="R2694" s="406" t="str">
        <f t="shared" si="42"/>
        <v>516_COR4_25_9_202122</v>
      </c>
      <c r="S2694" s="406">
        <v>516</v>
      </c>
      <c r="T2694" s="406" t="s">
        <v>231</v>
      </c>
      <c r="U2694" s="406">
        <v>25</v>
      </c>
      <c r="V2694" s="406">
        <v>9</v>
      </c>
      <c r="W2694" s="406">
        <v>202122</v>
      </c>
      <c r="X2694" s="566">
        <v>1122</v>
      </c>
    </row>
    <row r="2695" spans="18:24" x14ac:dyDescent="0.2">
      <c r="R2695" s="406" t="str">
        <f t="shared" si="42"/>
        <v>518_COR4_25_9_202122</v>
      </c>
      <c r="S2695" s="406">
        <v>518</v>
      </c>
      <c r="T2695" s="406" t="s">
        <v>231</v>
      </c>
      <c r="U2695" s="406">
        <v>25</v>
      </c>
      <c r="V2695" s="406">
        <v>9</v>
      </c>
      <c r="W2695" s="406">
        <v>202122</v>
      </c>
      <c r="X2695" s="566">
        <v>6425</v>
      </c>
    </row>
    <row r="2696" spans="18:24" x14ac:dyDescent="0.2">
      <c r="R2696" s="406" t="str">
        <f t="shared" si="42"/>
        <v>520_COR4_25_9_202122</v>
      </c>
      <c r="S2696" s="406">
        <v>520</v>
      </c>
      <c r="T2696" s="406" t="s">
        <v>231</v>
      </c>
      <c r="U2696" s="406">
        <v>25</v>
      </c>
      <c r="V2696" s="406">
        <v>9</v>
      </c>
      <c r="W2696" s="406">
        <v>202122</v>
      </c>
      <c r="X2696" s="566">
        <v>4100</v>
      </c>
    </row>
    <row r="2697" spans="18:24" x14ac:dyDescent="0.2">
      <c r="R2697" s="406" t="str">
        <f t="shared" si="42"/>
        <v>522_COR4_25_9_202122</v>
      </c>
      <c r="S2697" s="406">
        <v>522</v>
      </c>
      <c r="T2697" s="406" t="s">
        <v>231</v>
      </c>
      <c r="U2697" s="406">
        <v>25</v>
      </c>
      <c r="V2697" s="406">
        <v>9</v>
      </c>
      <c r="W2697" s="406">
        <v>202122</v>
      </c>
      <c r="X2697" s="566">
        <v>579.83000000000004</v>
      </c>
    </row>
    <row r="2698" spans="18:24" x14ac:dyDescent="0.2">
      <c r="R2698" s="406" t="str">
        <f t="shared" si="42"/>
        <v>524_COR4_25_9_202122</v>
      </c>
      <c r="S2698" s="406">
        <v>524</v>
      </c>
      <c r="T2698" s="406" t="s">
        <v>231</v>
      </c>
      <c r="U2698" s="406">
        <v>25</v>
      </c>
      <c r="V2698" s="406">
        <v>9</v>
      </c>
      <c r="W2698" s="406">
        <v>202122</v>
      </c>
      <c r="X2698" s="566">
        <v>2351</v>
      </c>
    </row>
    <row r="2699" spans="18:24" x14ac:dyDescent="0.2">
      <c r="R2699" s="406" t="str">
        <f t="shared" si="42"/>
        <v>526_COR4_25_9_202122</v>
      </c>
      <c r="S2699" s="406">
        <v>526</v>
      </c>
      <c r="T2699" s="406" t="s">
        <v>231</v>
      </c>
      <c r="U2699" s="406">
        <v>25</v>
      </c>
      <c r="V2699" s="406">
        <v>9</v>
      </c>
      <c r="W2699" s="406">
        <v>202122</v>
      </c>
      <c r="X2699" s="566">
        <v>0</v>
      </c>
    </row>
    <row r="2700" spans="18:24" x14ac:dyDescent="0.2">
      <c r="R2700" s="406" t="str">
        <f t="shared" si="42"/>
        <v>528_COR4_25_9_202122</v>
      </c>
      <c r="S2700" s="406">
        <v>528</v>
      </c>
      <c r="T2700" s="406" t="s">
        <v>231</v>
      </c>
      <c r="U2700" s="406">
        <v>25</v>
      </c>
      <c r="V2700" s="406">
        <v>9</v>
      </c>
      <c r="W2700" s="406">
        <v>202122</v>
      </c>
      <c r="X2700" s="566">
        <v>1982.0444400000001</v>
      </c>
    </row>
    <row r="2701" spans="18:24" x14ac:dyDescent="0.2">
      <c r="R2701" s="406" t="str">
        <f t="shared" si="42"/>
        <v>530_COR4_25_9_202122</v>
      </c>
      <c r="S2701" s="406">
        <v>530</v>
      </c>
      <c r="T2701" s="406" t="s">
        <v>231</v>
      </c>
      <c r="U2701" s="406">
        <v>25</v>
      </c>
      <c r="V2701" s="406">
        <v>9</v>
      </c>
      <c r="W2701" s="406">
        <v>202122</v>
      </c>
      <c r="X2701" s="566">
        <v>4270</v>
      </c>
    </row>
    <row r="2702" spans="18:24" x14ac:dyDescent="0.2">
      <c r="R2702" s="406" t="str">
        <f t="shared" si="42"/>
        <v>532_COR4_25_9_202122</v>
      </c>
      <c r="S2702" s="406">
        <v>532</v>
      </c>
      <c r="T2702" s="406" t="s">
        <v>231</v>
      </c>
      <c r="U2702" s="406">
        <v>25</v>
      </c>
      <c r="V2702" s="406">
        <v>9</v>
      </c>
      <c r="W2702" s="406">
        <v>202122</v>
      </c>
      <c r="X2702" s="566">
        <v>3869</v>
      </c>
    </row>
    <row r="2703" spans="18:24" x14ac:dyDescent="0.2">
      <c r="R2703" s="406" t="str">
        <f t="shared" si="42"/>
        <v>534_COR4_25_9_202122</v>
      </c>
      <c r="S2703" s="406">
        <v>534</v>
      </c>
      <c r="T2703" s="406" t="s">
        <v>231</v>
      </c>
      <c r="U2703" s="406">
        <v>25</v>
      </c>
      <c r="V2703" s="406">
        <v>9</v>
      </c>
      <c r="W2703" s="406">
        <v>202122</v>
      </c>
      <c r="X2703" s="566">
        <v>1043.94283</v>
      </c>
    </row>
    <row r="2704" spans="18:24" x14ac:dyDescent="0.2">
      <c r="R2704" s="406" t="str">
        <f t="shared" si="42"/>
        <v>536_COR4_25_9_202122</v>
      </c>
      <c r="S2704" s="406">
        <v>536</v>
      </c>
      <c r="T2704" s="406" t="s">
        <v>231</v>
      </c>
      <c r="U2704" s="406">
        <v>25</v>
      </c>
      <c r="V2704" s="406">
        <v>9</v>
      </c>
      <c r="W2704" s="406">
        <v>202122</v>
      </c>
      <c r="X2704" s="566">
        <v>321.8</v>
      </c>
    </row>
    <row r="2705" spans="18:24" x14ac:dyDescent="0.2">
      <c r="R2705" s="406" t="str">
        <f t="shared" si="42"/>
        <v>538_COR4_25_9_202122</v>
      </c>
      <c r="S2705" s="406">
        <v>538</v>
      </c>
      <c r="T2705" s="406" t="s">
        <v>231</v>
      </c>
      <c r="U2705" s="406">
        <v>25</v>
      </c>
      <c r="V2705" s="406">
        <v>9</v>
      </c>
      <c r="W2705" s="406">
        <v>202122</v>
      </c>
      <c r="X2705" s="566">
        <v>7636</v>
      </c>
    </row>
    <row r="2706" spans="18:24" x14ac:dyDescent="0.2">
      <c r="R2706" s="406" t="str">
        <f t="shared" si="42"/>
        <v>540_COR4_25_9_202122</v>
      </c>
      <c r="S2706" s="406">
        <v>540</v>
      </c>
      <c r="T2706" s="406" t="s">
        <v>231</v>
      </c>
      <c r="U2706" s="406">
        <v>25</v>
      </c>
      <c r="V2706" s="406">
        <v>9</v>
      </c>
      <c r="W2706" s="406">
        <v>202122</v>
      </c>
      <c r="X2706" s="566">
        <v>4394.7979999999998</v>
      </c>
    </row>
    <row r="2707" spans="18:24" x14ac:dyDescent="0.2">
      <c r="R2707" s="406" t="str">
        <f t="shared" si="42"/>
        <v>542_COR4_25_9_202122</v>
      </c>
      <c r="S2707" s="406">
        <v>542</v>
      </c>
      <c r="T2707" s="406" t="s">
        <v>231</v>
      </c>
      <c r="U2707" s="406">
        <v>25</v>
      </c>
      <c r="V2707" s="406">
        <v>9</v>
      </c>
      <c r="W2707" s="406">
        <v>202122</v>
      </c>
      <c r="X2707" s="566">
        <v>1263</v>
      </c>
    </row>
    <row r="2708" spans="18:24" x14ac:dyDescent="0.2">
      <c r="R2708" s="406" t="str">
        <f t="shared" si="42"/>
        <v>544_COR4_25_9_202122</v>
      </c>
      <c r="S2708" s="406">
        <v>544</v>
      </c>
      <c r="T2708" s="406" t="s">
        <v>231</v>
      </c>
      <c r="U2708" s="406">
        <v>25</v>
      </c>
      <c r="V2708" s="406">
        <v>9</v>
      </c>
      <c r="W2708" s="406">
        <v>202122</v>
      </c>
      <c r="X2708" s="566">
        <v>764.40888000000007</v>
      </c>
    </row>
    <row r="2709" spans="18:24" x14ac:dyDescent="0.2">
      <c r="R2709" s="406" t="str">
        <f t="shared" si="42"/>
        <v>545_COR4_25_9_202122</v>
      </c>
      <c r="S2709" s="406">
        <v>545</v>
      </c>
      <c r="T2709" s="406" t="s">
        <v>231</v>
      </c>
      <c r="U2709" s="406">
        <v>25</v>
      </c>
      <c r="V2709" s="406">
        <v>9</v>
      </c>
      <c r="W2709" s="406">
        <v>202122</v>
      </c>
      <c r="X2709" s="566">
        <v>730</v>
      </c>
    </row>
    <row r="2710" spans="18:24" x14ac:dyDescent="0.2">
      <c r="R2710" s="406" t="str">
        <f t="shared" si="42"/>
        <v>546_COR4_25_9_202122</v>
      </c>
      <c r="S2710" s="406">
        <v>546</v>
      </c>
      <c r="T2710" s="406" t="s">
        <v>231</v>
      </c>
      <c r="U2710" s="406">
        <v>25</v>
      </c>
      <c r="V2710" s="406">
        <v>9</v>
      </c>
      <c r="W2710" s="406">
        <v>202122</v>
      </c>
      <c r="X2710" s="566">
        <v>393</v>
      </c>
    </row>
    <row r="2711" spans="18:24" x14ac:dyDescent="0.2">
      <c r="R2711" s="406" t="str">
        <f t="shared" si="42"/>
        <v>548_COR4_25_9_202122</v>
      </c>
      <c r="S2711" s="406">
        <v>548</v>
      </c>
      <c r="T2711" s="406" t="s">
        <v>231</v>
      </c>
      <c r="U2711" s="406">
        <v>25</v>
      </c>
      <c r="V2711" s="406">
        <v>9</v>
      </c>
      <c r="W2711" s="406">
        <v>202122</v>
      </c>
      <c r="X2711" s="566">
        <v>509.23500000000001</v>
      </c>
    </row>
    <row r="2712" spans="18:24" x14ac:dyDescent="0.2">
      <c r="R2712" s="406" t="str">
        <f t="shared" si="42"/>
        <v>550_COR4_25_9_202122</v>
      </c>
      <c r="S2712" s="406">
        <v>550</v>
      </c>
      <c r="T2712" s="406" t="s">
        <v>231</v>
      </c>
      <c r="U2712" s="406">
        <v>25</v>
      </c>
      <c r="V2712" s="406">
        <v>9</v>
      </c>
      <c r="W2712" s="406">
        <v>202122</v>
      </c>
      <c r="X2712" s="566">
        <v>2427.8609700000002</v>
      </c>
    </row>
    <row r="2713" spans="18:24" x14ac:dyDescent="0.2">
      <c r="R2713" s="406" t="str">
        <f t="shared" si="42"/>
        <v>552_COR4_25_9_202122</v>
      </c>
      <c r="S2713" s="406">
        <v>552</v>
      </c>
      <c r="T2713" s="406" t="s">
        <v>231</v>
      </c>
      <c r="U2713" s="406">
        <v>25</v>
      </c>
      <c r="V2713" s="406">
        <v>9</v>
      </c>
      <c r="W2713" s="406">
        <v>202122</v>
      </c>
      <c r="X2713" s="566">
        <v>3313.5560499999992</v>
      </c>
    </row>
    <row r="2714" spans="18:24" x14ac:dyDescent="0.2">
      <c r="R2714" s="406" t="str">
        <f t="shared" si="42"/>
        <v>562_COR4_25_9_202122</v>
      </c>
      <c r="S2714" s="406">
        <v>562</v>
      </c>
      <c r="T2714" s="406" t="s">
        <v>231</v>
      </c>
      <c r="U2714" s="406">
        <v>25</v>
      </c>
      <c r="V2714" s="406">
        <v>9</v>
      </c>
      <c r="W2714" s="406">
        <v>202122</v>
      </c>
      <c r="X2714" s="566">
        <v>0</v>
      </c>
    </row>
    <row r="2715" spans="18:24" x14ac:dyDescent="0.2">
      <c r="R2715" s="406" t="str">
        <f t="shared" si="42"/>
        <v>564_COR4_25_9_202122</v>
      </c>
      <c r="S2715" s="406">
        <v>564</v>
      </c>
      <c r="T2715" s="406" t="s">
        <v>231</v>
      </c>
      <c r="U2715" s="406">
        <v>25</v>
      </c>
      <c r="V2715" s="406">
        <v>9</v>
      </c>
      <c r="W2715" s="406">
        <v>202122</v>
      </c>
      <c r="X2715" s="566">
        <v>0</v>
      </c>
    </row>
    <row r="2716" spans="18:24" x14ac:dyDescent="0.2">
      <c r="R2716" s="406" t="str">
        <f t="shared" si="42"/>
        <v>566_COR4_25_9_202122</v>
      </c>
      <c r="S2716" s="406">
        <v>566</v>
      </c>
      <c r="T2716" s="406" t="s">
        <v>231</v>
      </c>
      <c r="U2716" s="406">
        <v>25</v>
      </c>
      <c r="V2716" s="406">
        <v>9</v>
      </c>
      <c r="W2716" s="406">
        <v>202122</v>
      </c>
      <c r="X2716" s="566">
        <v>0</v>
      </c>
    </row>
    <row r="2717" spans="18:24" x14ac:dyDescent="0.2">
      <c r="R2717" s="406" t="str">
        <f t="shared" si="42"/>
        <v>568_COR4_25_9_202122</v>
      </c>
      <c r="S2717" s="406">
        <v>568</v>
      </c>
      <c r="T2717" s="406" t="s">
        <v>231</v>
      </c>
      <c r="U2717" s="406">
        <v>25</v>
      </c>
      <c r="V2717" s="406">
        <v>9</v>
      </c>
      <c r="W2717" s="406">
        <v>202122</v>
      </c>
      <c r="X2717" s="566">
        <v>0</v>
      </c>
    </row>
    <row r="2718" spans="18:24" x14ac:dyDescent="0.2">
      <c r="R2718" s="406" t="str">
        <f t="shared" si="42"/>
        <v>572_COR4_25_9_202122</v>
      </c>
      <c r="S2718" s="406">
        <v>572</v>
      </c>
      <c r="T2718" s="406" t="s">
        <v>231</v>
      </c>
      <c r="U2718" s="406">
        <v>25</v>
      </c>
      <c r="V2718" s="406">
        <v>9</v>
      </c>
      <c r="W2718" s="406">
        <v>202122</v>
      </c>
      <c r="X2718" s="566">
        <v>81</v>
      </c>
    </row>
    <row r="2719" spans="18:24" x14ac:dyDescent="0.2">
      <c r="R2719" s="406" t="str">
        <f t="shared" si="42"/>
        <v>574_COR4_25_9_202122</v>
      </c>
      <c r="S2719" s="406">
        <v>574</v>
      </c>
      <c r="T2719" s="406" t="s">
        <v>231</v>
      </c>
      <c r="U2719" s="406">
        <v>25</v>
      </c>
      <c r="V2719" s="406">
        <v>9</v>
      </c>
      <c r="W2719" s="406">
        <v>202122</v>
      </c>
      <c r="X2719" s="566">
        <v>0</v>
      </c>
    </row>
    <row r="2720" spans="18:24" x14ac:dyDescent="0.2">
      <c r="R2720" s="406" t="str">
        <f t="shared" si="42"/>
        <v>576_COR4_25_9_202122</v>
      </c>
      <c r="S2720" s="406">
        <v>576</v>
      </c>
      <c r="T2720" s="406" t="s">
        <v>231</v>
      </c>
      <c r="U2720" s="406">
        <v>25</v>
      </c>
      <c r="V2720" s="406">
        <v>9</v>
      </c>
      <c r="W2720" s="406">
        <v>202122</v>
      </c>
      <c r="X2720" s="566">
        <v>0</v>
      </c>
    </row>
    <row r="2721" spans="18:24" x14ac:dyDescent="0.2">
      <c r="R2721" s="406" t="str">
        <f t="shared" si="42"/>
        <v>582_COR4_25_9_202122</v>
      </c>
      <c r="S2721" s="406">
        <v>582</v>
      </c>
      <c r="T2721" s="406" t="s">
        <v>231</v>
      </c>
      <c r="U2721" s="406">
        <v>25</v>
      </c>
      <c r="V2721" s="406">
        <v>9</v>
      </c>
      <c r="W2721" s="406">
        <v>202122</v>
      </c>
      <c r="X2721" s="566">
        <v>0</v>
      </c>
    </row>
    <row r="2722" spans="18:24" x14ac:dyDescent="0.2">
      <c r="R2722" s="406" t="str">
        <f t="shared" si="42"/>
        <v>584_COR4_25_9_202122</v>
      </c>
      <c r="S2722" s="406">
        <v>584</v>
      </c>
      <c r="T2722" s="406" t="s">
        <v>231</v>
      </c>
      <c r="U2722" s="406">
        <v>25</v>
      </c>
      <c r="V2722" s="406">
        <v>9</v>
      </c>
      <c r="W2722" s="406">
        <v>202122</v>
      </c>
      <c r="X2722" s="566">
        <v>0</v>
      </c>
    </row>
    <row r="2723" spans="18:24" x14ac:dyDescent="0.2">
      <c r="R2723" s="406" t="str">
        <f t="shared" si="42"/>
        <v>586_COR4_25_9_202122</v>
      </c>
      <c r="S2723" s="406">
        <v>586</v>
      </c>
      <c r="T2723" s="406" t="s">
        <v>231</v>
      </c>
      <c r="U2723" s="406">
        <v>25</v>
      </c>
      <c r="V2723" s="406">
        <v>9</v>
      </c>
      <c r="W2723" s="406">
        <v>202122</v>
      </c>
      <c r="X2723" s="566">
        <v>329</v>
      </c>
    </row>
    <row r="2724" spans="18:24" x14ac:dyDescent="0.2">
      <c r="R2724" s="406" t="str">
        <f t="shared" si="42"/>
        <v>512_COR4_26_9_202122</v>
      </c>
      <c r="S2724" s="406">
        <v>512</v>
      </c>
      <c r="T2724" s="406" t="s">
        <v>231</v>
      </c>
      <c r="U2724" s="406">
        <v>26</v>
      </c>
      <c r="V2724" s="406">
        <v>9</v>
      </c>
      <c r="W2724" s="406">
        <v>202122</v>
      </c>
      <c r="X2724" s="566">
        <v>313</v>
      </c>
    </row>
    <row r="2725" spans="18:24" x14ac:dyDescent="0.2">
      <c r="R2725" s="406" t="str">
        <f t="shared" si="42"/>
        <v>514_COR4_26_9_202122</v>
      </c>
      <c r="S2725" s="406">
        <v>514</v>
      </c>
      <c r="T2725" s="406" t="s">
        <v>231</v>
      </c>
      <c r="U2725" s="406">
        <v>26</v>
      </c>
      <c r="V2725" s="406">
        <v>9</v>
      </c>
      <c r="W2725" s="406">
        <v>202122</v>
      </c>
      <c r="X2725" s="566">
        <v>79</v>
      </c>
    </row>
    <row r="2726" spans="18:24" x14ac:dyDescent="0.2">
      <c r="R2726" s="406" t="str">
        <f t="shared" si="42"/>
        <v>516_COR4_26_9_202122</v>
      </c>
      <c r="S2726" s="406">
        <v>516</v>
      </c>
      <c r="T2726" s="406" t="s">
        <v>231</v>
      </c>
      <c r="U2726" s="406">
        <v>26</v>
      </c>
      <c r="V2726" s="406">
        <v>9</v>
      </c>
      <c r="W2726" s="406">
        <v>202122</v>
      </c>
      <c r="X2726" s="566">
        <v>4</v>
      </c>
    </row>
    <row r="2727" spans="18:24" x14ac:dyDescent="0.2">
      <c r="R2727" s="406" t="str">
        <f t="shared" si="42"/>
        <v>518_COR4_26_9_202122</v>
      </c>
      <c r="S2727" s="406">
        <v>518</v>
      </c>
      <c r="T2727" s="406" t="s">
        <v>231</v>
      </c>
      <c r="U2727" s="406">
        <v>26</v>
      </c>
      <c r="V2727" s="406">
        <v>9</v>
      </c>
      <c r="W2727" s="406">
        <v>202122</v>
      </c>
      <c r="X2727" s="566">
        <v>5463</v>
      </c>
    </row>
    <row r="2728" spans="18:24" x14ac:dyDescent="0.2">
      <c r="R2728" s="406" t="str">
        <f t="shared" si="42"/>
        <v>520_COR4_26_9_202122</v>
      </c>
      <c r="S2728" s="406">
        <v>520</v>
      </c>
      <c r="T2728" s="406" t="s">
        <v>231</v>
      </c>
      <c r="U2728" s="406">
        <v>26</v>
      </c>
      <c r="V2728" s="406">
        <v>9</v>
      </c>
      <c r="W2728" s="406">
        <v>202122</v>
      </c>
      <c r="X2728" s="566">
        <v>0</v>
      </c>
    </row>
    <row r="2729" spans="18:24" x14ac:dyDescent="0.2">
      <c r="R2729" s="406" t="str">
        <f t="shared" si="42"/>
        <v>522_COR4_26_9_202122</v>
      </c>
      <c r="S2729" s="406">
        <v>522</v>
      </c>
      <c r="T2729" s="406" t="s">
        <v>231</v>
      </c>
      <c r="U2729" s="406">
        <v>26</v>
      </c>
      <c r="V2729" s="406">
        <v>9</v>
      </c>
      <c r="W2729" s="406">
        <v>202122</v>
      </c>
      <c r="X2729" s="566">
        <v>0</v>
      </c>
    </row>
    <row r="2730" spans="18:24" x14ac:dyDescent="0.2">
      <c r="R2730" s="406" t="str">
        <f t="shared" si="42"/>
        <v>524_COR4_26_9_202122</v>
      </c>
      <c r="S2730" s="406">
        <v>524</v>
      </c>
      <c r="T2730" s="406" t="s">
        <v>231</v>
      </c>
      <c r="U2730" s="406">
        <v>26</v>
      </c>
      <c r="V2730" s="406">
        <v>9</v>
      </c>
      <c r="W2730" s="406">
        <v>202122</v>
      </c>
      <c r="X2730" s="566">
        <v>256</v>
      </c>
    </row>
    <row r="2731" spans="18:24" x14ac:dyDescent="0.2">
      <c r="R2731" s="406" t="str">
        <f t="shared" si="42"/>
        <v>526_COR4_26_9_202122</v>
      </c>
      <c r="S2731" s="406">
        <v>526</v>
      </c>
      <c r="T2731" s="406" t="s">
        <v>231</v>
      </c>
      <c r="U2731" s="406">
        <v>26</v>
      </c>
      <c r="V2731" s="406">
        <v>9</v>
      </c>
      <c r="W2731" s="406">
        <v>202122</v>
      </c>
      <c r="X2731" s="566">
        <v>369</v>
      </c>
    </row>
    <row r="2732" spans="18:24" x14ac:dyDescent="0.2">
      <c r="R2732" s="406" t="str">
        <f t="shared" si="42"/>
        <v>528_COR4_26_9_202122</v>
      </c>
      <c r="S2732" s="406">
        <v>528</v>
      </c>
      <c r="T2732" s="406" t="s">
        <v>231</v>
      </c>
      <c r="U2732" s="406">
        <v>26</v>
      </c>
      <c r="V2732" s="406">
        <v>9</v>
      </c>
      <c r="W2732" s="406">
        <v>202122</v>
      </c>
      <c r="X2732" s="566">
        <v>58.218570000000035</v>
      </c>
    </row>
    <row r="2733" spans="18:24" x14ac:dyDescent="0.2">
      <c r="R2733" s="406" t="str">
        <f t="shared" si="42"/>
        <v>530_COR4_26_9_202122</v>
      </c>
      <c r="S2733" s="406">
        <v>530</v>
      </c>
      <c r="T2733" s="406" t="s">
        <v>231</v>
      </c>
      <c r="U2733" s="406">
        <v>26</v>
      </c>
      <c r="V2733" s="406">
        <v>9</v>
      </c>
      <c r="W2733" s="406">
        <v>202122</v>
      </c>
      <c r="X2733" s="566">
        <v>1059</v>
      </c>
    </row>
    <row r="2734" spans="18:24" x14ac:dyDescent="0.2">
      <c r="R2734" s="406" t="str">
        <f t="shared" si="42"/>
        <v>532_COR4_26_9_202122</v>
      </c>
      <c r="S2734" s="406">
        <v>532</v>
      </c>
      <c r="T2734" s="406" t="s">
        <v>231</v>
      </c>
      <c r="U2734" s="406">
        <v>26</v>
      </c>
      <c r="V2734" s="406">
        <v>9</v>
      </c>
      <c r="W2734" s="406">
        <v>202122</v>
      </c>
      <c r="X2734" s="566">
        <v>6079</v>
      </c>
    </row>
    <row r="2735" spans="18:24" x14ac:dyDescent="0.2">
      <c r="R2735" s="406" t="str">
        <f t="shared" si="42"/>
        <v>534_COR4_26_9_202122</v>
      </c>
      <c r="S2735" s="406">
        <v>534</v>
      </c>
      <c r="T2735" s="406" t="s">
        <v>231</v>
      </c>
      <c r="U2735" s="406">
        <v>26</v>
      </c>
      <c r="V2735" s="406">
        <v>9</v>
      </c>
      <c r="W2735" s="406">
        <v>202122</v>
      </c>
      <c r="X2735" s="566">
        <v>2693.4936000000002</v>
      </c>
    </row>
    <row r="2736" spans="18:24" x14ac:dyDescent="0.2">
      <c r="R2736" s="406" t="str">
        <f t="shared" si="42"/>
        <v>536_COR4_26_9_202122</v>
      </c>
      <c r="S2736" s="406">
        <v>536</v>
      </c>
      <c r="T2736" s="406" t="s">
        <v>231</v>
      </c>
      <c r="U2736" s="406">
        <v>26</v>
      </c>
      <c r="V2736" s="406">
        <v>9</v>
      </c>
      <c r="W2736" s="406">
        <v>202122</v>
      </c>
      <c r="X2736" s="566">
        <v>0</v>
      </c>
    </row>
    <row r="2737" spans="18:24" x14ac:dyDescent="0.2">
      <c r="R2737" s="406" t="str">
        <f t="shared" si="42"/>
        <v>538_COR4_26_9_202122</v>
      </c>
      <c r="S2737" s="406">
        <v>538</v>
      </c>
      <c r="T2737" s="406" t="s">
        <v>231</v>
      </c>
      <c r="U2737" s="406">
        <v>26</v>
      </c>
      <c r="V2737" s="406">
        <v>9</v>
      </c>
      <c r="W2737" s="406">
        <v>202122</v>
      </c>
      <c r="X2737" s="566">
        <v>1796</v>
      </c>
    </row>
    <row r="2738" spans="18:24" x14ac:dyDescent="0.2">
      <c r="R2738" s="406" t="str">
        <f t="shared" si="42"/>
        <v>540_COR4_26_9_202122</v>
      </c>
      <c r="S2738" s="406">
        <v>540</v>
      </c>
      <c r="T2738" s="406" t="s">
        <v>231</v>
      </c>
      <c r="U2738" s="406">
        <v>26</v>
      </c>
      <c r="V2738" s="406">
        <v>9</v>
      </c>
      <c r="W2738" s="406">
        <v>202122</v>
      </c>
      <c r="X2738" s="566">
        <v>0</v>
      </c>
    </row>
    <row r="2739" spans="18:24" x14ac:dyDescent="0.2">
      <c r="R2739" s="406" t="str">
        <f t="shared" si="42"/>
        <v>542_COR4_26_9_202122</v>
      </c>
      <c r="S2739" s="406">
        <v>542</v>
      </c>
      <c r="T2739" s="406" t="s">
        <v>231</v>
      </c>
      <c r="U2739" s="406">
        <v>26</v>
      </c>
      <c r="V2739" s="406">
        <v>9</v>
      </c>
      <c r="W2739" s="406">
        <v>202122</v>
      </c>
      <c r="X2739" s="566">
        <v>28</v>
      </c>
    </row>
    <row r="2740" spans="18:24" x14ac:dyDescent="0.2">
      <c r="R2740" s="406" t="str">
        <f t="shared" si="42"/>
        <v>544_COR4_26_9_202122</v>
      </c>
      <c r="S2740" s="406">
        <v>544</v>
      </c>
      <c r="T2740" s="406" t="s">
        <v>231</v>
      </c>
      <c r="U2740" s="406">
        <v>26</v>
      </c>
      <c r="V2740" s="406">
        <v>9</v>
      </c>
      <c r="W2740" s="406">
        <v>202122</v>
      </c>
      <c r="X2740" s="566">
        <v>0</v>
      </c>
    </row>
    <row r="2741" spans="18:24" x14ac:dyDescent="0.2">
      <c r="R2741" s="406" t="str">
        <f t="shared" si="42"/>
        <v>545_COR4_26_9_202122</v>
      </c>
      <c r="S2741" s="406">
        <v>545</v>
      </c>
      <c r="T2741" s="406" t="s">
        <v>231</v>
      </c>
      <c r="U2741" s="406">
        <v>26</v>
      </c>
      <c r="V2741" s="406">
        <v>9</v>
      </c>
      <c r="W2741" s="406">
        <v>202122</v>
      </c>
      <c r="X2741" s="566">
        <v>61</v>
      </c>
    </row>
    <row r="2742" spans="18:24" x14ac:dyDescent="0.2">
      <c r="R2742" s="406" t="str">
        <f t="shared" si="42"/>
        <v>546_COR4_26_9_202122</v>
      </c>
      <c r="S2742" s="406">
        <v>546</v>
      </c>
      <c r="T2742" s="406" t="s">
        <v>231</v>
      </c>
      <c r="U2742" s="406">
        <v>26</v>
      </c>
      <c r="V2742" s="406">
        <v>9</v>
      </c>
      <c r="W2742" s="406">
        <v>202122</v>
      </c>
      <c r="X2742" s="566">
        <v>14</v>
      </c>
    </row>
    <row r="2743" spans="18:24" x14ac:dyDescent="0.2">
      <c r="R2743" s="406" t="str">
        <f t="shared" si="42"/>
        <v>548_COR4_26_9_202122</v>
      </c>
      <c r="S2743" s="406">
        <v>548</v>
      </c>
      <c r="T2743" s="406" t="s">
        <v>231</v>
      </c>
      <c r="U2743" s="406">
        <v>26</v>
      </c>
      <c r="V2743" s="406">
        <v>9</v>
      </c>
      <c r="W2743" s="406">
        <v>202122</v>
      </c>
      <c r="X2743" s="566">
        <v>3448</v>
      </c>
    </row>
    <row r="2744" spans="18:24" x14ac:dyDescent="0.2">
      <c r="R2744" s="406" t="str">
        <f t="shared" si="42"/>
        <v>550_COR4_26_9_202122</v>
      </c>
      <c r="S2744" s="406">
        <v>550</v>
      </c>
      <c r="T2744" s="406" t="s">
        <v>231</v>
      </c>
      <c r="U2744" s="406">
        <v>26</v>
      </c>
      <c r="V2744" s="406">
        <v>9</v>
      </c>
      <c r="W2744" s="406">
        <v>202122</v>
      </c>
      <c r="X2744" s="566">
        <v>17.91835</v>
      </c>
    </row>
    <row r="2745" spans="18:24" x14ac:dyDescent="0.2">
      <c r="R2745" s="406" t="str">
        <f t="shared" si="42"/>
        <v>552_COR4_26_9_202122</v>
      </c>
      <c r="S2745" s="406">
        <v>552</v>
      </c>
      <c r="T2745" s="406" t="s">
        <v>231</v>
      </c>
      <c r="U2745" s="406">
        <v>26</v>
      </c>
      <c r="V2745" s="406">
        <v>9</v>
      </c>
      <c r="W2745" s="406">
        <v>202122</v>
      </c>
      <c r="X2745" s="566">
        <v>3780.8281000000002</v>
      </c>
    </row>
    <row r="2746" spans="18:24" x14ac:dyDescent="0.2">
      <c r="R2746" s="406" t="str">
        <f t="shared" si="42"/>
        <v>562_COR4_26_9_202122</v>
      </c>
      <c r="S2746" s="406">
        <v>562</v>
      </c>
      <c r="T2746" s="406" t="s">
        <v>231</v>
      </c>
      <c r="U2746" s="406">
        <v>26</v>
      </c>
      <c r="V2746" s="406">
        <v>9</v>
      </c>
      <c r="W2746" s="406">
        <v>202122</v>
      </c>
      <c r="X2746" s="566">
        <v>37</v>
      </c>
    </row>
    <row r="2747" spans="18:24" x14ac:dyDescent="0.2">
      <c r="R2747" s="406" t="str">
        <f t="shared" si="42"/>
        <v>564_COR4_26_9_202122</v>
      </c>
      <c r="S2747" s="406">
        <v>564</v>
      </c>
      <c r="T2747" s="406" t="s">
        <v>231</v>
      </c>
      <c r="U2747" s="406">
        <v>26</v>
      </c>
      <c r="V2747" s="406">
        <v>9</v>
      </c>
      <c r="W2747" s="406">
        <v>202122</v>
      </c>
      <c r="X2747" s="566">
        <v>2498</v>
      </c>
    </row>
    <row r="2748" spans="18:24" x14ac:dyDescent="0.2">
      <c r="R2748" s="406" t="str">
        <f t="shared" si="42"/>
        <v>566_COR4_26_9_202122</v>
      </c>
      <c r="S2748" s="406">
        <v>566</v>
      </c>
      <c r="T2748" s="406" t="s">
        <v>231</v>
      </c>
      <c r="U2748" s="406">
        <v>26</v>
      </c>
      <c r="V2748" s="406">
        <v>9</v>
      </c>
      <c r="W2748" s="406">
        <v>202122</v>
      </c>
      <c r="X2748" s="566">
        <v>61</v>
      </c>
    </row>
    <row r="2749" spans="18:24" x14ac:dyDescent="0.2">
      <c r="R2749" s="406" t="str">
        <f t="shared" si="42"/>
        <v>568_COR4_26_9_202122</v>
      </c>
      <c r="S2749" s="406">
        <v>568</v>
      </c>
      <c r="T2749" s="406" t="s">
        <v>231</v>
      </c>
      <c r="U2749" s="406">
        <v>26</v>
      </c>
      <c r="V2749" s="406">
        <v>9</v>
      </c>
      <c r="W2749" s="406">
        <v>202122</v>
      </c>
      <c r="X2749" s="566">
        <v>648</v>
      </c>
    </row>
    <row r="2750" spans="18:24" x14ac:dyDescent="0.2">
      <c r="R2750" s="406" t="str">
        <f t="shared" si="42"/>
        <v>572_COR4_26_9_202122</v>
      </c>
      <c r="S2750" s="406">
        <v>572</v>
      </c>
      <c r="T2750" s="406" t="s">
        <v>231</v>
      </c>
      <c r="U2750" s="406">
        <v>26</v>
      </c>
      <c r="V2750" s="406">
        <v>9</v>
      </c>
      <c r="W2750" s="406">
        <v>202122</v>
      </c>
      <c r="X2750" s="566">
        <v>120</v>
      </c>
    </row>
    <row r="2751" spans="18:24" x14ac:dyDescent="0.2">
      <c r="R2751" s="406" t="str">
        <f t="shared" si="42"/>
        <v>574_COR4_26_9_202122</v>
      </c>
      <c r="S2751" s="406">
        <v>574</v>
      </c>
      <c r="T2751" s="406" t="s">
        <v>231</v>
      </c>
      <c r="U2751" s="406">
        <v>26</v>
      </c>
      <c r="V2751" s="406">
        <v>9</v>
      </c>
      <c r="W2751" s="406">
        <v>202122</v>
      </c>
      <c r="X2751" s="566">
        <v>15</v>
      </c>
    </row>
    <row r="2752" spans="18:24" x14ac:dyDescent="0.2">
      <c r="R2752" s="406" t="str">
        <f t="shared" si="42"/>
        <v>576_COR4_26_9_202122</v>
      </c>
      <c r="S2752" s="406">
        <v>576</v>
      </c>
      <c r="T2752" s="406" t="s">
        <v>231</v>
      </c>
      <c r="U2752" s="406">
        <v>26</v>
      </c>
      <c r="V2752" s="406">
        <v>9</v>
      </c>
      <c r="W2752" s="406">
        <v>202122</v>
      </c>
      <c r="X2752" s="566">
        <v>0</v>
      </c>
    </row>
    <row r="2753" spans="18:24" x14ac:dyDescent="0.2">
      <c r="R2753" s="406" t="str">
        <f t="shared" si="42"/>
        <v>582_COR4_26_9_202122</v>
      </c>
      <c r="S2753" s="406">
        <v>582</v>
      </c>
      <c r="T2753" s="406" t="s">
        <v>231</v>
      </c>
      <c r="U2753" s="406">
        <v>26</v>
      </c>
      <c r="V2753" s="406">
        <v>9</v>
      </c>
      <c r="W2753" s="406">
        <v>202122</v>
      </c>
      <c r="X2753" s="566">
        <v>105</v>
      </c>
    </row>
    <row r="2754" spans="18:24" x14ac:dyDescent="0.2">
      <c r="R2754" s="406" t="str">
        <f t="shared" si="42"/>
        <v>584_COR4_26_9_202122</v>
      </c>
      <c r="S2754" s="406">
        <v>584</v>
      </c>
      <c r="T2754" s="406" t="s">
        <v>231</v>
      </c>
      <c r="U2754" s="406">
        <v>26</v>
      </c>
      <c r="V2754" s="406">
        <v>9</v>
      </c>
      <c r="W2754" s="406">
        <v>202122</v>
      </c>
      <c r="X2754" s="566">
        <v>0</v>
      </c>
    </row>
    <row r="2755" spans="18:24" x14ac:dyDescent="0.2">
      <c r="R2755" s="406" t="str">
        <f t="shared" si="42"/>
        <v>586_COR4_26_9_202122</v>
      </c>
      <c r="S2755" s="406">
        <v>586</v>
      </c>
      <c r="T2755" s="406" t="s">
        <v>231</v>
      </c>
      <c r="U2755" s="406">
        <v>26</v>
      </c>
      <c r="V2755" s="406">
        <v>9</v>
      </c>
      <c r="W2755" s="406">
        <v>202122</v>
      </c>
      <c r="X2755" s="566">
        <v>0</v>
      </c>
    </row>
    <row r="2756" spans="18:24" x14ac:dyDescent="0.2">
      <c r="R2756" s="406" t="str">
        <f t="shared" ref="R2756:R2819" si="43">S2756&amp;"_"&amp;T2756&amp;"_"&amp;U2756&amp;"_"&amp;V2756&amp;"_"&amp;W2756</f>
        <v>512_COR4_27_9_202122</v>
      </c>
      <c r="S2756" s="406">
        <v>512</v>
      </c>
      <c r="T2756" s="406" t="s">
        <v>231</v>
      </c>
      <c r="U2756" s="406">
        <v>27</v>
      </c>
      <c r="V2756" s="406">
        <v>9</v>
      </c>
      <c r="W2756" s="406">
        <v>202122</v>
      </c>
      <c r="X2756" s="566">
        <v>2685</v>
      </c>
    </row>
    <row r="2757" spans="18:24" x14ac:dyDescent="0.2">
      <c r="R2757" s="406" t="str">
        <f t="shared" si="43"/>
        <v>514_COR4_27_9_202122</v>
      </c>
      <c r="S2757" s="406">
        <v>514</v>
      </c>
      <c r="T2757" s="406" t="s">
        <v>231</v>
      </c>
      <c r="U2757" s="406">
        <v>27</v>
      </c>
      <c r="V2757" s="406">
        <v>9</v>
      </c>
      <c r="W2757" s="406">
        <v>202122</v>
      </c>
      <c r="X2757" s="566">
        <v>0</v>
      </c>
    </row>
    <row r="2758" spans="18:24" x14ac:dyDescent="0.2">
      <c r="R2758" s="406" t="str">
        <f t="shared" si="43"/>
        <v>516_COR4_27_9_202122</v>
      </c>
      <c r="S2758" s="406">
        <v>516</v>
      </c>
      <c r="T2758" s="406" t="s">
        <v>231</v>
      </c>
      <c r="U2758" s="406">
        <v>27</v>
      </c>
      <c r="V2758" s="406">
        <v>9</v>
      </c>
      <c r="W2758" s="406">
        <v>202122</v>
      </c>
      <c r="X2758" s="566">
        <v>0</v>
      </c>
    </row>
    <row r="2759" spans="18:24" x14ac:dyDescent="0.2">
      <c r="R2759" s="406" t="str">
        <f t="shared" si="43"/>
        <v>518_COR4_27_9_202122</v>
      </c>
      <c r="S2759" s="406">
        <v>518</v>
      </c>
      <c r="T2759" s="406" t="s">
        <v>231</v>
      </c>
      <c r="U2759" s="406">
        <v>27</v>
      </c>
      <c r="V2759" s="406">
        <v>9</v>
      </c>
      <c r="W2759" s="406">
        <v>202122</v>
      </c>
      <c r="X2759" s="566">
        <v>2381</v>
      </c>
    </row>
    <row r="2760" spans="18:24" x14ac:dyDescent="0.2">
      <c r="R2760" s="406" t="str">
        <f t="shared" si="43"/>
        <v>520_COR4_27_9_202122</v>
      </c>
      <c r="S2760" s="406">
        <v>520</v>
      </c>
      <c r="T2760" s="406" t="s">
        <v>231</v>
      </c>
      <c r="U2760" s="406">
        <v>27</v>
      </c>
      <c r="V2760" s="406">
        <v>9</v>
      </c>
      <c r="W2760" s="406">
        <v>202122</v>
      </c>
      <c r="X2760" s="566">
        <v>4968</v>
      </c>
    </row>
    <row r="2761" spans="18:24" x14ac:dyDescent="0.2">
      <c r="R2761" s="406" t="str">
        <f t="shared" si="43"/>
        <v>522_COR4_27_9_202122</v>
      </c>
      <c r="S2761" s="406">
        <v>522</v>
      </c>
      <c r="T2761" s="406" t="s">
        <v>231</v>
      </c>
      <c r="U2761" s="406">
        <v>27</v>
      </c>
      <c r="V2761" s="406">
        <v>9</v>
      </c>
      <c r="W2761" s="406">
        <v>202122</v>
      </c>
      <c r="X2761" s="566">
        <v>7521</v>
      </c>
    </row>
    <row r="2762" spans="18:24" x14ac:dyDescent="0.2">
      <c r="R2762" s="406" t="str">
        <f t="shared" si="43"/>
        <v>524_COR4_27_9_202122</v>
      </c>
      <c r="S2762" s="406">
        <v>524</v>
      </c>
      <c r="T2762" s="406" t="s">
        <v>231</v>
      </c>
      <c r="U2762" s="406">
        <v>27</v>
      </c>
      <c r="V2762" s="406">
        <v>9</v>
      </c>
      <c r="W2762" s="406">
        <v>202122</v>
      </c>
      <c r="X2762" s="566">
        <v>3732</v>
      </c>
    </row>
    <row r="2763" spans="18:24" x14ac:dyDescent="0.2">
      <c r="R2763" s="406" t="str">
        <f t="shared" si="43"/>
        <v>526_COR4_27_9_202122</v>
      </c>
      <c r="S2763" s="406">
        <v>526</v>
      </c>
      <c r="T2763" s="406" t="s">
        <v>231</v>
      </c>
      <c r="U2763" s="406">
        <v>27</v>
      </c>
      <c r="V2763" s="406">
        <v>9</v>
      </c>
      <c r="W2763" s="406">
        <v>202122</v>
      </c>
      <c r="X2763" s="566">
        <v>0</v>
      </c>
    </row>
    <row r="2764" spans="18:24" x14ac:dyDescent="0.2">
      <c r="R2764" s="406" t="str">
        <f t="shared" si="43"/>
        <v>528_COR4_27_9_202122</v>
      </c>
      <c r="S2764" s="406">
        <v>528</v>
      </c>
      <c r="T2764" s="406" t="s">
        <v>231</v>
      </c>
      <c r="U2764" s="406">
        <v>27</v>
      </c>
      <c r="V2764" s="406">
        <v>9</v>
      </c>
      <c r="W2764" s="406">
        <v>202122</v>
      </c>
      <c r="X2764" s="566">
        <v>3993</v>
      </c>
    </row>
    <row r="2765" spans="18:24" x14ac:dyDescent="0.2">
      <c r="R2765" s="406" t="str">
        <f t="shared" si="43"/>
        <v>530_COR4_27_9_202122</v>
      </c>
      <c r="S2765" s="406">
        <v>530</v>
      </c>
      <c r="T2765" s="406" t="s">
        <v>231</v>
      </c>
      <c r="U2765" s="406">
        <v>27</v>
      </c>
      <c r="V2765" s="406">
        <v>9</v>
      </c>
      <c r="W2765" s="406">
        <v>202122</v>
      </c>
      <c r="X2765" s="566">
        <v>6225</v>
      </c>
    </row>
    <row r="2766" spans="18:24" x14ac:dyDescent="0.2">
      <c r="R2766" s="406" t="str">
        <f t="shared" si="43"/>
        <v>532_COR4_27_9_202122</v>
      </c>
      <c r="S2766" s="406">
        <v>532</v>
      </c>
      <c r="T2766" s="406" t="s">
        <v>231</v>
      </c>
      <c r="U2766" s="406">
        <v>27</v>
      </c>
      <c r="V2766" s="406">
        <v>9</v>
      </c>
      <c r="W2766" s="406">
        <v>202122</v>
      </c>
      <c r="X2766" s="566">
        <v>9271</v>
      </c>
    </row>
    <row r="2767" spans="18:24" x14ac:dyDescent="0.2">
      <c r="R2767" s="406" t="str">
        <f t="shared" si="43"/>
        <v>534_COR4_27_9_202122</v>
      </c>
      <c r="S2767" s="406">
        <v>534</v>
      </c>
      <c r="T2767" s="406" t="s">
        <v>231</v>
      </c>
      <c r="U2767" s="406">
        <v>27</v>
      </c>
      <c r="V2767" s="406">
        <v>9</v>
      </c>
      <c r="W2767" s="406">
        <v>202122</v>
      </c>
      <c r="X2767" s="566">
        <v>0</v>
      </c>
    </row>
    <row r="2768" spans="18:24" x14ac:dyDescent="0.2">
      <c r="R2768" s="406" t="str">
        <f t="shared" si="43"/>
        <v>536_COR4_27_9_202122</v>
      </c>
      <c r="S2768" s="406">
        <v>536</v>
      </c>
      <c r="T2768" s="406" t="s">
        <v>231</v>
      </c>
      <c r="U2768" s="406">
        <v>27</v>
      </c>
      <c r="V2768" s="406">
        <v>9</v>
      </c>
      <c r="W2768" s="406">
        <v>202122</v>
      </c>
      <c r="X2768" s="566">
        <v>0</v>
      </c>
    </row>
    <row r="2769" spans="18:24" x14ac:dyDescent="0.2">
      <c r="R2769" s="406" t="str">
        <f t="shared" si="43"/>
        <v>538_COR4_27_9_202122</v>
      </c>
      <c r="S2769" s="406">
        <v>538</v>
      </c>
      <c r="T2769" s="406" t="s">
        <v>231</v>
      </c>
      <c r="U2769" s="406">
        <v>27</v>
      </c>
      <c r="V2769" s="406">
        <v>9</v>
      </c>
      <c r="W2769" s="406">
        <v>202122</v>
      </c>
      <c r="X2769" s="566">
        <v>1784</v>
      </c>
    </row>
    <row r="2770" spans="18:24" x14ac:dyDescent="0.2">
      <c r="R2770" s="406" t="str">
        <f t="shared" si="43"/>
        <v>540_COR4_27_9_202122</v>
      </c>
      <c r="S2770" s="406">
        <v>540</v>
      </c>
      <c r="T2770" s="406" t="s">
        <v>231</v>
      </c>
      <c r="U2770" s="406">
        <v>27</v>
      </c>
      <c r="V2770" s="406">
        <v>9</v>
      </c>
      <c r="W2770" s="406">
        <v>202122</v>
      </c>
      <c r="X2770" s="566">
        <v>0</v>
      </c>
    </row>
    <row r="2771" spans="18:24" x14ac:dyDescent="0.2">
      <c r="R2771" s="406" t="str">
        <f t="shared" si="43"/>
        <v>542_COR4_27_9_202122</v>
      </c>
      <c r="S2771" s="406">
        <v>542</v>
      </c>
      <c r="T2771" s="406" t="s">
        <v>231</v>
      </c>
      <c r="U2771" s="406">
        <v>27</v>
      </c>
      <c r="V2771" s="406">
        <v>9</v>
      </c>
      <c r="W2771" s="406">
        <v>202122</v>
      </c>
      <c r="X2771" s="566">
        <v>0</v>
      </c>
    </row>
    <row r="2772" spans="18:24" x14ac:dyDescent="0.2">
      <c r="R2772" s="406" t="str">
        <f t="shared" si="43"/>
        <v>544_COR4_27_9_202122</v>
      </c>
      <c r="S2772" s="406">
        <v>544</v>
      </c>
      <c r="T2772" s="406" t="s">
        <v>231</v>
      </c>
      <c r="U2772" s="406">
        <v>27</v>
      </c>
      <c r="V2772" s="406">
        <v>9</v>
      </c>
      <c r="W2772" s="406">
        <v>202122</v>
      </c>
      <c r="X2772" s="566">
        <v>7297</v>
      </c>
    </row>
    <row r="2773" spans="18:24" x14ac:dyDescent="0.2">
      <c r="R2773" s="406" t="str">
        <f t="shared" si="43"/>
        <v>545_COR4_27_9_202122</v>
      </c>
      <c r="S2773" s="406">
        <v>545</v>
      </c>
      <c r="T2773" s="406" t="s">
        <v>231</v>
      </c>
      <c r="U2773" s="406">
        <v>27</v>
      </c>
      <c r="V2773" s="406">
        <v>9</v>
      </c>
      <c r="W2773" s="406">
        <v>202122</v>
      </c>
      <c r="X2773" s="566">
        <v>0</v>
      </c>
    </row>
    <row r="2774" spans="18:24" x14ac:dyDescent="0.2">
      <c r="R2774" s="406" t="str">
        <f t="shared" si="43"/>
        <v>546_COR4_27_9_202122</v>
      </c>
      <c r="S2774" s="406">
        <v>546</v>
      </c>
      <c r="T2774" s="406" t="s">
        <v>231</v>
      </c>
      <c r="U2774" s="406">
        <v>27</v>
      </c>
      <c r="V2774" s="406">
        <v>9</v>
      </c>
      <c r="W2774" s="406">
        <v>202122</v>
      </c>
      <c r="X2774" s="566">
        <v>0</v>
      </c>
    </row>
    <row r="2775" spans="18:24" x14ac:dyDescent="0.2">
      <c r="R2775" s="406" t="str">
        <f t="shared" si="43"/>
        <v>548_COR4_27_9_202122</v>
      </c>
      <c r="S2775" s="406">
        <v>548</v>
      </c>
      <c r="T2775" s="406" t="s">
        <v>231</v>
      </c>
      <c r="U2775" s="406">
        <v>27</v>
      </c>
      <c r="V2775" s="406">
        <v>9</v>
      </c>
      <c r="W2775" s="406">
        <v>202122</v>
      </c>
      <c r="X2775" s="566">
        <v>0</v>
      </c>
    </row>
    <row r="2776" spans="18:24" x14ac:dyDescent="0.2">
      <c r="R2776" s="406" t="str">
        <f t="shared" si="43"/>
        <v>550_COR4_27_9_202122</v>
      </c>
      <c r="S2776" s="406">
        <v>550</v>
      </c>
      <c r="T2776" s="406" t="s">
        <v>231</v>
      </c>
      <c r="U2776" s="406">
        <v>27</v>
      </c>
      <c r="V2776" s="406">
        <v>9</v>
      </c>
      <c r="W2776" s="406">
        <v>202122</v>
      </c>
      <c r="X2776" s="566">
        <v>0</v>
      </c>
    </row>
    <row r="2777" spans="18:24" x14ac:dyDescent="0.2">
      <c r="R2777" s="406" t="str">
        <f t="shared" si="43"/>
        <v>552_COR4_27_9_202122</v>
      </c>
      <c r="S2777" s="406">
        <v>552</v>
      </c>
      <c r="T2777" s="406" t="s">
        <v>231</v>
      </c>
      <c r="U2777" s="406">
        <v>27</v>
      </c>
      <c r="V2777" s="406">
        <v>9</v>
      </c>
      <c r="W2777" s="406">
        <v>202122</v>
      </c>
      <c r="X2777" s="566">
        <v>9556.9999999999964</v>
      </c>
    </row>
    <row r="2778" spans="18:24" x14ac:dyDescent="0.2">
      <c r="R2778" s="406" t="str">
        <f t="shared" si="43"/>
        <v>562_COR4_27_9_202122</v>
      </c>
      <c r="S2778" s="406">
        <v>562</v>
      </c>
      <c r="T2778" s="406" t="s">
        <v>231</v>
      </c>
      <c r="U2778" s="406">
        <v>27</v>
      </c>
      <c r="V2778" s="406">
        <v>9</v>
      </c>
      <c r="W2778" s="406">
        <v>202122</v>
      </c>
      <c r="X2778" s="566">
        <v>0</v>
      </c>
    </row>
    <row r="2779" spans="18:24" x14ac:dyDescent="0.2">
      <c r="R2779" s="406" t="str">
        <f t="shared" si="43"/>
        <v>564_COR4_27_9_202122</v>
      </c>
      <c r="S2779" s="406">
        <v>564</v>
      </c>
      <c r="T2779" s="406" t="s">
        <v>231</v>
      </c>
      <c r="U2779" s="406">
        <v>27</v>
      </c>
      <c r="V2779" s="406">
        <v>9</v>
      </c>
      <c r="W2779" s="406">
        <v>202122</v>
      </c>
      <c r="X2779" s="566">
        <v>0</v>
      </c>
    </row>
    <row r="2780" spans="18:24" x14ac:dyDescent="0.2">
      <c r="R2780" s="406" t="str">
        <f t="shared" si="43"/>
        <v>566_COR4_27_9_202122</v>
      </c>
      <c r="S2780" s="406">
        <v>566</v>
      </c>
      <c r="T2780" s="406" t="s">
        <v>231</v>
      </c>
      <c r="U2780" s="406">
        <v>27</v>
      </c>
      <c r="V2780" s="406">
        <v>9</v>
      </c>
      <c r="W2780" s="406">
        <v>202122</v>
      </c>
      <c r="X2780" s="566">
        <v>0</v>
      </c>
    </row>
    <row r="2781" spans="18:24" x14ac:dyDescent="0.2">
      <c r="R2781" s="406" t="str">
        <f t="shared" si="43"/>
        <v>568_COR4_27_9_202122</v>
      </c>
      <c r="S2781" s="406">
        <v>568</v>
      </c>
      <c r="T2781" s="406" t="s">
        <v>231</v>
      </c>
      <c r="U2781" s="406">
        <v>27</v>
      </c>
      <c r="V2781" s="406">
        <v>9</v>
      </c>
      <c r="W2781" s="406">
        <v>202122</v>
      </c>
      <c r="X2781" s="566">
        <v>0</v>
      </c>
    </row>
    <row r="2782" spans="18:24" x14ac:dyDescent="0.2">
      <c r="R2782" s="406" t="str">
        <f t="shared" si="43"/>
        <v>572_COR4_27_9_202122</v>
      </c>
      <c r="S2782" s="406">
        <v>572</v>
      </c>
      <c r="T2782" s="406" t="s">
        <v>231</v>
      </c>
      <c r="U2782" s="406">
        <v>27</v>
      </c>
      <c r="V2782" s="406">
        <v>9</v>
      </c>
      <c r="W2782" s="406">
        <v>202122</v>
      </c>
      <c r="X2782" s="566">
        <v>0</v>
      </c>
    </row>
    <row r="2783" spans="18:24" x14ac:dyDescent="0.2">
      <c r="R2783" s="406" t="str">
        <f t="shared" si="43"/>
        <v>574_COR4_27_9_202122</v>
      </c>
      <c r="S2783" s="406">
        <v>574</v>
      </c>
      <c r="T2783" s="406" t="s">
        <v>231</v>
      </c>
      <c r="U2783" s="406">
        <v>27</v>
      </c>
      <c r="V2783" s="406">
        <v>9</v>
      </c>
      <c r="W2783" s="406">
        <v>202122</v>
      </c>
      <c r="X2783" s="566">
        <v>0</v>
      </c>
    </row>
    <row r="2784" spans="18:24" x14ac:dyDescent="0.2">
      <c r="R2784" s="406" t="str">
        <f t="shared" si="43"/>
        <v>576_COR4_27_9_202122</v>
      </c>
      <c r="S2784" s="406">
        <v>576</v>
      </c>
      <c r="T2784" s="406" t="s">
        <v>231</v>
      </c>
      <c r="U2784" s="406">
        <v>27</v>
      </c>
      <c r="V2784" s="406">
        <v>9</v>
      </c>
      <c r="W2784" s="406">
        <v>202122</v>
      </c>
      <c r="X2784" s="566">
        <v>0</v>
      </c>
    </row>
    <row r="2785" spans="18:24" x14ac:dyDescent="0.2">
      <c r="R2785" s="406" t="str">
        <f t="shared" si="43"/>
        <v>582_COR4_27_9_202122</v>
      </c>
      <c r="S2785" s="406">
        <v>582</v>
      </c>
      <c r="T2785" s="406" t="s">
        <v>231</v>
      </c>
      <c r="U2785" s="406">
        <v>27</v>
      </c>
      <c r="V2785" s="406">
        <v>9</v>
      </c>
      <c r="W2785" s="406">
        <v>202122</v>
      </c>
      <c r="X2785" s="566">
        <v>0</v>
      </c>
    </row>
    <row r="2786" spans="18:24" x14ac:dyDescent="0.2">
      <c r="R2786" s="406" t="str">
        <f t="shared" si="43"/>
        <v>584_COR4_27_9_202122</v>
      </c>
      <c r="S2786" s="406">
        <v>584</v>
      </c>
      <c r="T2786" s="406" t="s">
        <v>231</v>
      </c>
      <c r="U2786" s="406">
        <v>27</v>
      </c>
      <c r="V2786" s="406">
        <v>9</v>
      </c>
      <c r="W2786" s="406">
        <v>202122</v>
      </c>
      <c r="X2786" s="566">
        <v>0</v>
      </c>
    </row>
    <row r="2787" spans="18:24" x14ac:dyDescent="0.2">
      <c r="R2787" s="406" t="str">
        <f t="shared" si="43"/>
        <v>586_COR4_27_9_202122</v>
      </c>
      <c r="S2787" s="406">
        <v>586</v>
      </c>
      <c r="T2787" s="406" t="s">
        <v>231</v>
      </c>
      <c r="U2787" s="406">
        <v>27</v>
      </c>
      <c r="V2787" s="406">
        <v>9</v>
      </c>
      <c r="W2787" s="406">
        <v>202122</v>
      </c>
      <c r="X2787" s="566">
        <v>0</v>
      </c>
    </row>
    <row r="2788" spans="18:24" x14ac:dyDescent="0.2">
      <c r="R2788" s="406" t="str">
        <f t="shared" si="43"/>
        <v>512_COR4_28_9_202122</v>
      </c>
      <c r="S2788" s="406">
        <v>512</v>
      </c>
      <c r="T2788" s="406" t="s">
        <v>231</v>
      </c>
      <c r="U2788" s="406">
        <v>28</v>
      </c>
      <c r="V2788" s="406">
        <v>9</v>
      </c>
      <c r="W2788" s="406">
        <v>202122</v>
      </c>
      <c r="X2788" s="566">
        <v>1395</v>
      </c>
    </row>
    <row r="2789" spans="18:24" x14ac:dyDescent="0.2">
      <c r="R2789" s="406" t="str">
        <f t="shared" si="43"/>
        <v>514_COR4_28_9_202122</v>
      </c>
      <c r="S2789" s="406">
        <v>514</v>
      </c>
      <c r="T2789" s="406" t="s">
        <v>231</v>
      </c>
      <c r="U2789" s="406">
        <v>28</v>
      </c>
      <c r="V2789" s="406">
        <v>9</v>
      </c>
      <c r="W2789" s="406">
        <v>202122</v>
      </c>
      <c r="X2789" s="566">
        <v>0</v>
      </c>
    </row>
    <row r="2790" spans="18:24" x14ac:dyDescent="0.2">
      <c r="R2790" s="406" t="str">
        <f t="shared" si="43"/>
        <v>516_COR4_28_9_202122</v>
      </c>
      <c r="S2790" s="406">
        <v>516</v>
      </c>
      <c r="T2790" s="406" t="s">
        <v>231</v>
      </c>
      <c r="U2790" s="406">
        <v>28</v>
      </c>
      <c r="V2790" s="406">
        <v>9</v>
      </c>
      <c r="W2790" s="406">
        <v>202122</v>
      </c>
      <c r="X2790" s="566">
        <v>0</v>
      </c>
    </row>
    <row r="2791" spans="18:24" x14ac:dyDescent="0.2">
      <c r="R2791" s="406" t="str">
        <f t="shared" si="43"/>
        <v>518_COR4_28_9_202122</v>
      </c>
      <c r="S2791" s="406">
        <v>518</v>
      </c>
      <c r="T2791" s="406" t="s">
        <v>231</v>
      </c>
      <c r="U2791" s="406">
        <v>28</v>
      </c>
      <c r="V2791" s="406">
        <v>9</v>
      </c>
      <c r="W2791" s="406">
        <v>202122</v>
      </c>
      <c r="X2791" s="566">
        <v>310</v>
      </c>
    </row>
    <row r="2792" spans="18:24" x14ac:dyDescent="0.2">
      <c r="R2792" s="406" t="str">
        <f t="shared" si="43"/>
        <v>520_COR4_28_9_202122</v>
      </c>
      <c r="S2792" s="406">
        <v>520</v>
      </c>
      <c r="T2792" s="406" t="s">
        <v>231</v>
      </c>
      <c r="U2792" s="406">
        <v>28</v>
      </c>
      <c r="V2792" s="406">
        <v>9</v>
      </c>
      <c r="W2792" s="406">
        <v>202122</v>
      </c>
      <c r="X2792" s="566">
        <v>1765</v>
      </c>
    </row>
    <row r="2793" spans="18:24" x14ac:dyDescent="0.2">
      <c r="R2793" s="406" t="str">
        <f t="shared" si="43"/>
        <v>522_COR4_28_9_202122</v>
      </c>
      <c r="S2793" s="406">
        <v>522</v>
      </c>
      <c r="T2793" s="406" t="s">
        <v>231</v>
      </c>
      <c r="U2793" s="406">
        <v>28</v>
      </c>
      <c r="V2793" s="406">
        <v>9</v>
      </c>
      <c r="W2793" s="406">
        <v>202122</v>
      </c>
      <c r="X2793" s="566">
        <v>2437.991</v>
      </c>
    </row>
    <row r="2794" spans="18:24" x14ac:dyDescent="0.2">
      <c r="R2794" s="406" t="str">
        <f t="shared" si="43"/>
        <v>524_COR4_28_9_202122</v>
      </c>
      <c r="S2794" s="406">
        <v>524</v>
      </c>
      <c r="T2794" s="406" t="s">
        <v>231</v>
      </c>
      <c r="U2794" s="406">
        <v>28</v>
      </c>
      <c r="V2794" s="406">
        <v>9</v>
      </c>
      <c r="W2794" s="406">
        <v>202122</v>
      </c>
      <c r="X2794" s="566">
        <v>10722</v>
      </c>
    </row>
    <row r="2795" spans="18:24" x14ac:dyDescent="0.2">
      <c r="R2795" s="406" t="str">
        <f t="shared" si="43"/>
        <v>526_COR4_28_9_202122</v>
      </c>
      <c r="S2795" s="406">
        <v>526</v>
      </c>
      <c r="T2795" s="406" t="s">
        <v>231</v>
      </c>
      <c r="U2795" s="406">
        <v>28</v>
      </c>
      <c r="V2795" s="406">
        <v>9</v>
      </c>
      <c r="W2795" s="406">
        <v>202122</v>
      </c>
      <c r="X2795" s="566">
        <v>127</v>
      </c>
    </row>
    <row r="2796" spans="18:24" x14ac:dyDescent="0.2">
      <c r="R2796" s="406" t="str">
        <f t="shared" si="43"/>
        <v>528_COR4_28_9_202122</v>
      </c>
      <c r="S2796" s="406">
        <v>528</v>
      </c>
      <c r="T2796" s="406" t="s">
        <v>231</v>
      </c>
      <c r="U2796" s="406">
        <v>28</v>
      </c>
      <c r="V2796" s="406">
        <v>9</v>
      </c>
      <c r="W2796" s="406">
        <v>202122</v>
      </c>
      <c r="X2796" s="566">
        <v>1984.2440199999996</v>
      </c>
    </row>
    <row r="2797" spans="18:24" x14ac:dyDescent="0.2">
      <c r="R2797" s="406" t="str">
        <f t="shared" si="43"/>
        <v>530_COR4_28_9_202122</v>
      </c>
      <c r="S2797" s="406">
        <v>530</v>
      </c>
      <c r="T2797" s="406" t="s">
        <v>231</v>
      </c>
      <c r="U2797" s="406">
        <v>28</v>
      </c>
      <c r="V2797" s="406">
        <v>9</v>
      </c>
      <c r="W2797" s="406">
        <v>202122</v>
      </c>
      <c r="X2797" s="566">
        <v>8412</v>
      </c>
    </row>
    <row r="2798" spans="18:24" x14ac:dyDescent="0.2">
      <c r="R2798" s="406" t="str">
        <f t="shared" si="43"/>
        <v>532_COR4_28_9_202122</v>
      </c>
      <c r="S2798" s="406">
        <v>532</v>
      </c>
      <c r="T2798" s="406" t="s">
        <v>231</v>
      </c>
      <c r="U2798" s="406">
        <v>28</v>
      </c>
      <c r="V2798" s="406">
        <v>9</v>
      </c>
      <c r="W2798" s="406">
        <v>202122</v>
      </c>
      <c r="X2798" s="566">
        <v>4136</v>
      </c>
    </row>
    <row r="2799" spans="18:24" x14ac:dyDescent="0.2">
      <c r="R2799" s="406" t="str">
        <f t="shared" si="43"/>
        <v>534_COR4_28_9_202122</v>
      </c>
      <c r="S2799" s="406">
        <v>534</v>
      </c>
      <c r="T2799" s="406" t="s">
        <v>231</v>
      </c>
      <c r="U2799" s="406">
        <v>28</v>
      </c>
      <c r="V2799" s="406">
        <v>9</v>
      </c>
      <c r="W2799" s="406">
        <v>202122</v>
      </c>
      <c r="X2799" s="566">
        <v>2810.02412</v>
      </c>
    </row>
    <row r="2800" spans="18:24" x14ac:dyDescent="0.2">
      <c r="R2800" s="406" t="str">
        <f t="shared" si="43"/>
        <v>536_COR4_28_9_202122</v>
      </c>
      <c r="S2800" s="406">
        <v>536</v>
      </c>
      <c r="T2800" s="406" t="s">
        <v>231</v>
      </c>
      <c r="U2800" s="406">
        <v>28</v>
      </c>
      <c r="V2800" s="406">
        <v>9</v>
      </c>
      <c r="W2800" s="406">
        <v>202122</v>
      </c>
      <c r="X2800" s="566">
        <v>1020.1</v>
      </c>
    </row>
    <row r="2801" spans="18:24" x14ac:dyDescent="0.2">
      <c r="R2801" s="406" t="str">
        <f t="shared" si="43"/>
        <v>538_COR4_28_9_202122</v>
      </c>
      <c r="S2801" s="406">
        <v>538</v>
      </c>
      <c r="T2801" s="406" t="s">
        <v>231</v>
      </c>
      <c r="U2801" s="406">
        <v>28</v>
      </c>
      <c r="V2801" s="406">
        <v>9</v>
      </c>
      <c r="W2801" s="406">
        <v>202122</v>
      </c>
      <c r="X2801" s="566">
        <v>1888</v>
      </c>
    </row>
    <row r="2802" spans="18:24" x14ac:dyDescent="0.2">
      <c r="R2802" s="406" t="str">
        <f t="shared" si="43"/>
        <v>540_COR4_28_9_202122</v>
      </c>
      <c r="S2802" s="406">
        <v>540</v>
      </c>
      <c r="T2802" s="406" t="s">
        <v>231</v>
      </c>
      <c r="U2802" s="406">
        <v>28</v>
      </c>
      <c r="V2802" s="406">
        <v>9</v>
      </c>
      <c r="W2802" s="406">
        <v>202122</v>
      </c>
      <c r="X2802" s="566">
        <v>17210.427</v>
      </c>
    </row>
    <row r="2803" spans="18:24" x14ac:dyDescent="0.2">
      <c r="R2803" s="406" t="str">
        <f t="shared" si="43"/>
        <v>542_COR4_28_9_202122</v>
      </c>
      <c r="S2803" s="406">
        <v>542</v>
      </c>
      <c r="T2803" s="406" t="s">
        <v>231</v>
      </c>
      <c r="U2803" s="406">
        <v>28</v>
      </c>
      <c r="V2803" s="406">
        <v>9</v>
      </c>
      <c r="W2803" s="406">
        <v>202122</v>
      </c>
      <c r="X2803" s="566">
        <v>67</v>
      </c>
    </row>
    <row r="2804" spans="18:24" x14ac:dyDescent="0.2">
      <c r="R2804" s="406" t="str">
        <f t="shared" si="43"/>
        <v>544_COR4_28_9_202122</v>
      </c>
      <c r="S2804" s="406">
        <v>544</v>
      </c>
      <c r="T2804" s="406" t="s">
        <v>231</v>
      </c>
      <c r="U2804" s="406">
        <v>28</v>
      </c>
      <c r="V2804" s="406">
        <v>9</v>
      </c>
      <c r="W2804" s="406">
        <v>202122</v>
      </c>
      <c r="X2804" s="566">
        <v>3539</v>
      </c>
    </row>
    <row r="2805" spans="18:24" x14ac:dyDescent="0.2">
      <c r="R2805" s="406" t="str">
        <f t="shared" si="43"/>
        <v>545_COR4_28_9_202122</v>
      </c>
      <c r="S2805" s="406">
        <v>545</v>
      </c>
      <c r="T2805" s="406" t="s">
        <v>231</v>
      </c>
      <c r="U2805" s="406">
        <v>28</v>
      </c>
      <c r="V2805" s="406">
        <v>9</v>
      </c>
      <c r="W2805" s="406">
        <v>202122</v>
      </c>
      <c r="X2805" s="566">
        <v>458</v>
      </c>
    </row>
    <row r="2806" spans="18:24" x14ac:dyDescent="0.2">
      <c r="R2806" s="406" t="str">
        <f t="shared" si="43"/>
        <v>546_COR4_28_9_202122</v>
      </c>
      <c r="S2806" s="406">
        <v>546</v>
      </c>
      <c r="T2806" s="406" t="s">
        <v>231</v>
      </c>
      <c r="U2806" s="406">
        <v>28</v>
      </c>
      <c r="V2806" s="406">
        <v>9</v>
      </c>
      <c r="W2806" s="406">
        <v>202122</v>
      </c>
      <c r="X2806" s="566">
        <v>0</v>
      </c>
    </row>
    <row r="2807" spans="18:24" x14ac:dyDescent="0.2">
      <c r="R2807" s="406" t="str">
        <f t="shared" si="43"/>
        <v>548_COR4_28_9_202122</v>
      </c>
      <c r="S2807" s="406">
        <v>548</v>
      </c>
      <c r="T2807" s="406" t="s">
        <v>231</v>
      </c>
      <c r="U2807" s="406">
        <v>28</v>
      </c>
      <c r="V2807" s="406">
        <v>9</v>
      </c>
      <c r="W2807" s="406">
        <v>202122</v>
      </c>
      <c r="X2807" s="566">
        <v>233</v>
      </c>
    </row>
    <row r="2808" spans="18:24" x14ac:dyDescent="0.2">
      <c r="R2808" s="406" t="str">
        <f t="shared" si="43"/>
        <v>550_COR4_28_9_202122</v>
      </c>
      <c r="S2808" s="406">
        <v>550</v>
      </c>
      <c r="T2808" s="406" t="s">
        <v>231</v>
      </c>
      <c r="U2808" s="406">
        <v>28</v>
      </c>
      <c r="V2808" s="406">
        <v>9</v>
      </c>
      <c r="W2808" s="406">
        <v>202122</v>
      </c>
      <c r="X2808" s="566">
        <v>490.56936999999999</v>
      </c>
    </row>
    <row r="2809" spans="18:24" x14ac:dyDescent="0.2">
      <c r="R2809" s="406" t="str">
        <f t="shared" si="43"/>
        <v>552_COR4_28_9_202122</v>
      </c>
      <c r="S2809" s="406">
        <v>552</v>
      </c>
      <c r="T2809" s="406" t="s">
        <v>231</v>
      </c>
      <c r="U2809" s="406">
        <v>28</v>
      </c>
      <c r="V2809" s="406">
        <v>9</v>
      </c>
      <c r="W2809" s="406">
        <v>202122</v>
      </c>
      <c r="X2809" s="566">
        <v>1540.3262</v>
      </c>
    </row>
    <row r="2810" spans="18:24" x14ac:dyDescent="0.2">
      <c r="R2810" s="406" t="str">
        <f t="shared" si="43"/>
        <v>562_COR4_28_9_202122</v>
      </c>
      <c r="S2810" s="406">
        <v>562</v>
      </c>
      <c r="T2810" s="406" t="s">
        <v>231</v>
      </c>
      <c r="U2810" s="406">
        <v>28</v>
      </c>
      <c r="V2810" s="406">
        <v>9</v>
      </c>
      <c r="W2810" s="406">
        <v>202122</v>
      </c>
      <c r="X2810" s="566">
        <v>2522</v>
      </c>
    </row>
    <row r="2811" spans="18:24" x14ac:dyDescent="0.2">
      <c r="R2811" s="406" t="str">
        <f t="shared" si="43"/>
        <v>564_COR4_28_9_202122</v>
      </c>
      <c r="S2811" s="406">
        <v>564</v>
      </c>
      <c r="T2811" s="406" t="s">
        <v>231</v>
      </c>
      <c r="U2811" s="406">
        <v>28</v>
      </c>
      <c r="V2811" s="406">
        <v>9</v>
      </c>
      <c r="W2811" s="406">
        <v>202122</v>
      </c>
      <c r="X2811" s="566">
        <v>14667</v>
      </c>
    </row>
    <row r="2812" spans="18:24" x14ac:dyDescent="0.2">
      <c r="R2812" s="406" t="str">
        <f t="shared" si="43"/>
        <v>566_COR4_28_9_202122</v>
      </c>
      <c r="S2812" s="406">
        <v>566</v>
      </c>
      <c r="T2812" s="406" t="s">
        <v>231</v>
      </c>
      <c r="U2812" s="406">
        <v>28</v>
      </c>
      <c r="V2812" s="406">
        <v>9</v>
      </c>
      <c r="W2812" s="406">
        <v>202122</v>
      </c>
      <c r="X2812" s="566">
        <v>3285</v>
      </c>
    </row>
    <row r="2813" spans="18:24" x14ac:dyDescent="0.2">
      <c r="R2813" s="406" t="str">
        <f t="shared" si="43"/>
        <v>568_COR4_28_9_202122</v>
      </c>
      <c r="S2813" s="406">
        <v>568</v>
      </c>
      <c r="T2813" s="406" t="s">
        <v>231</v>
      </c>
      <c r="U2813" s="406">
        <v>28</v>
      </c>
      <c r="V2813" s="406">
        <v>9</v>
      </c>
      <c r="W2813" s="406">
        <v>202122</v>
      </c>
      <c r="X2813" s="566">
        <v>12039</v>
      </c>
    </row>
    <row r="2814" spans="18:24" x14ac:dyDescent="0.2">
      <c r="R2814" s="406" t="str">
        <f t="shared" si="43"/>
        <v>572_COR4_28_9_202122</v>
      </c>
      <c r="S2814" s="406">
        <v>572</v>
      </c>
      <c r="T2814" s="406" t="s">
        <v>231</v>
      </c>
      <c r="U2814" s="406">
        <v>28</v>
      </c>
      <c r="V2814" s="406">
        <v>9</v>
      </c>
      <c r="W2814" s="406">
        <v>202122</v>
      </c>
      <c r="X2814" s="566">
        <v>3047</v>
      </c>
    </row>
    <row r="2815" spans="18:24" x14ac:dyDescent="0.2">
      <c r="R2815" s="406" t="str">
        <f t="shared" si="43"/>
        <v>574_COR4_28_9_202122</v>
      </c>
      <c r="S2815" s="406">
        <v>574</v>
      </c>
      <c r="T2815" s="406" t="s">
        <v>231</v>
      </c>
      <c r="U2815" s="406">
        <v>28</v>
      </c>
      <c r="V2815" s="406">
        <v>9</v>
      </c>
      <c r="W2815" s="406">
        <v>202122</v>
      </c>
      <c r="X2815" s="566">
        <v>148</v>
      </c>
    </row>
    <row r="2816" spans="18:24" x14ac:dyDescent="0.2">
      <c r="R2816" s="406" t="str">
        <f t="shared" si="43"/>
        <v>576_COR4_28_9_202122</v>
      </c>
      <c r="S2816" s="406">
        <v>576</v>
      </c>
      <c r="T2816" s="406" t="s">
        <v>231</v>
      </c>
      <c r="U2816" s="406">
        <v>28</v>
      </c>
      <c r="V2816" s="406">
        <v>9</v>
      </c>
      <c r="W2816" s="406">
        <v>202122</v>
      </c>
      <c r="X2816" s="566">
        <v>200</v>
      </c>
    </row>
    <row r="2817" spans="18:24" x14ac:dyDescent="0.2">
      <c r="R2817" s="406" t="str">
        <f t="shared" si="43"/>
        <v>582_COR4_28_9_202122</v>
      </c>
      <c r="S2817" s="406">
        <v>582</v>
      </c>
      <c r="T2817" s="406" t="s">
        <v>231</v>
      </c>
      <c r="U2817" s="406">
        <v>28</v>
      </c>
      <c r="V2817" s="406">
        <v>9</v>
      </c>
      <c r="W2817" s="406">
        <v>202122</v>
      </c>
      <c r="X2817" s="566">
        <v>33</v>
      </c>
    </row>
    <row r="2818" spans="18:24" x14ac:dyDescent="0.2">
      <c r="R2818" s="406" t="str">
        <f t="shared" si="43"/>
        <v>584_COR4_28_9_202122</v>
      </c>
      <c r="S2818" s="406">
        <v>584</v>
      </c>
      <c r="T2818" s="406" t="s">
        <v>231</v>
      </c>
      <c r="U2818" s="406">
        <v>28</v>
      </c>
      <c r="V2818" s="406">
        <v>9</v>
      </c>
      <c r="W2818" s="406">
        <v>202122</v>
      </c>
      <c r="X2818" s="566">
        <v>29</v>
      </c>
    </row>
    <row r="2819" spans="18:24" x14ac:dyDescent="0.2">
      <c r="R2819" s="406" t="str">
        <f t="shared" si="43"/>
        <v>586_COR4_28_9_202122</v>
      </c>
      <c r="S2819" s="406">
        <v>586</v>
      </c>
      <c r="T2819" s="406" t="s">
        <v>231</v>
      </c>
      <c r="U2819" s="406">
        <v>28</v>
      </c>
      <c r="V2819" s="406">
        <v>9</v>
      </c>
      <c r="W2819" s="406">
        <v>202122</v>
      </c>
      <c r="X2819" s="566">
        <v>270</v>
      </c>
    </row>
    <row r="2820" spans="18:24" x14ac:dyDescent="0.2">
      <c r="R2820" s="406" t="str">
        <f t="shared" ref="R2820:R2883" si="44">S2820&amp;"_"&amp;T2820&amp;"_"&amp;U2820&amp;"_"&amp;V2820&amp;"_"&amp;W2820</f>
        <v>512_COR4_29_9_202122</v>
      </c>
      <c r="S2820" s="406">
        <v>512</v>
      </c>
      <c r="T2820" s="406" t="s">
        <v>231</v>
      </c>
      <c r="U2820" s="406">
        <v>29</v>
      </c>
      <c r="V2820" s="406">
        <v>9</v>
      </c>
      <c r="W2820" s="406">
        <v>202122</v>
      </c>
      <c r="X2820" s="566">
        <v>4484</v>
      </c>
    </row>
    <row r="2821" spans="18:24" x14ac:dyDescent="0.2">
      <c r="R2821" s="406" t="str">
        <f t="shared" si="44"/>
        <v>514_COR4_29_9_202122</v>
      </c>
      <c r="S2821" s="406">
        <v>514</v>
      </c>
      <c r="T2821" s="406" t="s">
        <v>231</v>
      </c>
      <c r="U2821" s="406">
        <v>29</v>
      </c>
      <c r="V2821" s="406">
        <v>9</v>
      </c>
      <c r="W2821" s="406">
        <v>202122</v>
      </c>
      <c r="X2821" s="566">
        <v>0</v>
      </c>
    </row>
    <row r="2822" spans="18:24" x14ac:dyDescent="0.2">
      <c r="R2822" s="406" t="str">
        <f t="shared" si="44"/>
        <v>516_COR4_29_9_202122</v>
      </c>
      <c r="S2822" s="406">
        <v>516</v>
      </c>
      <c r="T2822" s="406" t="s">
        <v>231</v>
      </c>
      <c r="U2822" s="406">
        <v>29</v>
      </c>
      <c r="V2822" s="406">
        <v>9</v>
      </c>
      <c r="W2822" s="406">
        <v>202122</v>
      </c>
      <c r="X2822" s="566">
        <v>0</v>
      </c>
    </row>
    <row r="2823" spans="18:24" x14ac:dyDescent="0.2">
      <c r="R2823" s="406" t="str">
        <f t="shared" si="44"/>
        <v>518_COR4_29_9_202122</v>
      </c>
      <c r="S2823" s="406">
        <v>518</v>
      </c>
      <c r="T2823" s="406" t="s">
        <v>231</v>
      </c>
      <c r="U2823" s="406">
        <v>29</v>
      </c>
      <c r="V2823" s="406">
        <v>9</v>
      </c>
      <c r="W2823" s="406">
        <v>202122</v>
      </c>
      <c r="X2823" s="566">
        <v>3189</v>
      </c>
    </row>
    <row r="2824" spans="18:24" x14ac:dyDescent="0.2">
      <c r="R2824" s="406" t="str">
        <f t="shared" si="44"/>
        <v>520_COR4_29_9_202122</v>
      </c>
      <c r="S2824" s="406">
        <v>520</v>
      </c>
      <c r="T2824" s="406" t="s">
        <v>231</v>
      </c>
      <c r="U2824" s="406">
        <v>29</v>
      </c>
      <c r="V2824" s="406">
        <v>9</v>
      </c>
      <c r="W2824" s="406">
        <v>202122</v>
      </c>
      <c r="X2824" s="566">
        <v>16620</v>
      </c>
    </row>
    <row r="2825" spans="18:24" x14ac:dyDescent="0.2">
      <c r="R2825" s="406" t="str">
        <f t="shared" si="44"/>
        <v>522_COR4_29_9_202122</v>
      </c>
      <c r="S2825" s="406">
        <v>522</v>
      </c>
      <c r="T2825" s="406" t="s">
        <v>231</v>
      </c>
      <c r="U2825" s="406">
        <v>29</v>
      </c>
      <c r="V2825" s="406">
        <v>9</v>
      </c>
      <c r="W2825" s="406">
        <v>202122</v>
      </c>
      <c r="X2825" s="566">
        <v>580</v>
      </c>
    </row>
    <row r="2826" spans="18:24" x14ac:dyDescent="0.2">
      <c r="R2826" s="406" t="str">
        <f t="shared" si="44"/>
        <v>524_COR4_29_9_202122</v>
      </c>
      <c r="S2826" s="406">
        <v>524</v>
      </c>
      <c r="T2826" s="406" t="s">
        <v>231</v>
      </c>
      <c r="U2826" s="406">
        <v>29</v>
      </c>
      <c r="V2826" s="406">
        <v>9</v>
      </c>
      <c r="W2826" s="406">
        <v>202122</v>
      </c>
      <c r="X2826" s="566">
        <v>6831</v>
      </c>
    </row>
    <row r="2827" spans="18:24" x14ac:dyDescent="0.2">
      <c r="R2827" s="406" t="str">
        <f t="shared" si="44"/>
        <v>526_COR4_29_9_202122</v>
      </c>
      <c r="S2827" s="406">
        <v>526</v>
      </c>
      <c r="T2827" s="406" t="s">
        <v>231</v>
      </c>
      <c r="U2827" s="406">
        <v>29</v>
      </c>
      <c r="V2827" s="406">
        <v>9</v>
      </c>
      <c r="W2827" s="406">
        <v>202122</v>
      </c>
      <c r="X2827" s="566">
        <v>0</v>
      </c>
    </row>
    <row r="2828" spans="18:24" x14ac:dyDescent="0.2">
      <c r="R2828" s="406" t="str">
        <f t="shared" si="44"/>
        <v>528_COR4_29_9_202122</v>
      </c>
      <c r="S2828" s="406">
        <v>528</v>
      </c>
      <c r="T2828" s="406" t="s">
        <v>231</v>
      </c>
      <c r="U2828" s="406">
        <v>29</v>
      </c>
      <c r="V2828" s="406">
        <v>9</v>
      </c>
      <c r="W2828" s="406">
        <v>202122</v>
      </c>
      <c r="X2828" s="566">
        <v>2850.6835900000001</v>
      </c>
    </row>
    <row r="2829" spans="18:24" x14ac:dyDescent="0.2">
      <c r="R2829" s="406" t="str">
        <f t="shared" si="44"/>
        <v>530_COR4_29_9_202122</v>
      </c>
      <c r="S2829" s="406">
        <v>530</v>
      </c>
      <c r="T2829" s="406" t="s">
        <v>231</v>
      </c>
      <c r="U2829" s="406">
        <v>29</v>
      </c>
      <c r="V2829" s="406">
        <v>9</v>
      </c>
      <c r="W2829" s="406">
        <v>202122</v>
      </c>
      <c r="X2829" s="566">
        <v>3624</v>
      </c>
    </row>
    <row r="2830" spans="18:24" x14ac:dyDescent="0.2">
      <c r="R2830" s="406" t="str">
        <f t="shared" si="44"/>
        <v>532_COR4_29_9_202122</v>
      </c>
      <c r="S2830" s="406">
        <v>532</v>
      </c>
      <c r="T2830" s="406" t="s">
        <v>231</v>
      </c>
      <c r="U2830" s="406">
        <v>29</v>
      </c>
      <c r="V2830" s="406">
        <v>9</v>
      </c>
      <c r="W2830" s="406">
        <v>202122</v>
      </c>
      <c r="X2830" s="566">
        <v>28124</v>
      </c>
    </row>
    <row r="2831" spans="18:24" x14ac:dyDescent="0.2">
      <c r="R2831" s="406" t="str">
        <f t="shared" si="44"/>
        <v>534_COR4_29_9_202122</v>
      </c>
      <c r="S2831" s="406">
        <v>534</v>
      </c>
      <c r="T2831" s="406" t="s">
        <v>231</v>
      </c>
      <c r="U2831" s="406">
        <v>29</v>
      </c>
      <c r="V2831" s="406">
        <v>9</v>
      </c>
      <c r="W2831" s="406">
        <v>202122</v>
      </c>
      <c r="X2831" s="566">
        <v>0</v>
      </c>
    </row>
    <row r="2832" spans="18:24" x14ac:dyDescent="0.2">
      <c r="R2832" s="406" t="str">
        <f t="shared" si="44"/>
        <v>536_COR4_29_9_202122</v>
      </c>
      <c r="S2832" s="406">
        <v>536</v>
      </c>
      <c r="T2832" s="406" t="s">
        <v>231</v>
      </c>
      <c r="U2832" s="406">
        <v>29</v>
      </c>
      <c r="V2832" s="406">
        <v>9</v>
      </c>
      <c r="W2832" s="406">
        <v>202122</v>
      </c>
      <c r="X2832" s="566">
        <v>0</v>
      </c>
    </row>
    <row r="2833" spans="18:24" x14ac:dyDescent="0.2">
      <c r="R2833" s="406" t="str">
        <f t="shared" si="44"/>
        <v>538_COR4_29_9_202122</v>
      </c>
      <c r="S2833" s="406">
        <v>538</v>
      </c>
      <c r="T2833" s="406" t="s">
        <v>231</v>
      </c>
      <c r="U2833" s="406">
        <v>29</v>
      </c>
      <c r="V2833" s="406">
        <v>9</v>
      </c>
      <c r="W2833" s="406">
        <v>202122</v>
      </c>
      <c r="X2833" s="566">
        <v>2676</v>
      </c>
    </row>
    <row r="2834" spans="18:24" x14ac:dyDescent="0.2">
      <c r="R2834" s="406" t="str">
        <f t="shared" si="44"/>
        <v>540_COR4_29_9_202122</v>
      </c>
      <c r="S2834" s="406">
        <v>540</v>
      </c>
      <c r="T2834" s="406" t="s">
        <v>231</v>
      </c>
      <c r="U2834" s="406">
        <v>29</v>
      </c>
      <c r="V2834" s="406">
        <v>9</v>
      </c>
      <c r="W2834" s="406">
        <v>202122</v>
      </c>
      <c r="X2834" s="566">
        <v>0</v>
      </c>
    </row>
    <row r="2835" spans="18:24" x14ac:dyDescent="0.2">
      <c r="R2835" s="406" t="str">
        <f t="shared" si="44"/>
        <v>542_COR4_29_9_202122</v>
      </c>
      <c r="S2835" s="406">
        <v>542</v>
      </c>
      <c r="T2835" s="406" t="s">
        <v>231</v>
      </c>
      <c r="U2835" s="406">
        <v>29</v>
      </c>
      <c r="V2835" s="406">
        <v>9</v>
      </c>
      <c r="W2835" s="406">
        <v>202122</v>
      </c>
      <c r="X2835" s="566">
        <v>0</v>
      </c>
    </row>
    <row r="2836" spans="18:24" x14ac:dyDescent="0.2">
      <c r="R2836" s="406" t="str">
        <f t="shared" si="44"/>
        <v>544_COR4_29_9_202122</v>
      </c>
      <c r="S2836" s="406">
        <v>544</v>
      </c>
      <c r="T2836" s="406" t="s">
        <v>231</v>
      </c>
      <c r="U2836" s="406">
        <v>29</v>
      </c>
      <c r="V2836" s="406">
        <v>9</v>
      </c>
      <c r="W2836" s="406">
        <v>202122</v>
      </c>
      <c r="X2836" s="566">
        <v>12011</v>
      </c>
    </row>
    <row r="2837" spans="18:24" x14ac:dyDescent="0.2">
      <c r="R2837" s="406" t="str">
        <f t="shared" si="44"/>
        <v>545_COR4_29_9_202122</v>
      </c>
      <c r="S2837" s="406">
        <v>545</v>
      </c>
      <c r="T2837" s="406" t="s">
        <v>231</v>
      </c>
      <c r="U2837" s="406">
        <v>29</v>
      </c>
      <c r="V2837" s="406">
        <v>9</v>
      </c>
      <c r="W2837" s="406">
        <v>202122</v>
      </c>
      <c r="X2837" s="566">
        <v>0</v>
      </c>
    </row>
    <row r="2838" spans="18:24" x14ac:dyDescent="0.2">
      <c r="R2838" s="406" t="str">
        <f t="shared" si="44"/>
        <v>546_COR4_29_9_202122</v>
      </c>
      <c r="S2838" s="406">
        <v>546</v>
      </c>
      <c r="T2838" s="406" t="s">
        <v>231</v>
      </c>
      <c r="U2838" s="406">
        <v>29</v>
      </c>
      <c r="V2838" s="406">
        <v>9</v>
      </c>
      <c r="W2838" s="406">
        <v>202122</v>
      </c>
      <c r="X2838" s="566">
        <v>0</v>
      </c>
    </row>
    <row r="2839" spans="18:24" x14ac:dyDescent="0.2">
      <c r="R2839" s="406" t="str">
        <f t="shared" si="44"/>
        <v>548_COR4_29_9_202122</v>
      </c>
      <c r="S2839" s="406">
        <v>548</v>
      </c>
      <c r="T2839" s="406" t="s">
        <v>231</v>
      </c>
      <c r="U2839" s="406">
        <v>29</v>
      </c>
      <c r="V2839" s="406">
        <v>9</v>
      </c>
      <c r="W2839" s="406">
        <v>202122</v>
      </c>
      <c r="X2839" s="566">
        <v>0</v>
      </c>
    </row>
    <row r="2840" spans="18:24" x14ac:dyDescent="0.2">
      <c r="R2840" s="406" t="str">
        <f t="shared" si="44"/>
        <v>550_COR4_29_9_202122</v>
      </c>
      <c r="S2840" s="406">
        <v>550</v>
      </c>
      <c r="T2840" s="406" t="s">
        <v>231</v>
      </c>
      <c r="U2840" s="406">
        <v>29</v>
      </c>
      <c r="V2840" s="406">
        <v>9</v>
      </c>
      <c r="W2840" s="406">
        <v>202122</v>
      </c>
      <c r="X2840" s="566">
        <v>0</v>
      </c>
    </row>
    <row r="2841" spans="18:24" x14ac:dyDescent="0.2">
      <c r="R2841" s="406" t="str">
        <f t="shared" si="44"/>
        <v>552_COR4_29_9_202122</v>
      </c>
      <c r="S2841" s="406">
        <v>552</v>
      </c>
      <c r="T2841" s="406" t="s">
        <v>231</v>
      </c>
      <c r="U2841" s="406">
        <v>29</v>
      </c>
      <c r="V2841" s="406">
        <v>9</v>
      </c>
      <c r="W2841" s="406">
        <v>202122</v>
      </c>
      <c r="X2841" s="566">
        <v>2400</v>
      </c>
    </row>
    <row r="2842" spans="18:24" x14ac:dyDescent="0.2">
      <c r="R2842" s="406" t="str">
        <f t="shared" si="44"/>
        <v>562_COR4_29_9_202122</v>
      </c>
      <c r="S2842" s="406">
        <v>562</v>
      </c>
      <c r="T2842" s="406" t="s">
        <v>231</v>
      </c>
      <c r="U2842" s="406">
        <v>29</v>
      </c>
      <c r="V2842" s="406">
        <v>9</v>
      </c>
      <c r="W2842" s="406">
        <v>202122</v>
      </c>
      <c r="X2842" s="566">
        <v>0</v>
      </c>
    </row>
    <row r="2843" spans="18:24" x14ac:dyDescent="0.2">
      <c r="R2843" s="406" t="str">
        <f t="shared" si="44"/>
        <v>564_COR4_29_9_202122</v>
      </c>
      <c r="S2843" s="406">
        <v>564</v>
      </c>
      <c r="T2843" s="406" t="s">
        <v>231</v>
      </c>
      <c r="U2843" s="406">
        <v>29</v>
      </c>
      <c r="V2843" s="406">
        <v>9</v>
      </c>
      <c r="W2843" s="406">
        <v>202122</v>
      </c>
      <c r="X2843" s="566">
        <v>0</v>
      </c>
    </row>
    <row r="2844" spans="18:24" x14ac:dyDescent="0.2">
      <c r="R2844" s="406" t="str">
        <f t="shared" si="44"/>
        <v>566_COR4_29_9_202122</v>
      </c>
      <c r="S2844" s="406">
        <v>566</v>
      </c>
      <c r="T2844" s="406" t="s">
        <v>231</v>
      </c>
      <c r="U2844" s="406">
        <v>29</v>
      </c>
      <c r="V2844" s="406">
        <v>9</v>
      </c>
      <c r="W2844" s="406">
        <v>202122</v>
      </c>
      <c r="X2844" s="566">
        <v>0</v>
      </c>
    </row>
    <row r="2845" spans="18:24" x14ac:dyDescent="0.2">
      <c r="R2845" s="406" t="str">
        <f t="shared" si="44"/>
        <v>568_COR4_29_9_202122</v>
      </c>
      <c r="S2845" s="406">
        <v>568</v>
      </c>
      <c r="T2845" s="406" t="s">
        <v>231</v>
      </c>
      <c r="U2845" s="406">
        <v>29</v>
      </c>
      <c r="V2845" s="406">
        <v>9</v>
      </c>
      <c r="W2845" s="406">
        <v>202122</v>
      </c>
      <c r="X2845" s="566">
        <v>0</v>
      </c>
    </row>
    <row r="2846" spans="18:24" x14ac:dyDescent="0.2">
      <c r="R2846" s="406" t="str">
        <f t="shared" si="44"/>
        <v>572_COR4_29_9_202122</v>
      </c>
      <c r="S2846" s="406">
        <v>572</v>
      </c>
      <c r="T2846" s="406" t="s">
        <v>231</v>
      </c>
      <c r="U2846" s="406">
        <v>29</v>
      </c>
      <c r="V2846" s="406">
        <v>9</v>
      </c>
      <c r="W2846" s="406">
        <v>202122</v>
      </c>
      <c r="X2846" s="566">
        <v>0</v>
      </c>
    </row>
    <row r="2847" spans="18:24" x14ac:dyDescent="0.2">
      <c r="R2847" s="406" t="str">
        <f t="shared" si="44"/>
        <v>574_COR4_29_9_202122</v>
      </c>
      <c r="S2847" s="406">
        <v>574</v>
      </c>
      <c r="T2847" s="406" t="s">
        <v>231</v>
      </c>
      <c r="U2847" s="406">
        <v>29</v>
      </c>
      <c r="V2847" s="406">
        <v>9</v>
      </c>
      <c r="W2847" s="406">
        <v>202122</v>
      </c>
      <c r="X2847" s="566">
        <v>0</v>
      </c>
    </row>
    <row r="2848" spans="18:24" x14ac:dyDescent="0.2">
      <c r="R2848" s="406" t="str">
        <f t="shared" si="44"/>
        <v>576_COR4_29_9_202122</v>
      </c>
      <c r="S2848" s="406">
        <v>576</v>
      </c>
      <c r="T2848" s="406" t="s">
        <v>231</v>
      </c>
      <c r="U2848" s="406">
        <v>29</v>
      </c>
      <c r="V2848" s="406">
        <v>9</v>
      </c>
      <c r="W2848" s="406">
        <v>202122</v>
      </c>
      <c r="X2848" s="566">
        <v>0</v>
      </c>
    </row>
    <row r="2849" spans="18:24" x14ac:dyDescent="0.2">
      <c r="R2849" s="406" t="str">
        <f t="shared" si="44"/>
        <v>582_COR4_29_9_202122</v>
      </c>
      <c r="S2849" s="406">
        <v>582</v>
      </c>
      <c r="T2849" s="406" t="s">
        <v>231</v>
      </c>
      <c r="U2849" s="406">
        <v>29</v>
      </c>
      <c r="V2849" s="406">
        <v>9</v>
      </c>
      <c r="W2849" s="406">
        <v>202122</v>
      </c>
      <c r="X2849" s="566">
        <v>0</v>
      </c>
    </row>
    <row r="2850" spans="18:24" x14ac:dyDescent="0.2">
      <c r="R2850" s="406" t="str">
        <f t="shared" si="44"/>
        <v>584_COR4_29_9_202122</v>
      </c>
      <c r="S2850" s="406">
        <v>584</v>
      </c>
      <c r="T2850" s="406" t="s">
        <v>231</v>
      </c>
      <c r="U2850" s="406">
        <v>29</v>
      </c>
      <c r="V2850" s="406">
        <v>9</v>
      </c>
      <c r="W2850" s="406">
        <v>202122</v>
      </c>
      <c r="X2850" s="566">
        <v>0</v>
      </c>
    </row>
    <row r="2851" spans="18:24" x14ac:dyDescent="0.2">
      <c r="R2851" s="406" t="str">
        <f t="shared" si="44"/>
        <v>586_COR4_29_9_202122</v>
      </c>
      <c r="S2851" s="406">
        <v>586</v>
      </c>
      <c r="T2851" s="406" t="s">
        <v>231</v>
      </c>
      <c r="U2851" s="406">
        <v>29</v>
      </c>
      <c r="V2851" s="406">
        <v>9</v>
      </c>
      <c r="W2851" s="406">
        <v>202122</v>
      </c>
      <c r="X2851" s="566">
        <v>0</v>
      </c>
    </row>
    <row r="2852" spans="18:24" x14ac:dyDescent="0.2">
      <c r="R2852" s="406" t="str">
        <f t="shared" si="44"/>
        <v>512_COR4_30_9_202122</v>
      </c>
      <c r="S2852" s="406">
        <v>512</v>
      </c>
      <c r="T2852" s="406" t="s">
        <v>231</v>
      </c>
      <c r="U2852" s="406">
        <v>30</v>
      </c>
      <c r="V2852" s="406">
        <v>9</v>
      </c>
      <c r="W2852" s="406">
        <v>202122</v>
      </c>
      <c r="X2852" s="566">
        <v>1764</v>
      </c>
    </row>
    <row r="2853" spans="18:24" x14ac:dyDescent="0.2">
      <c r="R2853" s="406" t="str">
        <f t="shared" si="44"/>
        <v>514_COR4_30_9_202122</v>
      </c>
      <c r="S2853" s="406">
        <v>514</v>
      </c>
      <c r="T2853" s="406" t="s">
        <v>231</v>
      </c>
      <c r="U2853" s="406">
        <v>30</v>
      </c>
      <c r="V2853" s="406">
        <v>9</v>
      </c>
      <c r="W2853" s="406">
        <v>202122</v>
      </c>
      <c r="X2853" s="566">
        <v>2719</v>
      </c>
    </row>
    <row r="2854" spans="18:24" x14ac:dyDescent="0.2">
      <c r="R2854" s="406" t="str">
        <f t="shared" si="44"/>
        <v>516_COR4_30_9_202122</v>
      </c>
      <c r="S2854" s="406">
        <v>516</v>
      </c>
      <c r="T2854" s="406" t="s">
        <v>231</v>
      </c>
      <c r="U2854" s="406">
        <v>30</v>
      </c>
      <c r="V2854" s="406">
        <v>9</v>
      </c>
      <c r="W2854" s="406">
        <v>202122</v>
      </c>
      <c r="X2854" s="566">
        <v>2641</v>
      </c>
    </row>
    <row r="2855" spans="18:24" x14ac:dyDescent="0.2">
      <c r="R2855" s="406" t="str">
        <f t="shared" si="44"/>
        <v>518_COR4_30_9_202122</v>
      </c>
      <c r="S2855" s="406">
        <v>518</v>
      </c>
      <c r="T2855" s="406" t="s">
        <v>231</v>
      </c>
      <c r="U2855" s="406">
        <v>30</v>
      </c>
      <c r="V2855" s="406">
        <v>9</v>
      </c>
      <c r="W2855" s="406">
        <v>202122</v>
      </c>
      <c r="X2855" s="566">
        <v>0</v>
      </c>
    </row>
    <row r="2856" spans="18:24" x14ac:dyDescent="0.2">
      <c r="R2856" s="406" t="str">
        <f t="shared" si="44"/>
        <v>520_COR4_30_9_202122</v>
      </c>
      <c r="S2856" s="406">
        <v>520</v>
      </c>
      <c r="T2856" s="406" t="s">
        <v>231</v>
      </c>
      <c r="U2856" s="406">
        <v>30</v>
      </c>
      <c r="V2856" s="406">
        <v>9</v>
      </c>
      <c r="W2856" s="406">
        <v>202122</v>
      </c>
      <c r="X2856" s="566">
        <v>4040</v>
      </c>
    </row>
    <row r="2857" spans="18:24" x14ac:dyDescent="0.2">
      <c r="R2857" s="406" t="str">
        <f t="shared" si="44"/>
        <v>522_COR4_30_9_202122</v>
      </c>
      <c r="S2857" s="406">
        <v>522</v>
      </c>
      <c r="T2857" s="406" t="s">
        <v>231</v>
      </c>
      <c r="U2857" s="406">
        <v>30</v>
      </c>
      <c r="V2857" s="406">
        <v>9</v>
      </c>
      <c r="W2857" s="406">
        <v>202122</v>
      </c>
      <c r="X2857" s="566">
        <v>3499</v>
      </c>
    </row>
    <row r="2858" spans="18:24" x14ac:dyDescent="0.2">
      <c r="R2858" s="406" t="str">
        <f t="shared" si="44"/>
        <v>524_COR4_30_9_202122</v>
      </c>
      <c r="S2858" s="406">
        <v>524</v>
      </c>
      <c r="T2858" s="406" t="s">
        <v>231</v>
      </c>
      <c r="U2858" s="406">
        <v>30</v>
      </c>
      <c r="V2858" s="406">
        <v>9</v>
      </c>
      <c r="W2858" s="406">
        <v>202122</v>
      </c>
      <c r="X2858" s="566">
        <v>8791</v>
      </c>
    </row>
    <row r="2859" spans="18:24" x14ac:dyDescent="0.2">
      <c r="R2859" s="406" t="str">
        <f t="shared" si="44"/>
        <v>526_COR4_30_9_202122</v>
      </c>
      <c r="S2859" s="406">
        <v>526</v>
      </c>
      <c r="T2859" s="406" t="s">
        <v>231</v>
      </c>
      <c r="U2859" s="406">
        <v>30</v>
      </c>
      <c r="V2859" s="406">
        <v>9</v>
      </c>
      <c r="W2859" s="406">
        <v>202122</v>
      </c>
      <c r="X2859" s="566">
        <v>673</v>
      </c>
    </row>
    <row r="2860" spans="18:24" x14ac:dyDescent="0.2">
      <c r="R2860" s="406" t="str">
        <f t="shared" si="44"/>
        <v>528_COR4_30_9_202122</v>
      </c>
      <c r="S2860" s="406">
        <v>528</v>
      </c>
      <c r="T2860" s="406" t="s">
        <v>231</v>
      </c>
      <c r="U2860" s="406">
        <v>30</v>
      </c>
      <c r="V2860" s="406">
        <v>9</v>
      </c>
      <c r="W2860" s="406">
        <v>202122</v>
      </c>
      <c r="X2860" s="566">
        <v>5517.3571400000073</v>
      </c>
    </row>
    <row r="2861" spans="18:24" x14ac:dyDescent="0.2">
      <c r="R2861" s="406" t="str">
        <f t="shared" si="44"/>
        <v>530_COR4_30_9_202122</v>
      </c>
      <c r="S2861" s="406">
        <v>530</v>
      </c>
      <c r="T2861" s="406" t="s">
        <v>231</v>
      </c>
      <c r="U2861" s="406">
        <v>30</v>
      </c>
      <c r="V2861" s="406">
        <v>9</v>
      </c>
      <c r="W2861" s="406">
        <v>202122</v>
      </c>
      <c r="X2861" s="566">
        <v>5925</v>
      </c>
    </row>
    <row r="2862" spans="18:24" x14ac:dyDescent="0.2">
      <c r="R2862" s="406" t="str">
        <f t="shared" si="44"/>
        <v>532_COR4_30_9_202122</v>
      </c>
      <c r="S2862" s="406">
        <v>532</v>
      </c>
      <c r="T2862" s="406" t="s">
        <v>231</v>
      </c>
      <c r="U2862" s="406">
        <v>30</v>
      </c>
      <c r="V2862" s="406">
        <v>9</v>
      </c>
      <c r="W2862" s="406">
        <v>202122</v>
      </c>
      <c r="X2862" s="566">
        <v>6372</v>
      </c>
    </row>
    <row r="2863" spans="18:24" x14ac:dyDescent="0.2">
      <c r="R2863" s="406" t="str">
        <f t="shared" si="44"/>
        <v>534_COR4_30_9_202122</v>
      </c>
      <c r="S2863" s="406">
        <v>534</v>
      </c>
      <c r="T2863" s="406" t="s">
        <v>231</v>
      </c>
      <c r="U2863" s="406">
        <v>30</v>
      </c>
      <c r="V2863" s="406">
        <v>9</v>
      </c>
      <c r="W2863" s="406">
        <v>202122</v>
      </c>
      <c r="X2863" s="566">
        <v>4433</v>
      </c>
    </row>
    <row r="2864" spans="18:24" x14ac:dyDescent="0.2">
      <c r="R2864" s="406" t="str">
        <f t="shared" si="44"/>
        <v>536_COR4_30_9_202122</v>
      </c>
      <c r="S2864" s="406">
        <v>536</v>
      </c>
      <c r="T2864" s="406" t="s">
        <v>231</v>
      </c>
      <c r="U2864" s="406">
        <v>30</v>
      </c>
      <c r="V2864" s="406">
        <v>9</v>
      </c>
      <c r="W2864" s="406">
        <v>202122</v>
      </c>
      <c r="X2864" s="566">
        <v>3953</v>
      </c>
    </row>
    <row r="2865" spans="18:24" x14ac:dyDescent="0.2">
      <c r="R2865" s="406" t="str">
        <f t="shared" si="44"/>
        <v>538_COR4_30_9_202122</v>
      </c>
      <c r="S2865" s="406">
        <v>538</v>
      </c>
      <c r="T2865" s="406" t="s">
        <v>231</v>
      </c>
      <c r="U2865" s="406">
        <v>30</v>
      </c>
      <c r="V2865" s="406">
        <v>9</v>
      </c>
      <c r="W2865" s="406">
        <v>202122</v>
      </c>
      <c r="X2865" s="566">
        <v>3429</v>
      </c>
    </row>
    <row r="2866" spans="18:24" x14ac:dyDescent="0.2">
      <c r="R2866" s="406" t="str">
        <f t="shared" si="44"/>
        <v>540_COR4_30_9_202122</v>
      </c>
      <c r="S2866" s="406">
        <v>540</v>
      </c>
      <c r="T2866" s="406" t="s">
        <v>231</v>
      </c>
      <c r="U2866" s="406">
        <v>30</v>
      </c>
      <c r="V2866" s="406">
        <v>9</v>
      </c>
      <c r="W2866" s="406">
        <v>202122</v>
      </c>
      <c r="X2866" s="566">
        <v>6873</v>
      </c>
    </row>
    <row r="2867" spans="18:24" x14ac:dyDescent="0.2">
      <c r="R2867" s="406" t="str">
        <f t="shared" si="44"/>
        <v>542_COR4_30_9_202122</v>
      </c>
      <c r="S2867" s="406">
        <v>542</v>
      </c>
      <c r="T2867" s="406" t="s">
        <v>231</v>
      </c>
      <c r="U2867" s="406">
        <v>30</v>
      </c>
      <c r="V2867" s="406">
        <v>9</v>
      </c>
      <c r="W2867" s="406">
        <v>202122</v>
      </c>
      <c r="X2867" s="566">
        <v>1566</v>
      </c>
    </row>
    <row r="2868" spans="18:24" x14ac:dyDescent="0.2">
      <c r="R2868" s="406" t="str">
        <f t="shared" si="44"/>
        <v>544_COR4_30_9_202122</v>
      </c>
      <c r="S2868" s="406">
        <v>544</v>
      </c>
      <c r="T2868" s="406" t="s">
        <v>231</v>
      </c>
      <c r="U2868" s="406">
        <v>30</v>
      </c>
      <c r="V2868" s="406">
        <v>9</v>
      </c>
      <c r="W2868" s="406">
        <v>202122</v>
      </c>
      <c r="X2868" s="566">
        <v>0</v>
      </c>
    </row>
    <row r="2869" spans="18:24" x14ac:dyDescent="0.2">
      <c r="R2869" s="406" t="str">
        <f t="shared" si="44"/>
        <v>545_COR4_30_9_202122</v>
      </c>
      <c r="S2869" s="406">
        <v>545</v>
      </c>
      <c r="T2869" s="406" t="s">
        <v>231</v>
      </c>
      <c r="U2869" s="406">
        <v>30</v>
      </c>
      <c r="V2869" s="406">
        <v>9</v>
      </c>
      <c r="W2869" s="406">
        <v>202122</v>
      </c>
      <c r="X2869" s="566">
        <v>973</v>
      </c>
    </row>
    <row r="2870" spans="18:24" x14ac:dyDescent="0.2">
      <c r="R2870" s="406" t="str">
        <f t="shared" si="44"/>
        <v>546_COR4_30_9_202122</v>
      </c>
      <c r="S2870" s="406">
        <v>546</v>
      </c>
      <c r="T2870" s="406" t="s">
        <v>231</v>
      </c>
      <c r="U2870" s="406">
        <v>30</v>
      </c>
      <c r="V2870" s="406">
        <v>9</v>
      </c>
      <c r="W2870" s="406">
        <v>202122</v>
      </c>
      <c r="X2870" s="566">
        <v>2697</v>
      </c>
    </row>
    <row r="2871" spans="18:24" x14ac:dyDescent="0.2">
      <c r="R2871" s="406" t="str">
        <f t="shared" si="44"/>
        <v>548_COR4_30_9_202122</v>
      </c>
      <c r="S2871" s="406">
        <v>548</v>
      </c>
      <c r="T2871" s="406" t="s">
        <v>231</v>
      </c>
      <c r="U2871" s="406">
        <v>30</v>
      </c>
      <c r="V2871" s="406">
        <v>9</v>
      </c>
      <c r="W2871" s="406">
        <v>202122</v>
      </c>
      <c r="X2871" s="566">
        <v>2431</v>
      </c>
    </row>
    <row r="2872" spans="18:24" x14ac:dyDescent="0.2">
      <c r="R2872" s="406" t="str">
        <f t="shared" si="44"/>
        <v>550_COR4_30_9_202122</v>
      </c>
      <c r="S2872" s="406">
        <v>550</v>
      </c>
      <c r="T2872" s="406" t="s">
        <v>231</v>
      </c>
      <c r="U2872" s="406">
        <v>30</v>
      </c>
      <c r="V2872" s="406">
        <v>9</v>
      </c>
      <c r="W2872" s="406">
        <v>202122</v>
      </c>
      <c r="X2872" s="566">
        <v>4072.0010299999999</v>
      </c>
    </row>
    <row r="2873" spans="18:24" x14ac:dyDescent="0.2">
      <c r="R2873" s="406" t="str">
        <f t="shared" si="44"/>
        <v>552_COR4_30_9_202122</v>
      </c>
      <c r="S2873" s="406">
        <v>552</v>
      </c>
      <c r="T2873" s="406" t="s">
        <v>231</v>
      </c>
      <c r="U2873" s="406">
        <v>30</v>
      </c>
      <c r="V2873" s="406">
        <v>9</v>
      </c>
      <c r="W2873" s="406">
        <v>202122</v>
      </c>
      <c r="X2873" s="566">
        <v>8727.0000000000018</v>
      </c>
    </row>
    <row r="2874" spans="18:24" x14ac:dyDescent="0.2">
      <c r="R2874" s="406" t="str">
        <f t="shared" si="44"/>
        <v>562_COR4_30_9_202122</v>
      </c>
      <c r="S2874" s="406">
        <v>562</v>
      </c>
      <c r="T2874" s="406" t="s">
        <v>231</v>
      </c>
      <c r="U2874" s="406">
        <v>30</v>
      </c>
      <c r="V2874" s="406">
        <v>9</v>
      </c>
      <c r="W2874" s="406">
        <v>202122</v>
      </c>
      <c r="X2874" s="566">
        <v>0</v>
      </c>
    </row>
    <row r="2875" spans="18:24" x14ac:dyDescent="0.2">
      <c r="R2875" s="406" t="str">
        <f t="shared" si="44"/>
        <v>564_COR4_30_9_202122</v>
      </c>
      <c r="S2875" s="406">
        <v>564</v>
      </c>
      <c r="T2875" s="406" t="s">
        <v>231</v>
      </c>
      <c r="U2875" s="406">
        <v>30</v>
      </c>
      <c r="V2875" s="406">
        <v>9</v>
      </c>
      <c r="W2875" s="406">
        <v>202122</v>
      </c>
      <c r="X2875" s="566">
        <v>0</v>
      </c>
    </row>
    <row r="2876" spans="18:24" x14ac:dyDescent="0.2">
      <c r="R2876" s="406" t="str">
        <f t="shared" si="44"/>
        <v>566_COR4_30_9_202122</v>
      </c>
      <c r="S2876" s="406">
        <v>566</v>
      </c>
      <c r="T2876" s="406" t="s">
        <v>231</v>
      </c>
      <c r="U2876" s="406">
        <v>30</v>
      </c>
      <c r="V2876" s="406">
        <v>9</v>
      </c>
      <c r="W2876" s="406">
        <v>202122</v>
      </c>
      <c r="X2876" s="566">
        <v>0</v>
      </c>
    </row>
    <row r="2877" spans="18:24" x14ac:dyDescent="0.2">
      <c r="R2877" s="406" t="str">
        <f t="shared" si="44"/>
        <v>568_COR4_30_9_202122</v>
      </c>
      <c r="S2877" s="406">
        <v>568</v>
      </c>
      <c r="T2877" s="406" t="s">
        <v>231</v>
      </c>
      <c r="U2877" s="406">
        <v>30</v>
      </c>
      <c r="V2877" s="406">
        <v>9</v>
      </c>
      <c r="W2877" s="406">
        <v>202122</v>
      </c>
      <c r="X2877" s="566">
        <v>0</v>
      </c>
    </row>
    <row r="2878" spans="18:24" x14ac:dyDescent="0.2">
      <c r="R2878" s="406" t="str">
        <f t="shared" si="44"/>
        <v>572_COR4_30_9_202122</v>
      </c>
      <c r="S2878" s="406">
        <v>572</v>
      </c>
      <c r="T2878" s="406" t="s">
        <v>231</v>
      </c>
      <c r="U2878" s="406">
        <v>30</v>
      </c>
      <c r="V2878" s="406">
        <v>9</v>
      </c>
      <c r="W2878" s="406">
        <v>202122</v>
      </c>
      <c r="X2878" s="566">
        <v>0</v>
      </c>
    </row>
    <row r="2879" spans="18:24" x14ac:dyDescent="0.2">
      <c r="R2879" s="406" t="str">
        <f t="shared" si="44"/>
        <v>574_COR4_30_9_202122</v>
      </c>
      <c r="S2879" s="406">
        <v>574</v>
      </c>
      <c r="T2879" s="406" t="s">
        <v>231</v>
      </c>
      <c r="U2879" s="406">
        <v>30</v>
      </c>
      <c r="V2879" s="406">
        <v>9</v>
      </c>
      <c r="W2879" s="406">
        <v>202122</v>
      </c>
      <c r="X2879" s="566">
        <v>0</v>
      </c>
    </row>
    <row r="2880" spans="18:24" x14ac:dyDescent="0.2">
      <c r="R2880" s="406" t="str">
        <f t="shared" si="44"/>
        <v>576_COR4_30_9_202122</v>
      </c>
      <c r="S2880" s="406">
        <v>576</v>
      </c>
      <c r="T2880" s="406" t="s">
        <v>231</v>
      </c>
      <c r="U2880" s="406">
        <v>30</v>
      </c>
      <c r="V2880" s="406">
        <v>9</v>
      </c>
      <c r="W2880" s="406">
        <v>202122</v>
      </c>
      <c r="X2880" s="566">
        <v>0</v>
      </c>
    </row>
    <row r="2881" spans="18:24" x14ac:dyDescent="0.2">
      <c r="R2881" s="406" t="str">
        <f t="shared" si="44"/>
        <v>582_COR4_30_9_202122</v>
      </c>
      <c r="S2881" s="406">
        <v>582</v>
      </c>
      <c r="T2881" s="406" t="s">
        <v>231</v>
      </c>
      <c r="U2881" s="406">
        <v>30</v>
      </c>
      <c r="V2881" s="406">
        <v>9</v>
      </c>
      <c r="W2881" s="406">
        <v>202122</v>
      </c>
      <c r="X2881" s="566">
        <v>0</v>
      </c>
    </row>
    <row r="2882" spans="18:24" x14ac:dyDescent="0.2">
      <c r="R2882" s="406" t="str">
        <f t="shared" si="44"/>
        <v>584_COR4_30_9_202122</v>
      </c>
      <c r="S2882" s="406">
        <v>584</v>
      </c>
      <c r="T2882" s="406" t="s">
        <v>231</v>
      </c>
      <c r="U2882" s="406">
        <v>30</v>
      </c>
      <c r="V2882" s="406">
        <v>9</v>
      </c>
      <c r="W2882" s="406">
        <v>202122</v>
      </c>
      <c r="X2882" s="566">
        <v>0</v>
      </c>
    </row>
    <row r="2883" spans="18:24" x14ac:dyDescent="0.2">
      <c r="R2883" s="406" t="str">
        <f t="shared" si="44"/>
        <v>586_COR4_30_9_202122</v>
      </c>
      <c r="S2883" s="406">
        <v>586</v>
      </c>
      <c r="T2883" s="406" t="s">
        <v>231</v>
      </c>
      <c r="U2883" s="406">
        <v>30</v>
      </c>
      <c r="V2883" s="406">
        <v>9</v>
      </c>
      <c r="W2883" s="406">
        <v>202122</v>
      </c>
      <c r="X2883" s="566">
        <v>0</v>
      </c>
    </row>
    <row r="2884" spans="18:24" x14ac:dyDescent="0.2">
      <c r="R2884" s="406" t="str">
        <f t="shared" ref="R2884:R2947" si="45">S2884&amp;"_"&amp;T2884&amp;"_"&amp;U2884&amp;"_"&amp;V2884&amp;"_"&amp;W2884</f>
        <v>512_COR4_30.1_9_202122</v>
      </c>
      <c r="S2884" s="406">
        <v>512</v>
      </c>
      <c r="T2884" s="406" t="s">
        <v>231</v>
      </c>
      <c r="U2884" s="406">
        <v>30.1</v>
      </c>
      <c r="V2884" s="406">
        <v>9</v>
      </c>
      <c r="W2884" s="406">
        <v>202122</v>
      </c>
      <c r="X2884" s="566">
        <v>1764</v>
      </c>
    </row>
    <row r="2885" spans="18:24" x14ac:dyDescent="0.2">
      <c r="R2885" s="406" t="str">
        <f t="shared" si="45"/>
        <v>514_COR4_30.1_9_202122</v>
      </c>
      <c r="S2885" s="406">
        <v>514</v>
      </c>
      <c r="T2885" s="406" t="s">
        <v>231</v>
      </c>
      <c r="U2885" s="406">
        <v>30.1</v>
      </c>
      <c r="V2885" s="406">
        <v>9</v>
      </c>
      <c r="W2885" s="406">
        <v>202122</v>
      </c>
      <c r="X2885" s="566">
        <v>2719</v>
      </c>
    </row>
    <row r="2886" spans="18:24" x14ac:dyDescent="0.2">
      <c r="R2886" s="406" t="str">
        <f t="shared" si="45"/>
        <v>516_COR4_30.1_9_202122</v>
      </c>
      <c r="S2886" s="406">
        <v>516</v>
      </c>
      <c r="T2886" s="406" t="s">
        <v>231</v>
      </c>
      <c r="U2886" s="406">
        <v>30.1</v>
      </c>
      <c r="V2886" s="406">
        <v>9</v>
      </c>
      <c r="W2886" s="406">
        <v>202122</v>
      </c>
      <c r="X2886" s="566">
        <v>2641</v>
      </c>
    </row>
    <row r="2887" spans="18:24" x14ac:dyDescent="0.2">
      <c r="R2887" s="406" t="str">
        <f t="shared" si="45"/>
        <v>518_COR4_30.1_9_202122</v>
      </c>
      <c r="S2887" s="406">
        <v>518</v>
      </c>
      <c r="T2887" s="406" t="s">
        <v>231</v>
      </c>
      <c r="U2887" s="406">
        <v>30.1</v>
      </c>
      <c r="V2887" s="406">
        <v>9</v>
      </c>
      <c r="W2887" s="406">
        <v>202122</v>
      </c>
      <c r="X2887" s="566">
        <v>0</v>
      </c>
    </row>
    <row r="2888" spans="18:24" x14ac:dyDescent="0.2">
      <c r="R2888" s="406" t="str">
        <f t="shared" si="45"/>
        <v>520_COR4_30.1_9_202122</v>
      </c>
      <c r="S2888" s="406">
        <v>520</v>
      </c>
      <c r="T2888" s="406" t="s">
        <v>231</v>
      </c>
      <c r="U2888" s="406">
        <v>30.1</v>
      </c>
      <c r="V2888" s="406">
        <v>9</v>
      </c>
      <c r="W2888" s="406">
        <v>202122</v>
      </c>
      <c r="X2888" s="566">
        <v>4040</v>
      </c>
    </row>
    <row r="2889" spans="18:24" x14ac:dyDescent="0.2">
      <c r="R2889" s="406" t="str">
        <f t="shared" si="45"/>
        <v>522_COR4_30.1_9_202122</v>
      </c>
      <c r="S2889" s="406">
        <v>522</v>
      </c>
      <c r="T2889" s="406" t="s">
        <v>231</v>
      </c>
      <c r="U2889" s="406">
        <v>30.1</v>
      </c>
      <c r="V2889" s="406">
        <v>9</v>
      </c>
      <c r="W2889" s="406">
        <v>202122</v>
      </c>
      <c r="X2889" s="566">
        <v>3499</v>
      </c>
    </row>
    <row r="2890" spans="18:24" x14ac:dyDescent="0.2">
      <c r="R2890" s="406" t="str">
        <f t="shared" si="45"/>
        <v>524_COR4_30.1_9_202122</v>
      </c>
      <c r="S2890" s="406">
        <v>524</v>
      </c>
      <c r="T2890" s="406" t="s">
        <v>231</v>
      </c>
      <c r="U2890" s="406">
        <v>30.1</v>
      </c>
      <c r="V2890" s="406">
        <v>9</v>
      </c>
      <c r="W2890" s="406">
        <v>202122</v>
      </c>
      <c r="X2890" s="566">
        <v>8791</v>
      </c>
    </row>
    <row r="2891" spans="18:24" x14ac:dyDescent="0.2">
      <c r="R2891" s="406" t="str">
        <f t="shared" si="45"/>
        <v>526_COR4_30.1_9_202122</v>
      </c>
      <c r="S2891" s="406">
        <v>526</v>
      </c>
      <c r="T2891" s="406" t="s">
        <v>231</v>
      </c>
      <c r="U2891" s="406">
        <v>30.1</v>
      </c>
      <c r="V2891" s="406">
        <v>9</v>
      </c>
      <c r="W2891" s="406">
        <v>202122</v>
      </c>
      <c r="X2891" s="566">
        <v>673</v>
      </c>
    </row>
    <row r="2892" spans="18:24" x14ac:dyDescent="0.2">
      <c r="R2892" s="406" t="str">
        <f t="shared" si="45"/>
        <v>528_COR4_30.1_9_202122</v>
      </c>
      <c r="S2892" s="406">
        <v>528</v>
      </c>
      <c r="T2892" s="406" t="s">
        <v>231</v>
      </c>
      <c r="U2892" s="406">
        <v>30.1</v>
      </c>
      <c r="V2892" s="406">
        <v>9</v>
      </c>
      <c r="W2892" s="406">
        <v>202122</v>
      </c>
      <c r="X2892" s="566">
        <v>5517.3571400000073</v>
      </c>
    </row>
    <row r="2893" spans="18:24" x14ac:dyDescent="0.2">
      <c r="R2893" s="406" t="str">
        <f t="shared" si="45"/>
        <v>530_COR4_30.1_9_202122</v>
      </c>
      <c r="S2893" s="406">
        <v>530</v>
      </c>
      <c r="T2893" s="406" t="s">
        <v>231</v>
      </c>
      <c r="U2893" s="406">
        <v>30.1</v>
      </c>
      <c r="V2893" s="406">
        <v>9</v>
      </c>
      <c r="W2893" s="406">
        <v>202122</v>
      </c>
      <c r="X2893" s="566">
        <v>5925</v>
      </c>
    </row>
    <row r="2894" spans="18:24" x14ac:dyDescent="0.2">
      <c r="R2894" s="406" t="str">
        <f t="shared" si="45"/>
        <v>532_COR4_30.1_9_202122</v>
      </c>
      <c r="S2894" s="406">
        <v>532</v>
      </c>
      <c r="T2894" s="406" t="s">
        <v>231</v>
      </c>
      <c r="U2894" s="406">
        <v>30.1</v>
      </c>
      <c r="V2894" s="406">
        <v>9</v>
      </c>
      <c r="W2894" s="406">
        <v>202122</v>
      </c>
      <c r="X2894" s="566">
        <v>6372</v>
      </c>
    </row>
    <row r="2895" spans="18:24" x14ac:dyDescent="0.2">
      <c r="R2895" s="406" t="str">
        <f t="shared" si="45"/>
        <v>534_COR4_30.1_9_202122</v>
      </c>
      <c r="S2895" s="406">
        <v>534</v>
      </c>
      <c r="T2895" s="406" t="s">
        <v>231</v>
      </c>
      <c r="U2895" s="406">
        <v>30.1</v>
      </c>
      <c r="V2895" s="406">
        <v>9</v>
      </c>
      <c r="W2895" s="406">
        <v>202122</v>
      </c>
      <c r="X2895" s="566">
        <v>4433</v>
      </c>
    </row>
    <row r="2896" spans="18:24" x14ac:dyDescent="0.2">
      <c r="R2896" s="406" t="str">
        <f t="shared" si="45"/>
        <v>536_COR4_30.1_9_202122</v>
      </c>
      <c r="S2896" s="406">
        <v>536</v>
      </c>
      <c r="T2896" s="406" t="s">
        <v>231</v>
      </c>
      <c r="U2896" s="406">
        <v>30.1</v>
      </c>
      <c r="V2896" s="406">
        <v>9</v>
      </c>
      <c r="W2896" s="406">
        <v>202122</v>
      </c>
      <c r="X2896" s="566">
        <v>3953</v>
      </c>
    </row>
    <row r="2897" spans="18:24" x14ac:dyDescent="0.2">
      <c r="R2897" s="406" t="str">
        <f t="shared" si="45"/>
        <v>538_COR4_30.1_9_202122</v>
      </c>
      <c r="S2897" s="406">
        <v>538</v>
      </c>
      <c r="T2897" s="406" t="s">
        <v>231</v>
      </c>
      <c r="U2897" s="406">
        <v>30.1</v>
      </c>
      <c r="V2897" s="406">
        <v>9</v>
      </c>
      <c r="W2897" s="406">
        <v>202122</v>
      </c>
      <c r="X2897" s="566">
        <v>3429</v>
      </c>
    </row>
    <row r="2898" spans="18:24" x14ac:dyDescent="0.2">
      <c r="R2898" s="406" t="str">
        <f t="shared" si="45"/>
        <v>540_COR4_30.1_9_202122</v>
      </c>
      <c r="S2898" s="406">
        <v>540</v>
      </c>
      <c r="T2898" s="406" t="s">
        <v>231</v>
      </c>
      <c r="U2898" s="406">
        <v>30.1</v>
      </c>
      <c r="V2898" s="406">
        <v>9</v>
      </c>
      <c r="W2898" s="406">
        <v>202122</v>
      </c>
      <c r="X2898" s="566">
        <v>6873</v>
      </c>
    </row>
    <row r="2899" spans="18:24" x14ac:dyDescent="0.2">
      <c r="R2899" s="406" t="str">
        <f t="shared" si="45"/>
        <v>542_COR4_30.1_9_202122</v>
      </c>
      <c r="S2899" s="406">
        <v>542</v>
      </c>
      <c r="T2899" s="406" t="s">
        <v>231</v>
      </c>
      <c r="U2899" s="406">
        <v>30.1</v>
      </c>
      <c r="V2899" s="406">
        <v>9</v>
      </c>
      <c r="W2899" s="406">
        <v>202122</v>
      </c>
      <c r="X2899" s="566">
        <v>1566</v>
      </c>
    </row>
    <row r="2900" spans="18:24" x14ac:dyDescent="0.2">
      <c r="R2900" s="406" t="str">
        <f t="shared" si="45"/>
        <v>544_COR4_30.1_9_202122</v>
      </c>
      <c r="S2900" s="406">
        <v>544</v>
      </c>
      <c r="T2900" s="406" t="s">
        <v>231</v>
      </c>
      <c r="U2900" s="406">
        <v>30.1</v>
      </c>
      <c r="V2900" s="406">
        <v>9</v>
      </c>
      <c r="W2900" s="406">
        <v>202122</v>
      </c>
      <c r="X2900" s="566">
        <v>0</v>
      </c>
    </row>
    <row r="2901" spans="18:24" x14ac:dyDescent="0.2">
      <c r="R2901" s="406" t="str">
        <f t="shared" si="45"/>
        <v>545_COR4_30.1_9_202122</v>
      </c>
      <c r="S2901" s="406">
        <v>545</v>
      </c>
      <c r="T2901" s="406" t="s">
        <v>231</v>
      </c>
      <c r="U2901" s="406">
        <v>30.1</v>
      </c>
      <c r="V2901" s="406">
        <v>9</v>
      </c>
      <c r="W2901" s="406">
        <v>202122</v>
      </c>
      <c r="X2901" s="566">
        <v>973</v>
      </c>
    </row>
    <row r="2902" spans="18:24" x14ac:dyDescent="0.2">
      <c r="R2902" s="406" t="str">
        <f t="shared" si="45"/>
        <v>546_COR4_30.1_9_202122</v>
      </c>
      <c r="S2902" s="406">
        <v>546</v>
      </c>
      <c r="T2902" s="406" t="s">
        <v>231</v>
      </c>
      <c r="U2902" s="406">
        <v>30.1</v>
      </c>
      <c r="V2902" s="406">
        <v>9</v>
      </c>
      <c r="W2902" s="406">
        <v>202122</v>
      </c>
      <c r="X2902" s="566">
        <v>2697</v>
      </c>
    </row>
    <row r="2903" spans="18:24" x14ac:dyDescent="0.2">
      <c r="R2903" s="406" t="str">
        <f t="shared" si="45"/>
        <v>548_COR4_30.1_9_202122</v>
      </c>
      <c r="S2903" s="406">
        <v>548</v>
      </c>
      <c r="T2903" s="406" t="s">
        <v>231</v>
      </c>
      <c r="U2903" s="406">
        <v>30.1</v>
      </c>
      <c r="V2903" s="406">
        <v>9</v>
      </c>
      <c r="W2903" s="406">
        <v>202122</v>
      </c>
      <c r="X2903" s="566">
        <v>2431</v>
      </c>
    </row>
    <row r="2904" spans="18:24" x14ac:dyDescent="0.2">
      <c r="R2904" s="406" t="str">
        <f t="shared" si="45"/>
        <v>550_COR4_30.1_9_202122</v>
      </c>
      <c r="S2904" s="406">
        <v>550</v>
      </c>
      <c r="T2904" s="406" t="s">
        <v>231</v>
      </c>
      <c r="U2904" s="406">
        <v>30.1</v>
      </c>
      <c r="V2904" s="406">
        <v>9</v>
      </c>
      <c r="W2904" s="406">
        <v>202122</v>
      </c>
      <c r="X2904" s="566">
        <v>4072.0010299999999</v>
      </c>
    </row>
    <row r="2905" spans="18:24" x14ac:dyDescent="0.2">
      <c r="R2905" s="406" t="str">
        <f t="shared" si="45"/>
        <v>552_COR4_30.1_9_202122</v>
      </c>
      <c r="S2905" s="406">
        <v>552</v>
      </c>
      <c r="T2905" s="406" t="s">
        <v>231</v>
      </c>
      <c r="U2905" s="406">
        <v>30.1</v>
      </c>
      <c r="V2905" s="406">
        <v>9</v>
      </c>
      <c r="W2905" s="406">
        <v>202122</v>
      </c>
      <c r="X2905" s="566">
        <v>8727.0000000000018</v>
      </c>
    </row>
    <row r="2906" spans="18:24" x14ac:dyDescent="0.2">
      <c r="R2906" s="406" t="str">
        <f t="shared" si="45"/>
        <v>562_COR4_30.1_9_202122</v>
      </c>
      <c r="S2906" s="406">
        <v>562</v>
      </c>
      <c r="T2906" s="406" t="s">
        <v>231</v>
      </c>
      <c r="U2906" s="406">
        <v>30.1</v>
      </c>
      <c r="V2906" s="406">
        <v>9</v>
      </c>
      <c r="W2906" s="406">
        <v>202122</v>
      </c>
      <c r="X2906" s="566">
        <v>0</v>
      </c>
    </row>
    <row r="2907" spans="18:24" x14ac:dyDescent="0.2">
      <c r="R2907" s="406" t="str">
        <f t="shared" si="45"/>
        <v>564_COR4_30.1_9_202122</v>
      </c>
      <c r="S2907" s="406">
        <v>564</v>
      </c>
      <c r="T2907" s="406" t="s">
        <v>231</v>
      </c>
      <c r="U2907" s="406">
        <v>30.1</v>
      </c>
      <c r="V2907" s="406">
        <v>9</v>
      </c>
      <c r="W2907" s="406">
        <v>202122</v>
      </c>
      <c r="X2907" s="566">
        <v>0</v>
      </c>
    </row>
    <row r="2908" spans="18:24" x14ac:dyDescent="0.2">
      <c r="R2908" s="406" t="str">
        <f t="shared" si="45"/>
        <v>566_COR4_30.1_9_202122</v>
      </c>
      <c r="S2908" s="406">
        <v>566</v>
      </c>
      <c r="T2908" s="406" t="s">
        <v>231</v>
      </c>
      <c r="U2908" s="406">
        <v>30.1</v>
      </c>
      <c r="V2908" s="406">
        <v>9</v>
      </c>
      <c r="W2908" s="406">
        <v>202122</v>
      </c>
      <c r="X2908" s="566">
        <v>0</v>
      </c>
    </row>
    <row r="2909" spans="18:24" x14ac:dyDescent="0.2">
      <c r="R2909" s="406" t="str">
        <f t="shared" si="45"/>
        <v>568_COR4_30.1_9_202122</v>
      </c>
      <c r="S2909" s="406">
        <v>568</v>
      </c>
      <c r="T2909" s="406" t="s">
        <v>231</v>
      </c>
      <c r="U2909" s="406">
        <v>30.1</v>
      </c>
      <c r="V2909" s="406">
        <v>9</v>
      </c>
      <c r="W2909" s="406">
        <v>202122</v>
      </c>
      <c r="X2909" s="566">
        <v>0</v>
      </c>
    </row>
    <row r="2910" spans="18:24" x14ac:dyDescent="0.2">
      <c r="R2910" s="406" t="str">
        <f t="shared" si="45"/>
        <v>572_COR4_30.1_9_202122</v>
      </c>
      <c r="S2910" s="406">
        <v>572</v>
      </c>
      <c r="T2910" s="406" t="s">
        <v>231</v>
      </c>
      <c r="U2910" s="406">
        <v>30.1</v>
      </c>
      <c r="V2910" s="406">
        <v>9</v>
      </c>
      <c r="W2910" s="406">
        <v>202122</v>
      </c>
      <c r="X2910" s="566">
        <v>0</v>
      </c>
    </row>
    <row r="2911" spans="18:24" x14ac:dyDescent="0.2">
      <c r="R2911" s="406" t="str">
        <f t="shared" si="45"/>
        <v>574_COR4_30.1_9_202122</v>
      </c>
      <c r="S2911" s="406">
        <v>574</v>
      </c>
      <c r="T2911" s="406" t="s">
        <v>231</v>
      </c>
      <c r="U2911" s="406">
        <v>30.1</v>
      </c>
      <c r="V2911" s="406">
        <v>9</v>
      </c>
      <c r="W2911" s="406">
        <v>202122</v>
      </c>
      <c r="X2911" s="566">
        <v>0</v>
      </c>
    </row>
    <row r="2912" spans="18:24" x14ac:dyDescent="0.2">
      <c r="R2912" s="406" t="str">
        <f t="shared" si="45"/>
        <v>576_COR4_30.1_9_202122</v>
      </c>
      <c r="S2912" s="406">
        <v>576</v>
      </c>
      <c r="T2912" s="406" t="s">
        <v>231</v>
      </c>
      <c r="U2912" s="406">
        <v>30.1</v>
      </c>
      <c r="V2912" s="406">
        <v>9</v>
      </c>
      <c r="W2912" s="406">
        <v>202122</v>
      </c>
      <c r="X2912" s="566">
        <v>0</v>
      </c>
    </row>
    <row r="2913" spans="18:24" x14ac:dyDescent="0.2">
      <c r="R2913" s="406" t="str">
        <f t="shared" si="45"/>
        <v>582_COR4_30.1_9_202122</v>
      </c>
      <c r="S2913" s="406">
        <v>582</v>
      </c>
      <c r="T2913" s="406" t="s">
        <v>231</v>
      </c>
      <c r="U2913" s="406">
        <v>30.1</v>
      </c>
      <c r="V2913" s="406">
        <v>9</v>
      </c>
      <c r="W2913" s="406">
        <v>202122</v>
      </c>
      <c r="X2913" s="566">
        <v>0</v>
      </c>
    </row>
    <row r="2914" spans="18:24" x14ac:dyDescent="0.2">
      <c r="R2914" s="406" t="str">
        <f t="shared" si="45"/>
        <v>584_COR4_30.1_9_202122</v>
      </c>
      <c r="S2914" s="406">
        <v>584</v>
      </c>
      <c r="T2914" s="406" t="s">
        <v>231</v>
      </c>
      <c r="U2914" s="406">
        <v>30.1</v>
      </c>
      <c r="V2914" s="406">
        <v>9</v>
      </c>
      <c r="W2914" s="406">
        <v>202122</v>
      </c>
      <c r="X2914" s="566">
        <v>0</v>
      </c>
    </row>
    <row r="2915" spans="18:24" x14ac:dyDescent="0.2">
      <c r="R2915" s="406" t="str">
        <f t="shared" si="45"/>
        <v>586_COR4_30.1_9_202122</v>
      </c>
      <c r="S2915" s="406">
        <v>586</v>
      </c>
      <c r="T2915" s="406" t="s">
        <v>231</v>
      </c>
      <c r="U2915" s="406">
        <v>30.1</v>
      </c>
      <c r="V2915" s="406">
        <v>9</v>
      </c>
      <c r="W2915" s="406">
        <v>202122</v>
      </c>
      <c r="X2915" s="566">
        <v>0</v>
      </c>
    </row>
    <row r="2916" spans="18:24" x14ac:dyDescent="0.2">
      <c r="R2916" s="406" t="str">
        <f t="shared" si="45"/>
        <v>512_COR4_30.2_9_202122</v>
      </c>
      <c r="S2916" s="406">
        <v>512</v>
      </c>
      <c r="T2916" s="406" t="s">
        <v>231</v>
      </c>
      <c r="U2916" s="406">
        <v>30.2</v>
      </c>
      <c r="V2916" s="406">
        <v>9</v>
      </c>
      <c r="W2916" s="406">
        <v>202122</v>
      </c>
      <c r="X2916" s="566">
        <v>0</v>
      </c>
    </row>
    <row r="2917" spans="18:24" x14ac:dyDescent="0.2">
      <c r="R2917" s="406" t="str">
        <f t="shared" si="45"/>
        <v>514_COR4_30.2_9_202122</v>
      </c>
      <c r="S2917" s="406">
        <v>514</v>
      </c>
      <c r="T2917" s="406" t="s">
        <v>231</v>
      </c>
      <c r="U2917" s="406">
        <v>30.2</v>
      </c>
      <c r="V2917" s="406">
        <v>9</v>
      </c>
      <c r="W2917" s="406">
        <v>202122</v>
      </c>
      <c r="X2917" s="566">
        <v>0</v>
      </c>
    </row>
    <row r="2918" spans="18:24" x14ac:dyDescent="0.2">
      <c r="R2918" s="406" t="str">
        <f t="shared" si="45"/>
        <v>516_COR4_30.2_9_202122</v>
      </c>
      <c r="S2918" s="406">
        <v>516</v>
      </c>
      <c r="T2918" s="406" t="s">
        <v>231</v>
      </c>
      <c r="U2918" s="406">
        <v>30.2</v>
      </c>
      <c r="V2918" s="406">
        <v>9</v>
      </c>
      <c r="W2918" s="406">
        <v>202122</v>
      </c>
      <c r="X2918" s="566">
        <v>0</v>
      </c>
    </row>
    <row r="2919" spans="18:24" x14ac:dyDescent="0.2">
      <c r="R2919" s="406" t="str">
        <f t="shared" si="45"/>
        <v>518_COR4_30.2_9_202122</v>
      </c>
      <c r="S2919" s="406">
        <v>518</v>
      </c>
      <c r="T2919" s="406" t="s">
        <v>231</v>
      </c>
      <c r="U2919" s="406">
        <v>30.2</v>
      </c>
      <c r="V2919" s="406">
        <v>9</v>
      </c>
      <c r="W2919" s="406">
        <v>202122</v>
      </c>
      <c r="X2919" s="566">
        <v>0</v>
      </c>
    </row>
    <row r="2920" spans="18:24" x14ac:dyDescent="0.2">
      <c r="R2920" s="406" t="str">
        <f t="shared" si="45"/>
        <v>520_COR4_30.2_9_202122</v>
      </c>
      <c r="S2920" s="406">
        <v>520</v>
      </c>
      <c r="T2920" s="406" t="s">
        <v>231</v>
      </c>
      <c r="U2920" s="406">
        <v>30.2</v>
      </c>
      <c r="V2920" s="406">
        <v>9</v>
      </c>
      <c r="W2920" s="406">
        <v>202122</v>
      </c>
      <c r="X2920" s="566">
        <v>0</v>
      </c>
    </row>
    <row r="2921" spans="18:24" x14ac:dyDescent="0.2">
      <c r="R2921" s="406" t="str">
        <f t="shared" si="45"/>
        <v>522_COR4_30.2_9_202122</v>
      </c>
      <c r="S2921" s="406">
        <v>522</v>
      </c>
      <c r="T2921" s="406" t="s">
        <v>231</v>
      </c>
      <c r="U2921" s="406">
        <v>30.2</v>
      </c>
      <c r="V2921" s="406">
        <v>9</v>
      </c>
      <c r="W2921" s="406">
        <v>202122</v>
      </c>
      <c r="X2921" s="566">
        <v>0</v>
      </c>
    </row>
    <row r="2922" spans="18:24" x14ac:dyDescent="0.2">
      <c r="R2922" s="406" t="str">
        <f t="shared" si="45"/>
        <v>524_COR4_30.2_9_202122</v>
      </c>
      <c r="S2922" s="406">
        <v>524</v>
      </c>
      <c r="T2922" s="406" t="s">
        <v>231</v>
      </c>
      <c r="U2922" s="406">
        <v>30.2</v>
      </c>
      <c r="V2922" s="406">
        <v>9</v>
      </c>
      <c r="W2922" s="406">
        <v>202122</v>
      </c>
      <c r="X2922" s="566">
        <v>0</v>
      </c>
    </row>
    <row r="2923" spans="18:24" x14ac:dyDescent="0.2">
      <c r="R2923" s="406" t="str">
        <f t="shared" si="45"/>
        <v>526_COR4_30.2_9_202122</v>
      </c>
      <c r="S2923" s="406">
        <v>526</v>
      </c>
      <c r="T2923" s="406" t="s">
        <v>231</v>
      </c>
      <c r="U2923" s="406">
        <v>30.2</v>
      </c>
      <c r="V2923" s="406">
        <v>9</v>
      </c>
      <c r="W2923" s="406">
        <v>202122</v>
      </c>
      <c r="X2923" s="566">
        <v>0</v>
      </c>
    </row>
    <row r="2924" spans="18:24" x14ac:dyDescent="0.2">
      <c r="R2924" s="406" t="str">
        <f t="shared" si="45"/>
        <v>528_COR4_30.2_9_202122</v>
      </c>
      <c r="S2924" s="406">
        <v>528</v>
      </c>
      <c r="T2924" s="406" t="s">
        <v>231</v>
      </c>
      <c r="U2924" s="406">
        <v>30.2</v>
      </c>
      <c r="V2924" s="406">
        <v>9</v>
      </c>
      <c r="W2924" s="406">
        <v>202122</v>
      </c>
      <c r="X2924" s="566">
        <v>0</v>
      </c>
    </row>
    <row r="2925" spans="18:24" x14ac:dyDescent="0.2">
      <c r="R2925" s="406" t="str">
        <f t="shared" si="45"/>
        <v>530_COR4_30.2_9_202122</v>
      </c>
      <c r="S2925" s="406">
        <v>530</v>
      </c>
      <c r="T2925" s="406" t="s">
        <v>231</v>
      </c>
      <c r="U2925" s="406">
        <v>30.2</v>
      </c>
      <c r="V2925" s="406">
        <v>9</v>
      </c>
      <c r="W2925" s="406">
        <v>202122</v>
      </c>
      <c r="X2925" s="566">
        <v>0</v>
      </c>
    </row>
    <row r="2926" spans="18:24" x14ac:dyDescent="0.2">
      <c r="R2926" s="406" t="str">
        <f t="shared" si="45"/>
        <v>532_COR4_30.2_9_202122</v>
      </c>
      <c r="S2926" s="406">
        <v>532</v>
      </c>
      <c r="T2926" s="406" t="s">
        <v>231</v>
      </c>
      <c r="U2926" s="406">
        <v>30.2</v>
      </c>
      <c r="V2926" s="406">
        <v>9</v>
      </c>
      <c r="W2926" s="406">
        <v>202122</v>
      </c>
      <c r="X2926" s="566">
        <v>0</v>
      </c>
    </row>
    <row r="2927" spans="18:24" x14ac:dyDescent="0.2">
      <c r="R2927" s="406" t="str">
        <f t="shared" si="45"/>
        <v>534_COR4_30.2_9_202122</v>
      </c>
      <c r="S2927" s="406">
        <v>534</v>
      </c>
      <c r="T2927" s="406" t="s">
        <v>231</v>
      </c>
      <c r="U2927" s="406">
        <v>30.2</v>
      </c>
      <c r="V2927" s="406">
        <v>9</v>
      </c>
      <c r="W2927" s="406">
        <v>202122</v>
      </c>
      <c r="X2927" s="566">
        <v>0</v>
      </c>
    </row>
    <row r="2928" spans="18:24" x14ac:dyDescent="0.2">
      <c r="R2928" s="406" t="str">
        <f t="shared" si="45"/>
        <v>536_COR4_30.2_9_202122</v>
      </c>
      <c r="S2928" s="406">
        <v>536</v>
      </c>
      <c r="T2928" s="406" t="s">
        <v>231</v>
      </c>
      <c r="U2928" s="406">
        <v>30.2</v>
      </c>
      <c r="V2928" s="406">
        <v>9</v>
      </c>
      <c r="W2928" s="406">
        <v>202122</v>
      </c>
      <c r="X2928" s="566">
        <v>0</v>
      </c>
    </row>
    <row r="2929" spans="18:24" x14ac:dyDescent="0.2">
      <c r="R2929" s="406" t="str">
        <f t="shared" si="45"/>
        <v>538_COR4_30.2_9_202122</v>
      </c>
      <c r="S2929" s="406">
        <v>538</v>
      </c>
      <c r="T2929" s="406" t="s">
        <v>231</v>
      </c>
      <c r="U2929" s="406">
        <v>30.2</v>
      </c>
      <c r="V2929" s="406">
        <v>9</v>
      </c>
      <c r="W2929" s="406">
        <v>202122</v>
      </c>
      <c r="X2929" s="566">
        <v>0</v>
      </c>
    </row>
    <row r="2930" spans="18:24" x14ac:dyDescent="0.2">
      <c r="R2930" s="406" t="str">
        <f t="shared" si="45"/>
        <v>540_COR4_30.2_9_202122</v>
      </c>
      <c r="S2930" s="406">
        <v>540</v>
      </c>
      <c r="T2930" s="406" t="s">
        <v>231</v>
      </c>
      <c r="U2930" s="406">
        <v>30.2</v>
      </c>
      <c r="V2930" s="406">
        <v>9</v>
      </c>
      <c r="W2930" s="406">
        <v>202122</v>
      </c>
      <c r="X2930" s="566">
        <v>0</v>
      </c>
    </row>
    <row r="2931" spans="18:24" x14ac:dyDescent="0.2">
      <c r="R2931" s="406" t="str">
        <f t="shared" si="45"/>
        <v>542_COR4_30.2_9_202122</v>
      </c>
      <c r="S2931" s="406">
        <v>542</v>
      </c>
      <c r="T2931" s="406" t="s">
        <v>231</v>
      </c>
      <c r="U2931" s="406">
        <v>30.2</v>
      </c>
      <c r="V2931" s="406">
        <v>9</v>
      </c>
      <c r="W2931" s="406">
        <v>202122</v>
      </c>
      <c r="X2931" s="566">
        <v>0</v>
      </c>
    </row>
    <row r="2932" spans="18:24" x14ac:dyDescent="0.2">
      <c r="R2932" s="406" t="str">
        <f t="shared" si="45"/>
        <v>544_COR4_30.2_9_202122</v>
      </c>
      <c r="S2932" s="406">
        <v>544</v>
      </c>
      <c r="T2932" s="406" t="s">
        <v>231</v>
      </c>
      <c r="U2932" s="406">
        <v>30.2</v>
      </c>
      <c r="V2932" s="406">
        <v>9</v>
      </c>
      <c r="W2932" s="406">
        <v>202122</v>
      </c>
      <c r="X2932" s="566">
        <v>0</v>
      </c>
    </row>
    <row r="2933" spans="18:24" x14ac:dyDescent="0.2">
      <c r="R2933" s="406" t="str">
        <f t="shared" si="45"/>
        <v>545_COR4_30.2_9_202122</v>
      </c>
      <c r="S2933" s="406">
        <v>545</v>
      </c>
      <c r="T2933" s="406" t="s">
        <v>231</v>
      </c>
      <c r="U2933" s="406">
        <v>30.2</v>
      </c>
      <c r="V2933" s="406">
        <v>9</v>
      </c>
      <c r="W2933" s="406">
        <v>202122</v>
      </c>
      <c r="X2933" s="566">
        <v>0</v>
      </c>
    </row>
    <row r="2934" spans="18:24" x14ac:dyDescent="0.2">
      <c r="R2934" s="406" t="str">
        <f t="shared" si="45"/>
        <v>546_COR4_30.2_9_202122</v>
      </c>
      <c r="S2934" s="406">
        <v>546</v>
      </c>
      <c r="T2934" s="406" t="s">
        <v>231</v>
      </c>
      <c r="U2934" s="406">
        <v>30.2</v>
      </c>
      <c r="V2934" s="406">
        <v>9</v>
      </c>
      <c r="W2934" s="406">
        <v>202122</v>
      </c>
      <c r="X2934" s="566">
        <v>0</v>
      </c>
    </row>
    <row r="2935" spans="18:24" x14ac:dyDescent="0.2">
      <c r="R2935" s="406" t="str">
        <f t="shared" si="45"/>
        <v>548_COR4_30.2_9_202122</v>
      </c>
      <c r="S2935" s="406">
        <v>548</v>
      </c>
      <c r="T2935" s="406" t="s">
        <v>231</v>
      </c>
      <c r="U2935" s="406">
        <v>30.2</v>
      </c>
      <c r="V2935" s="406">
        <v>9</v>
      </c>
      <c r="W2935" s="406">
        <v>202122</v>
      </c>
      <c r="X2935" s="566">
        <v>0</v>
      </c>
    </row>
    <row r="2936" spans="18:24" x14ac:dyDescent="0.2">
      <c r="R2936" s="406" t="str">
        <f t="shared" si="45"/>
        <v>550_COR4_30.2_9_202122</v>
      </c>
      <c r="S2936" s="406">
        <v>550</v>
      </c>
      <c r="T2936" s="406" t="s">
        <v>231</v>
      </c>
      <c r="U2936" s="406">
        <v>30.2</v>
      </c>
      <c r="V2936" s="406">
        <v>9</v>
      </c>
      <c r="W2936" s="406">
        <v>202122</v>
      </c>
      <c r="X2936" s="566">
        <v>0</v>
      </c>
    </row>
    <row r="2937" spans="18:24" x14ac:dyDescent="0.2">
      <c r="R2937" s="406" t="str">
        <f t="shared" si="45"/>
        <v>552_COR4_30.2_9_202122</v>
      </c>
      <c r="S2937" s="406">
        <v>552</v>
      </c>
      <c r="T2937" s="406" t="s">
        <v>231</v>
      </c>
      <c r="U2937" s="406">
        <v>30.2</v>
      </c>
      <c r="V2937" s="406">
        <v>9</v>
      </c>
      <c r="W2937" s="406">
        <v>202122</v>
      </c>
      <c r="X2937" s="566">
        <v>0</v>
      </c>
    </row>
    <row r="2938" spans="18:24" x14ac:dyDescent="0.2">
      <c r="R2938" s="406" t="str">
        <f t="shared" si="45"/>
        <v>562_COR4_30.2_9_202122</v>
      </c>
      <c r="S2938" s="406">
        <v>562</v>
      </c>
      <c r="T2938" s="406" t="s">
        <v>231</v>
      </c>
      <c r="U2938" s="406">
        <v>30.2</v>
      </c>
      <c r="V2938" s="406">
        <v>9</v>
      </c>
      <c r="W2938" s="406">
        <v>202122</v>
      </c>
      <c r="X2938" s="566">
        <v>0</v>
      </c>
    </row>
    <row r="2939" spans="18:24" x14ac:dyDescent="0.2">
      <c r="R2939" s="406" t="str">
        <f t="shared" si="45"/>
        <v>564_COR4_30.2_9_202122</v>
      </c>
      <c r="S2939" s="406">
        <v>564</v>
      </c>
      <c r="T2939" s="406" t="s">
        <v>231</v>
      </c>
      <c r="U2939" s="406">
        <v>30.2</v>
      </c>
      <c r="V2939" s="406">
        <v>9</v>
      </c>
      <c r="W2939" s="406">
        <v>202122</v>
      </c>
      <c r="X2939" s="566">
        <v>0</v>
      </c>
    </row>
    <row r="2940" spans="18:24" x14ac:dyDescent="0.2">
      <c r="R2940" s="406" t="str">
        <f t="shared" si="45"/>
        <v>566_COR4_30.2_9_202122</v>
      </c>
      <c r="S2940" s="406">
        <v>566</v>
      </c>
      <c r="T2940" s="406" t="s">
        <v>231</v>
      </c>
      <c r="U2940" s="406">
        <v>30.2</v>
      </c>
      <c r="V2940" s="406">
        <v>9</v>
      </c>
      <c r="W2940" s="406">
        <v>202122</v>
      </c>
      <c r="X2940" s="566">
        <v>0</v>
      </c>
    </row>
    <row r="2941" spans="18:24" x14ac:dyDescent="0.2">
      <c r="R2941" s="406" t="str">
        <f t="shared" si="45"/>
        <v>568_COR4_30.2_9_202122</v>
      </c>
      <c r="S2941" s="406">
        <v>568</v>
      </c>
      <c r="T2941" s="406" t="s">
        <v>231</v>
      </c>
      <c r="U2941" s="406">
        <v>30.2</v>
      </c>
      <c r="V2941" s="406">
        <v>9</v>
      </c>
      <c r="W2941" s="406">
        <v>202122</v>
      </c>
      <c r="X2941" s="566">
        <v>0</v>
      </c>
    </row>
    <row r="2942" spans="18:24" x14ac:dyDescent="0.2">
      <c r="R2942" s="406" t="str">
        <f t="shared" si="45"/>
        <v>572_COR4_30.2_9_202122</v>
      </c>
      <c r="S2942" s="406">
        <v>572</v>
      </c>
      <c r="T2942" s="406" t="s">
        <v>231</v>
      </c>
      <c r="U2942" s="406">
        <v>30.2</v>
      </c>
      <c r="V2942" s="406">
        <v>9</v>
      </c>
      <c r="W2942" s="406">
        <v>202122</v>
      </c>
      <c r="X2942" s="566">
        <v>0</v>
      </c>
    </row>
    <row r="2943" spans="18:24" x14ac:dyDescent="0.2">
      <c r="R2943" s="406" t="str">
        <f t="shared" si="45"/>
        <v>574_COR4_30.2_9_202122</v>
      </c>
      <c r="S2943" s="406">
        <v>574</v>
      </c>
      <c r="T2943" s="406" t="s">
        <v>231</v>
      </c>
      <c r="U2943" s="406">
        <v>30.2</v>
      </c>
      <c r="V2943" s="406">
        <v>9</v>
      </c>
      <c r="W2943" s="406">
        <v>202122</v>
      </c>
      <c r="X2943" s="566">
        <v>0</v>
      </c>
    </row>
    <row r="2944" spans="18:24" x14ac:dyDescent="0.2">
      <c r="R2944" s="406" t="str">
        <f t="shared" si="45"/>
        <v>576_COR4_30.2_9_202122</v>
      </c>
      <c r="S2944" s="406">
        <v>576</v>
      </c>
      <c r="T2944" s="406" t="s">
        <v>231</v>
      </c>
      <c r="U2944" s="406">
        <v>30.2</v>
      </c>
      <c r="V2944" s="406">
        <v>9</v>
      </c>
      <c r="W2944" s="406">
        <v>202122</v>
      </c>
      <c r="X2944" s="566">
        <v>0</v>
      </c>
    </row>
    <row r="2945" spans="18:24" x14ac:dyDescent="0.2">
      <c r="R2945" s="406" t="str">
        <f t="shared" si="45"/>
        <v>582_COR4_30.2_9_202122</v>
      </c>
      <c r="S2945" s="406">
        <v>582</v>
      </c>
      <c r="T2945" s="406" t="s">
        <v>231</v>
      </c>
      <c r="U2945" s="406">
        <v>30.2</v>
      </c>
      <c r="V2945" s="406">
        <v>9</v>
      </c>
      <c r="W2945" s="406">
        <v>202122</v>
      </c>
      <c r="X2945" s="566">
        <v>0</v>
      </c>
    </row>
    <row r="2946" spans="18:24" x14ac:dyDescent="0.2">
      <c r="R2946" s="406" t="str">
        <f t="shared" si="45"/>
        <v>584_COR4_30.2_9_202122</v>
      </c>
      <c r="S2946" s="406">
        <v>584</v>
      </c>
      <c r="T2946" s="406" t="s">
        <v>231</v>
      </c>
      <c r="U2946" s="406">
        <v>30.2</v>
      </c>
      <c r="V2946" s="406">
        <v>9</v>
      </c>
      <c r="W2946" s="406">
        <v>202122</v>
      </c>
      <c r="X2946" s="566">
        <v>0</v>
      </c>
    </row>
    <row r="2947" spans="18:24" x14ac:dyDescent="0.2">
      <c r="R2947" s="406" t="str">
        <f t="shared" si="45"/>
        <v>586_COR4_30.2_9_202122</v>
      </c>
      <c r="S2947" s="406">
        <v>586</v>
      </c>
      <c r="T2947" s="406" t="s">
        <v>231</v>
      </c>
      <c r="U2947" s="406">
        <v>30.2</v>
      </c>
      <c r="V2947" s="406">
        <v>9</v>
      </c>
      <c r="W2947" s="406">
        <v>202122</v>
      </c>
      <c r="X2947" s="566">
        <v>0</v>
      </c>
    </row>
    <row r="2948" spans="18:24" x14ac:dyDescent="0.2">
      <c r="R2948" s="406" t="str">
        <f t="shared" ref="R2948:R3011" si="46">S2948&amp;"_"&amp;T2948&amp;"_"&amp;U2948&amp;"_"&amp;V2948&amp;"_"&amp;W2948</f>
        <v>512_COR4_31_9_202122</v>
      </c>
      <c r="S2948" s="406">
        <v>512</v>
      </c>
      <c r="T2948" s="406" t="s">
        <v>231</v>
      </c>
      <c r="U2948" s="406">
        <v>31</v>
      </c>
      <c r="V2948" s="406">
        <v>9</v>
      </c>
      <c r="W2948" s="406">
        <v>202122</v>
      </c>
      <c r="X2948" s="566">
        <v>3015</v>
      </c>
    </row>
    <row r="2949" spans="18:24" x14ac:dyDescent="0.2">
      <c r="R2949" s="406" t="str">
        <f t="shared" si="46"/>
        <v>514_COR4_31_9_202122</v>
      </c>
      <c r="S2949" s="406">
        <v>514</v>
      </c>
      <c r="T2949" s="406" t="s">
        <v>231</v>
      </c>
      <c r="U2949" s="406">
        <v>31</v>
      </c>
      <c r="V2949" s="406">
        <v>9</v>
      </c>
      <c r="W2949" s="406">
        <v>202122</v>
      </c>
      <c r="X2949" s="566">
        <v>266</v>
      </c>
    </row>
    <row r="2950" spans="18:24" x14ac:dyDescent="0.2">
      <c r="R2950" s="406" t="str">
        <f t="shared" si="46"/>
        <v>516_COR4_31_9_202122</v>
      </c>
      <c r="S2950" s="406">
        <v>516</v>
      </c>
      <c r="T2950" s="406" t="s">
        <v>231</v>
      </c>
      <c r="U2950" s="406">
        <v>31</v>
      </c>
      <c r="V2950" s="406">
        <v>9</v>
      </c>
      <c r="W2950" s="406">
        <v>202122</v>
      </c>
      <c r="X2950" s="566">
        <v>7126</v>
      </c>
    </row>
    <row r="2951" spans="18:24" x14ac:dyDescent="0.2">
      <c r="R2951" s="406" t="str">
        <f t="shared" si="46"/>
        <v>518_COR4_31_9_202122</v>
      </c>
      <c r="S2951" s="406">
        <v>518</v>
      </c>
      <c r="T2951" s="406" t="s">
        <v>231</v>
      </c>
      <c r="U2951" s="406">
        <v>31</v>
      </c>
      <c r="V2951" s="406">
        <v>9</v>
      </c>
      <c r="W2951" s="406">
        <v>202122</v>
      </c>
      <c r="X2951" s="566">
        <v>15203</v>
      </c>
    </row>
    <row r="2952" spans="18:24" x14ac:dyDescent="0.2">
      <c r="R2952" s="406" t="str">
        <f t="shared" si="46"/>
        <v>520_COR4_31_9_202122</v>
      </c>
      <c r="S2952" s="406">
        <v>520</v>
      </c>
      <c r="T2952" s="406" t="s">
        <v>231</v>
      </c>
      <c r="U2952" s="406">
        <v>31</v>
      </c>
      <c r="V2952" s="406">
        <v>9</v>
      </c>
      <c r="W2952" s="406">
        <v>202122</v>
      </c>
      <c r="X2952" s="566">
        <v>3004</v>
      </c>
    </row>
    <row r="2953" spans="18:24" x14ac:dyDescent="0.2">
      <c r="R2953" s="406" t="str">
        <f t="shared" si="46"/>
        <v>522_COR4_31_9_202122</v>
      </c>
      <c r="S2953" s="406">
        <v>522</v>
      </c>
      <c r="T2953" s="406" t="s">
        <v>231</v>
      </c>
      <c r="U2953" s="406">
        <v>31</v>
      </c>
      <c r="V2953" s="406">
        <v>9</v>
      </c>
      <c r="W2953" s="406">
        <v>202122</v>
      </c>
      <c r="X2953" s="566">
        <v>53481.218000000001</v>
      </c>
    </row>
    <row r="2954" spans="18:24" x14ac:dyDescent="0.2">
      <c r="R2954" s="406" t="str">
        <f t="shared" si="46"/>
        <v>524_COR4_31_9_202122</v>
      </c>
      <c r="S2954" s="406">
        <v>524</v>
      </c>
      <c r="T2954" s="406" t="s">
        <v>231</v>
      </c>
      <c r="U2954" s="406">
        <v>31</v>
      </c>
      <c r="V2954" s="406">
        <v>9</v>
      </c>
      <c r="W2954" s="406">
        <v>202122</v>
      </c>
      <c r="X2954" s="566">
        <v>3561</v>
      </c>
    </row>
    <row r="2955" spans="18:24" x14ac:dyDescent="0.2">
      <c r="R2955" s="406" t="str">
        <f t="shared" si="46"/>
        <v>526_COR4_31_9_202122</v>
      </c>
      <c r="S2955" s="406">
        <v>526</v>
      </c>
      <c r="T2955" s="406" t="s">
        <v>231</v>
      </c>
      <c r="U2955" s="406">
        <v>31</v>
      </c>
      <c r="V2955" s="406">
        <v>9</v>
      </c>
      <c r="W2955" s="406">
        <v>202122</v>
      </c>
      <c r="X2955" s="566">
        <v>72</v>
      </c>
    </row>
    <row r="2956" spans="18:24" x14ac:dyDescent="0.2">
      <c r="R2956" s="406" t="str">
        <f t="shared" si="46"/>
        <v>528_COR4_31_9_202122</v>
      </c>
      <c r="S2956" s="406">
        <v>528</v>
      </c>
      <c r="T2956" s="406" t="s">
        <v>231</v>
      </c>
      <c r="U2956" s="406">
        <v>31</v>
      </c>
      <c r="V2956" s="406">
        <v>9</v>
      </c>
      <c r="W2956" s="406">
        <v>202122</v>
      </c>
      <c r="X2956" s="566">
        <v>5609.5437999999995</v>
      </c>
    </row>
    <row r="2957" spans="18:24" x14ac:dyDescent="0.2">
      <c r="R2957" s="406" t="str">
        <f t="shared" si="46"/>
        <v>530_COR4_31_9_202122</v>
      </c>
      <c r="S2957" s="406">
        <v>530</v>
      </c>
      <c r="T2957" s="406" t="s">
        <v>231</v>
      </c>
      <c r="U2957" s="406">
        <v>31</v>
      </c>
      <c r="V2957" s="406">
        <v>9</v>
      </c>
      <c r="W2957" s="406">
        <v>202122</v>
      </c>
      <c r="X2957" s="566">
        <v>434</v>
      </c>
    </row>
    <row r="2958" spans="18:24" x14ac:dyDescent="0.2">
      <c r="R2958" s="406" t="str">
        <f t="shared" si="46"/>
        <v>532_COR4_31_9_202122</v>
      </c>
      <c r="S2958" s="406">
        <v>532</v>
      </c>
      <c r="T2958" s="406" t="s">
        <v>231</v>
      </c>
      <c r="U2958" s="406">
        <v>31</v>
      </c>
      <c r="V2958" s="406">
        <v>9</v>
      </c>
      <c r="W2958" s="406">
        <v>202122</v>
      </c>
      <c r="X2958" s="566">
        <v>36847</v>
      </c>
    </row>
    <row r="2959" spans="18:24" x14ac:dyDescent="0.2">
      <c r="R2959" s="406" t="str">
        <f t="shared" si="46"/>
        <v>534_COR4_31_9_202122</v>
      </c>
      <c r="S2959" s="406">
        <v>534</v>
      </c>
      <c r="T2959" s="406" t="s">
        <v>231</v>
      </c>
      <c r="U2959" s="406">
        <v>31</v>
      </c>
      <c r="V2959" s="406">
        <v>9</v>
      </c>
      <c r="W2959" s="406">
        <v>202122</v>
      </c>
      <c r="X2959" s="566">
        <v>12582.740210000002</v>
      </c>
    </row>
    <row r="2960" spans="18:24" x14ac:dyDescent="0.2">
      <c r="R2960" s="406" t="str">
        <f t="shared" si="46"/>
        <v>536_COR4_31_9_202122</v>
      </c>
      <c r="S2960" s="406">
        <v>536</v>
      </c>
      <c r="T2960" s="406" t="s">
        <v>231</v>
      </c>
      <c r="U2960" s="406">
        <v>31</v>
      </c>
      <c r="V2960" s="406">
        <v>9</v>
      </c>
      <c r="W2960" s="406">
        <v>202122</v>
      </c>
      <c r="X2960" s="566">
        <v>6616.3</v>
      </c>
    </row>
    <row r="2961" spans="18:24" x14ac:dyDescent="0.2">
      <c r="R2961" s="406" t="str">
        <f t="shared" si="46"/>
        <v>538_COR4_31_9_202122</v>
      </c>
      <c r="S2961" s="406">
        <v>538</v>
      </c>
      <c r="T2961" s="406" t="s">
        <v>231</v>
      </c>
      <c r="U2961" s="406">
        <v>31</v>
      </c>
      <c r="V2961" s="406">
        <v>9</v>
      </c>
      <c r="W2961" s="406">
        <v>202122</v>
      </c>
      <c r="X2961" s="566">
        <v>703</v>
      </c>
    </row>
    <row r="2962" spans="18:24" x14ac:dyDescent="0.2">
      <c r="R2962" s="406" t="str">
        <f t="shared" si="46"/>
        <v>540_COR4_31_9_202122</v>
      </c>
      <c r="S2962" s="406">
        <v>540</v>
      </c>
      <c r="T2962" s="406" t="s">
        <v>231</v>
      </c>
      <c r="U2962" s="406">
        <v>31</v>
      </c>
      <c r="V2962" s="406">
        <v>9</v>
      </c>
      <c r="W2962" s="406">
        <v>202122</v>
      </c>
      <c r="X2962" s="566">
        <v>5552.5749999999998</v>
      </c>
    </row>
    <row r="2963" spans="18:24" x14ac:dyDescent="0.2">
      <c r="R2963" s="406" t="str">
        <f t="shared" si="46"/>
        <v>542_COR4_31_9_202122</v>
      </c>
      <c r="S2963" s="406">
        <v>542</v>
      </c>
      <c r="T2963" s="406" t="s">
        <v>231</v>
      </c>
      <c r="U2963" s="406">
        <v>31</v>
      </c>
      <c r="V2963" s="406">
        <v>9</v>
      </c>
      <c r="W2963" s="406">
        <v>202122</v>
      </c>
      <c r="X2963" s="566">
        <v>7659</v>
      </c>
    </row>
    <row r="2964" spans="18:24" x14ac:dyDescent="0.2">
      <c r="R2964" s="406" t="str">
        <f t="shared" si="46"/>
        <v>544_COR4_31_9_202122</v>
      </c>
      <c r="S2964" s="406">
        <v>544</v>
      </c>
      <c r="T2964" s="406" t="s">
        <v>231</v>
      </c>
      <c r="U2964" s="406">
        <v>31</v>
      </c>
      <c r="V2964" s="406">
        <v>9</v>
      </c>
      <c r="W2964" s="406">
        <v>202122</v>
      </c>
      <c r="X2964" s="566">
        <v>0</v>
      </c>
    </row>
    <row r="2965" spans="18:24" x14ac:dyDescent="0.2">
      <c r="R2965" s="406" t="str">
        <f t="shared" si="46"/>
        <v>545_COR4_31_9_202122</v>
      </c>
      <c r="S2965" s="406">
        <v>545</v>
      </c>
      <c r="T2965" s="406" t="s">
        <v>231</v>
      </c>
      <c r="U2965" s="406">
        <v>31</v>
      </c>
      <c r="V2965" s="406">
        <v>9</v>
      </c>
      <c r="W2965" s="406">
        <v>202122</v>
      </c>
      <c r="X2965" s="566">
        <v>3738</v>
      </c>
    </row>
    <row r="2966" spans="18:24" x14ac:dyDescent="0.2">
      <c r="R2966" s="406" t="str">
        <f t="shared" si="46"/>
        <v>546_COR4_31_9_202122</v>
      </c>
      <c r="S2966" s="406">
        <v>546</v>
      </c>
      <c r="T2966" s="406" t="s">
        <v>231</v>
      </c>
      <c r="U2966" s="406">
        <v>31</v>
      </c>
      <c r="V2966" s="406">
        <v>9</v>
      </c>
      <c r="W2966" s="406">
        <v>202122</v>
      </c>
      <c r="X2966" s="566">
        <v>8</v>
      </c>
    </row>
    <row r="2967" spans="18:24" x14ac:dyDescent="0.2">
      <c r="R2967" s="406" t="str">
        <f t="shared" si="46"/>
        <v>548_COR4_31_9_202122</v>
      </c>
      <c r="S2967" s="406">
        <v>548</v>
      </c>
      <c r="T2967" s="406" t="s">
        <v>231</v>
      </c>
      <c r="U2967" s="406">
        <v>31</v>
      </c>
      <c r="V2967" s="406">
        <v>9</v>
      </c>
      <c r="W2967" s="406">
        <v>202122</v>
      </c>
      <c r="X2967" s="566">
        <v>4072.2229400000001</v>
      </c>
    </row>
    <row r="2968" spans="18:24" x14ac:dyDescent="0.2">
      <c r="R2968" s="406" t="str">
        <f t="shared" si="46"/>
        <v>550_COR4_31_9_202122</v>
      </c>
      <c r="S2968" s="406">
        <v>550</v>
      </c>
      <c r="T2968" s="406" t="s">
        <v>231</v>
      </c>
      <c r="U2968" s="406">
        <v>31</v>
      </c>
      <c r="V2968" s="406">
        <v>9</v>
      </c>
      <c r="W2968" s="406">
        <v>202122</v>
      </c>
      <c r="X2968" s="566">
        <v>1386.59971</v>
      </c>
    </row>
    <row r="2969" spans="18:24" x14ac:dyDescent="0.2">
      <c r="R2969" s="406" t="str">
        <f t="shared" si="46"/>
        <v>552_COR4_31_9_202122</v>
      </c>
      <c r="S2969" s="406">
        <v>552</v>
      </c>
      <c r="T2969" s="406" t="s">
        <v>231</v>
      </c>
      <c r="U2969" s="406">
        <v>31</v>
      </c>
      <c r="V2969" s="406">
        <v>9</v>
      </c>
      <c r="W2969" s="406">
        <v>202122</v>
      </c>
      <c r="X2969" s="566">
        <v>65554.450160000022</v>
      </c>
    </row>
    <row r="2970" spans="18:24" x14ac:dyDescent="0.2">
      <c r="R2970" s="406" t="str">
        <f t="shared" si="46"/>
        <v>562_COR4_31_9_202122</v>
      </c>
      <c r="S2970" s="406">
        <v>562</v>
      </c>
      <c r="T2970" s="406" t="s">
        <v>231</v>
      </c>
      <c r="U2970" s="406">
        <v>31</v>
      </c>
      <c r="V2970" s="406">
        <v>9</v>
      </c>
      <c r="W2970" s="406">
        <v>202122</v>
      </c>
      <c r="X2970" s="566">
        <v>5234</v>
      </c>
    </row>
    <row r="2971" spans="18:24" x14ac:dyDescent="0.2">
      <c r="R2971" s="406" t="str">
        <f t="shared" si="46"/>
        <v>564_COR4_31_9_202122</v>
      </c>
      <c r="S2971" s="406">
        <v>564</v>
      </c>
      <c r="T2971" s="406" t="s">
        <v>231</v>
      </c>
      <c r="U2971" s="406">
        <v>31</v>
      </c>
      <c r="V2971" s="406">
        <v>9</v>
      </c>
      <c r="W2971" s="406">
        <v>202122</v>
      </c>
      <c r="X2971" s="566">
        <v>0</v>
      </c>
    </row>
    <row r="2972" spans="18:24" x14ac:dyDescent="0.2">
      <c r="R2972" s="406" t="str">
        <f t="shared" si="46"/>
        <v>566_COR4_31_9_202122</v>
      </c>
      <c r="S2972" s="406">
        <v>566</v>
      </c>
      <c r="T2972" s="406" t="s">
        <v>231</v>
      </c>
      <c r="U2972" s="406">
        <v>31</v>
      </c>
      <c r="V2972" s="406">
        <v>9</v>
      </c>
      <c r="W2972" s="406">
        <v>202122</v>
      </c>
      <c r="X2972" s="566">
        <v>771</v>
      </c>
    </row>
    <row r="2973" spans="18:24" x14ac:dyDescent="0.2">
      <c r="R2973" s="406" t="str">
        <f t="shared" si="46"/>
        <v>568_COR4_31_9_202122</v>
      </c>
      <c r="S2973" s="406">
        <v>568</v>
      </c>
      <c r="T2973" s="406" t="s">
        <v>231</v>
      </c>
      <c r="U2973" s="406">
        <v>31</v>
      </c>
      <c r="V2973" s="406">
        <v>9</v>
      </c>
      <c r="W2973" s="406">
        <v>202122</v>
      </c>
      <c r="X2973" s="566">
        <v>17118</v>
      </c>
    </row>
    <row r="2974" spans="18:24" x14ac:dyDescent="0.2">
      <c r="R2974" s="406" t="str">
        <f t="shared" si="46"/>
        <v>572_COR4_31_9_202122</v>
      </c>
      <c r="S2974" s="406">
        <v>572</v>
      </c>
      <c r="T2974" s="406" t="s">
        <v>231</v>
      </c>
      <c r="U2974" s="406">
        <v>31</v>
      </c>
      <c r="V2974" s="406">
        <v>9</v>
      </c>
      <c r="W2974" s="406">
        <v>202122</v>
      </c>
      <c r="X2974" s="566">
        <v>3421</v>
      </c>
    </row>
    <row r="2975" spans="18:24" x14ac:dyDescent="0.2">
      <c r="R2975" s="406" t="str">
        <f t="shared" si="46"/>
        <v>574_COR4_31_9_202122</v>
      </c>
      <c r="S2975" s="406">
        <v>574</v>
      </c>
      <c r="T2975" s="406" t="s">
        <v>231</v>
      </c>
      <c r="U2975" s="406">
        <v>31</v>
      </c>
      <c r="V2975" s="406">
        <v>9</v>
      </c>
      <c r="W2975" s="406">
        <v>202122</v>
      </c>
      <c r="X2975" s="566">
        <v>1012</v>
      </c>
    </row>
    <row r="2976" spans="18:24" x14ac:dyDescent="0.2">
      <c r="R2976" s="406" t="str">
        <f t="shared" si="46"/>
        <v>576_COR4_31_9_202122</v>
      </c>
      <c r="S2976" s="406">
        <v>576</v>
      </c>
      <c r="T2976" s="406" t="s">
        <v>231</v>
      </c>
      <c r="U2976" s="406">
        <v>31</v>
      </c>
      <c r="V2976" s="406">
        <v>9</v>
      </c>
      <c r="W2976" s="406">
        <v>202122</v>
      </c>
      <c r="X2976" s="566">
        <v>1852</v>
      </c>
    </row>
    <row r="2977" spans="18:24" x14ac:dyDescent="0.2">
      <c r="R2977" s="406" t="str">
        <f t="shared" si="46"/>
        <v>582_COR4_31_9_202122</v>
      </c>
      <c r="S2977" s="406">
        <v>582</v>
      </c>
      <c r="T2977" s="406" t="s">
        <v>231</v>
      </c>
      <c r="U2977" s="406">
        <v>31</v>
      </c>
      <c r="V2977" s="406">
        <v>9</v>
      </c>
      <c r="W2977" s="406">
        <v>202122</v>
      </c>
      <c r="X2977" s="566">
        <v>0</v>
      </c>
    </row>
    <row r="2978" spans="18:24" x14ac:dyDescent="0.2">
      <c r="R2978" s="406" t="str">
        <f t="shared" si="46"/>
        <v>584_COR4_31_9_202122</v>
      </c>
      <c r="S2978" s="406">
        <v>584</v>
      </c>
      <c r="T2978" s="406" t="s">
        <v>231</v>
      </c>
      <c r="U2978" s="406">
        <v>31</v>
      </c>
      <c r="V2978" s="406">
        <v>9</v>
      </c>
      <c r="W2978" s="406">
        <v>202122</v>
      </c>
      <c r="X2978" s="566">
        <v>0</v>
      </c>
    </row>
    <row r="2979" spans="18:24" x14ac:dyDescent="0.2">
      <c r="R2979" s="406" t="str">
        <f t="shared" si="46"/>
        <v>586_COR4_31_9_202122</v>
      </c>
      <c r="S2979" s="406">
        <v>586</v>
      </c>
      <c r="T2979" s="406" t="s">
        <v>231</v>
      </c>
      <c r="U2979" s="406">
        <v>31</v>
      </c>
      <c r="V2979" s="406">
        <v>9</v>
      </c>
      <c r="W2979" s="406">
        <v>202122</v>
      </c>
      <c r="X2979" s="566">
        <v>0</v>
      </c>
    </row>
    <row r="2980" spans="18:24" x14ac:dyDescent="0.2">
      <c r="R2980" s="406" t="str">
        <f t="shared" si="46"/>
        <v>512_COR4_31.1_9_202122</v>
      </c>
      <c r="S2980" s="406">
        <v>512</v>
      </c>
      <c r="T2980" s="406" t="s">
        <v>231</v>
      </c>
      <c r="U2980" s="406">
        <v>31.1</v>
      </c>
      <c r="V2980" s="406">
        <v>9</v>
      </c>
      <c r="W2980" s="406">
        <v>202122</v>
      </c>
      <c r="X2980" s="566">
        <v>3015</v>
      </c>
    </row>
    <row r="2981" spans="18:24" x14ac:dyDescent="0.2">
      <c r="R2981" s="406" t="str">
        <f t="shared" si="46"/>
        <v>514_COR4_31.1_9_202122</v>
      </c>
      <c r="S2981" s="406">
        <v>514</v>
      </c>
      <c r="T2981" s="406" t="s">
        <v>231</v>
      </c>
      <c r="U2981" s="406">
        <v>31.1</v>
      </c>
      <c r="V2981" s="406">
        <v>9</v>
      </c>
      <c r="W2981" s="406">
        <v>202122</v>
      </c>
      <c r="X2981" s="566">
        <v>266</v>
      </c>
    </row>
    <row r="2982" spans="18:24" x14ac:dyDescent="0.2">
      <c r="R2982" s="406" t="str">
        <f t="shared" si="46"/>
        <v>516_COR4_31.1_9_202122</v>
      </c>
      <c r="S2982" s="406">
        <v>516</v>
      </c>
      <c r="T2982" s="406" t="s">
        <v>231</v>
      </c>
      <c r="U2982" s="406">
        <v>31.1</v>
      </c>
      <c r="V2982" s="406">
        <v>9</v>
      </c>
      <c r="W2982" s="406">
        <v>202122</v>
      </c>
      <c r="X2982" s="566">
        <v>7126</v>
      </c>
    </row>
    <row r="2983" spans="18:24" x14ac:dyDescent="0.2">
      <c r="R2983" s="406" t="str">
        <f t="shared" si="46"/>
        <v>518_COR4_31.1_9_202122</v>
      </c>
      <c r="S2983" s="406">
        <v>518</v>
      </c>
      <c r="T2983" s="406" t="s">
        <v>231</v>
      </c>
      <c r="U2983" s="406">
        <v>31.1</v>
      </c>
      <c r="V2983" s="406">
        <v>9</v>
      </c>
      <c r="W2983" s="406">
        <v>202122</v>
      </c>
      <c r="X2983" s="566">
        <v>9840</v>
      </c>
    </row>
    <row r="2984" spans="18:24" x14ac:dyDescent="0.2">
      <c r="R2984" s="406" t="str">
        <f t="shared" si="46"/>
        <v>520_COR4_31.1_9_202122</v>
      </c>
      <c r="S2984" s="406">
        <v>520</v>
      </c>
      <c r="T2984" s="406" t="s">
        <v>231</v>
      </c>
      <c r="U2984" s="406">
        <v>31.1</v>
      </c>
      <c r="V2984" s="406">
        <v>9</v>
      </c>
      <c r="W2984" s="406">
        <v>202122</v>
      </c>
      <c r="X2984" s="566">
        <v>1292</v>
      </c>
    </row>
    <row r="2985" spans="18:24" x14ac:dyDescent="0.2">
      <c r="R2985" s="406" t="str">
        <f t="shared" si="46"/>
        <v>522_COR4_31.1_9_202122</v>
      </c>
      <c r="S2985" s="406">
        <v>522</v>
      </c>
      <c r="T2985" s="406" t="s">
        <v>231</v>
      </c>
      <c r="U2985" s="406">
        <v>31.1</v>
      </c>
      <c r="V2985" s="406">
        <v>9</v>
      </c>
      <c r="W2985" s="406">
        <v>202122</v>
      </c>
      <c r="X2985" s="566">
        <v>378.22300000000001</v>
      </c>
    </row>
    <row r="2986" spans="18:24" x14ac:dyDescent="0.2">
      <c r="R2986" s="406" t="str">
        <f t="shared" si="46"/>
        <v>524_COR4_31.1_9_202122</v>
      </c>
      <c r="S2986" s="406">
        <v>524</v>
      </c>
      <c r="T2986" s="406" t="s">
        <v>231</v>
      </c>
      <c r="U2986" s="406">
        <v>31.1</v>
      </c>
      <c r="V2986" s="406">
        <v>9</v>
      </c>
      <c r="W2986" s="406">
        <v>202122</v>
      </c>
      <c r="X2986" s="566">
        <v>0</v>
      </c>
    </row>
    <row r="2987" spans="18:24" x14ac:dyDescent="0.2">
      <c r="R2987" s="406" t="str">
        <f t="shared" si="46"/>
        <v>526_COR4_31.1_9_202122</v>
      </c>
      <c r="S2987" s="406">
        <v>526</v>
      </c>
      <c r="T2987" s="406" t="s">
        <v>231</v>
      </c>
      <c r="U2987" s="406">
        <v>31.1</v>
      </c>
      <c r="V2987" s="406">
        <v>9</v>
      </c>
      <c r="W2987" s="406">
        <v>202122</v>
      </c>
      <c r="X2987" s="566">
        <v>72</v>
      </c>
    </row>
    <row r="2988" spans="18:24" x14ac:dyDescent="0.2">
      <c r="R2988" s="406" t="str">
        <f t="shared" si="46"/>
        <v>528_COR4_31.1_9_202122</v>
      </c>
      <c r="S2988" s="406">
        <v>528</v>
      </c>
      <c r="T2988" s="406" t="s">
        <v>231</v>
      </c>
      <c r="U2988" s="406">
        <v>31.1</v>
      </c>
      <c r="V2988" s="406">
        <v>9</v>
      </c>
      <c r="W2988" s="406">
        <v>202122</v>
      </c>
      <c r="X2988" s="566">
        <v>5609.5437999999995</v>
      </c>
    </row>
    <row r="2989" spans="18:24" x14ac:dyDescent="0.2">
      <c r="R2989" s="406" t="str">
        <f t="shared" si="46"/>
        <v>530_COR4_31.1_9_202122</v>
      </c>
      <c r="S2989" s="406">
        <v>530</v>
      </c>
      <c r="T2989" s="406" t="s">
        <v>231</v>
      </c>
      <c r="U2989" s="406">
        <v>31.1</v>
      </c>
      <c r="V2989" s="406">
        <v>9</v>
      </c>
      <c r="W2989" s="406">
        <v>202122</v>
      </c>
      <c r="X2989" s="566">
        <v>434</v>
      </c>
    </row>
    <row r="2990" spans="18:24" x14ac:dyDescent="0.2">
      <c r="R2990" s="406" t="str">
        <f t="shared" si="46"/>
        <v>532_COR4_31.1_9_202122</v>
      </c>
      <c r="S2990" s="406">
        <v>532</v>
      </c>
      <c r="T2990" s="406" t="s">
        <v>231</v>
      </c>
      <c r="U2990" s="406">
        <v>31.1</v>
      </c>
      <c r="V2990" s="406">
        <v>9</v>
      </c>
      <c r="W2990" s="406">
        <v>202122</v>
      </c>
      <c r="X2990" s="566">
        <v>31747</v>
      </c>
    </row>
    <row r="2991" spans="18:24" x14ac:dyDescent="0.2">
      <c r="R2991" s="406" t="str">
        <f t="shared" si="46"/>
        <v>534_COR4_31.1_9_202122</v>
      </c>
      <c r="S2991" s="406">
        <v>534</v>
      </c>
      <c r="T2991" s="406" t="s">
        <v>231</v>
      </c>
      <c r="U2991" s="406">
        <v>31.1</v>
      </c>
      <c r="V2991" s="406">
        <v>9</v>
      </c>
      <c r="W2991" s="406">
        <v>202122</v>
      </c>
      <c r="X2991" s="566">
        <v>12582.740210000002</v>
      </c>
    </row>
    <row r="2992" spans="18:24" x14ac:dyDescent="0.2">
      <c r="R2992" s="406" t="str">
        <f t="shared" si="46"/>
        <v>536_COR4_31.1_9_202122</v>
      </c>
      <c r="S2992" s="406">
        <v>536</v>
      </c>
      <c r="T2992" s="406" t="s">
        <v>231</v>
      </c>
      <c r="U2992" s="406">
        <v>31.1</v>
      </c>
      <c r="V2992" s="406">
        <v>9</v>
      </c>
      <c r="W2992" s="406">
        <v>202122</v>
      </c>
      <c r="X2992" s="566">
        <v>6616.3</v>
      </c>
    </row>
    <row r="2993" spans="18:24" x14ac:dyDescent="0.2">
      <c r="R2993" s="406" t="str">
        <f t="shared" si="46"/>
        <v>538_COR4_31.1_9_202122</v>
      </c>
      <c r="S2993" s="406">
        <v>538</v>
      </c>
      <c r="T2993" s="406" t="s">
        <v>231</v>
      </c>
      <c r="U2993" s="406">
        <v>31.1</v>
      </c>
      <c r="V2993" s="406">
        <v>9</v>
      </c>
      <c r="W2993" s="406">
        <v>202122</v>
      </c>
      <c r="X2993" s="566">
        <v>703</v>
      </c>
    </row>
    <row r="2994" spans="18:24" x14ac:dyDescent="0.2">
      <c r="R2994" s="406" t="str">
        <f t="shared" si="46"/>
        <v>540_COR4_31.1_9_202122</v>
      </c>
      <c r="S2994" s="406">
        <v>540</v>
      </c>
      <c r="T2994" s="406" t="s">
        <v>231</v>
      </c>
      <c r="U2994" s="406">
        <v>31.1</v>
      </c>
      <c r="V2994" s="406">
        <v>9</v>
      </c>
      <c r="W2994" s="406">
        <v>202122</v>
      </c>
      <c r="X2994" s="566">
        <v>5552.5749999999998</v>
      </c>
    </row>
    <row r="2995" spans="18:24" x14ac:dyDescent="0.2">
      <c r="R2995" s="406" t="str">
        <f t="shared" si="46"/>
        <v>542_COR4_31.1_9_202122</v>
      </c>
      <c r="S2995" s="406">
        <v>542</v>
      </c>
      <c r="T2995" s="406" t="s">
        <v>231</v>
      </c>
      <c r="U2995" s="406">
        <v>31.1</v>
      </c>
      <c r="V2995" s="406">
        <v>9</v>
      </c>
      <c r="W2995" s="406">
        <v>202122</v>
      </c>
      <c r="X2995" s="566">
        <v>7659</v>
      </c>
    </row>
    <row r="2996" spans="18:24" x14ac:dyDescent="0.2">
      <c r="R2996" s="406" t="str">
        <f t="shared" si="46"/>
        <v>544_COR4_31.1_9_202122</v>
      </c>
      <c r="S2996" s="406">
        <v>544</v>
      </c>
      <c r="T2996" s="406" t="s">
        <v>231</v>
      </c>
      <c r="U2996" s="406">
        <v>31.1</v>
      </c>
      <c r="V2996" s="406">
        <v>9</v>
      </c>
      <c r="W2996" s="406">
        <v>202122</v>
      </c>
      <c r="X2996" s="566">
        <v>0</v>
      </c>
    </row>
    <row r="2997" spans="18:24" x14ac:dyDescent="0.2">
      <c r="R2997" s="406" t="str">
        <f t="shared" si="46"/>
        <v>545_COR4_31.1_9_202122</v>
      </c>
      <c r="S2997" s="406">
        <v>545</v>
      </c>
      <c r="T2997" s="406" t="s">
        <v>231</v>
      </c>
      <c r="U2997" s="406">
        <v>31.1</v>
      </c>
      <c r="V2997" s="406">
        <v>9</v>
      </c>
      <c r="W2997" s="406">
        <v>202122</v>
      </c>
      <c r="X2997" s="566">
        <v>3738</v>
      </c>
    </row>
    <row r="2998" spans="18:24" x14ac:dyDescent="0.2">
      <c r="R2998" s="406" t="str">
        <f t="shared" si="46"/>
        <v>546_COR4_31.1_9_202122</v>
      </c>
      <c r="S2998" s="406">
        <v>546</v>
      </c>
      <c r="T2998" s="406" t="s">
        <v>231</v>
      </c>
      <c r="U2998" s="406">
        <v>31.1</v>
      </c>
      <c r="V2998" s="406">
        <v>9</v>
      </c>
      <c r="W2998" s="406">
        <v>202122</v>
      </c>
      <c r="X2998" s="566">
        <v>8</v>
      </c>
    </row>
    <row r="2999" spans="18:24" x14ac:dyDescent="0.2">
      <c r="R2999" s="406" t="str">
        <f t="shared" si="46"/>
        <v>548_COR4_31.1_9_202122</v>
      </c>
      <c r="S2999" s="406">
        <v>548</v>
      </c>
      <c r="T2999" s="406" t="s">
        <v>231</v>
      </c>
      <c r="U2999" s="406">
        <v>31.1</v>
      </c>
      <c r="V2999" s="406">
        <v>9</v>
      </c>
      <c r="W2999" s="406">
        <v>202122</v>
      </c>
      <c r="X2999" s="566">
        <v>4072.2229400000001</v>
      </c>
    </row>
    <row r="3000" spans="18:24" x14ac:dyDescent="0.2">
      <c r="R3000" s="406" t="str">
        <f t="shared" si="46"/>
        <v>550_COR4_31.1_9_202122</v>
      </c>
      <c r="S3000" s="406">
        <v>550</v>
      </c>
      <c r="T3000" s="406" t="s">
        <v>231</v>
      </c>
      <c r="U3000" s="406">
        <v>31.1</v>
      </c>
      <c r="V3000" s="406">
        <v>9</v>
      </c>
      <c r="W3000" s="406">
        <v>202122</v>
      </c>
      <c r="X3000" s="566">
        <v>1386.59971</v>
      </c>
    </row>
    <row r="3001" spans="18:24" x14ac:dyDescent="0.2">
      <c r="R3001" s="406" t="str">
        <f t="shared" si="46"/>
        <v>552_COR4_31.1_9_202122</v>
      </c>
      <c r="S3001" s="406">
        <v>552</v>
      </c>
      <c r="T3001" s="406" t="s">
        <v>231</v>
      </c>
      <c r="U3001" s="406">
        <v>31.1</v>
      </c>
      <c r="V3001" s="406">
        <v>9</v>
      </c>
      <c r="W3001" s="406">
        <v>202122</v>
      </c>
      <c r="X3001" s="566">
        <v>41706.624310000028</v>
      </c>
    </row>
    <row r="3002" spans="18:24" x14ac:dyDescent="0.2">
      <c r="R3002" s="406" t="str">
        <f t="shared" si="46"/>
        <v>562_COR4_31.1_9_202122</v>
      </c>
      <c r="S3002" s="406">
        <v>562</v>
      </c>
      <c r="T3002" s="406" t="s">
        <v>231</v>
      </c>
      <c r="U3002" s="406">
        <v>31.1</v>
      </c>
      <c r="V3002" s="406">
        <v>9</v>
      </c>
      <c r="W3002" s="406">
        <v>202122</v>
      </c>
      <c r="X3002" s="566">
        <v>5234</v>
      </c>
    </row>
    <row r="3003" spans="18:24" x14ac:dyDescent="0.2">
      <c r="R3003" s="406" t="str">
        <f t="shared" si="46"/>
        <v>564_COR4_31.1_9_202122</v>
      </c>
      <c r="S3003" s="406">
        <v>564</v>
      </c>
      <c r="T3003" s="406" t="s">
        <v>231</v>
      </c>
      <c r="U3003" s="406">
        <v>31.1</v>
      </c>
      <c r="V3003" s="406">
        <v>9</v>
      </c>
      <c r="W3003" s="406">
        <v>202122</v>
      </c>
      <c r="X3003" s="566">
        <v>0</v>
      </c>
    </row>
    <row r="3004" spans="18:24" x14ac:dyDescent="0.2">
      <c r="R3004" s="406" t="str">
        <f t="shared" si="46"/>
        <v>566_COR4_31.1_9_202122</v>
      </c>
      <c r="S3004" s="406">
        <v>566</v>
      </c>
      <c r="T3004" s="406" t="s">
        <v>231</v>
      </c>
      <c r="U3004" s="406">
        <v>31.1</v>
      </c>
      <c r="V3004" s="406">
        <v>9</v>
      </c>
      <c r="W3004" s="406">
        <v>202122</v>
      </c>
      <c r="X3004" s="566">
        <v>771</v>
      </c>
    </row>
    <row r="3005" spans="18:24" x14ac:dyDescent="0.2">
      <c r="R3005" s="406" t="str">
        <f t="shared" si="46"/>
        <v>568_COR4_31.1_9_202122</v>
      </c>
      <c r="S3005" s="406">
        <v>568</v>
      </c>
      <c r="T3005" s="406" t="s">
        <v>231</v>
      </c>
      <c r="U3005" s="406">
        <v>31.1</v>
      </c>
      <c r="V3005" s="406">
        <v>9</v>
      </c>
      <c r="W3005" s="406">
        <v>202122</v>
      </c>
      <c r="X3005" s="566">
        <v>17118</v>
      </c>
    </row>
    <row r="3006" spans="18:24" x14ac:dyDescent="0.2">
      <c r="R3006" s="406" t="str">
        <f t="shared" si="46"/>
        <v>572_COR4_31.1_9_202122</v>
      </c>
      <c r="S3006" s="406">
        <v>572</v>
      </c>
      <c r="T3006" s="406" t="s">
        <v>231</v>
      </c>
      <c r="U3006" s="406">
        <v>31.1</v>
      </c>
      <c r="V3006" s="406">
        <v>9</v>
      </c>
      <c r="W3006" s="406">
        <v>202122</v>
      </c>
      <c r="X3006" s="566">
        <v>3421</v>
      </c>
    </row>
    <row r="3007" spans="18:24" x14ac:dyDescent="0.2">
      <c r="R3007" s="406" t="str">
        <f t="shared" si="46"/>
        <v>574_COR4_31.1_9_202122</v>
      </c>
      <c r="S3007" s="406">
        <v>574</v>
      </c>
      <c r="T3007" s="406" t="s">
        <v>231</v>
      </c>
      <c r="U3007" s="406">
        <v>31.1</v>
      </c>
      <c r="V3007" s="406">
        <v>9</v>
      </c>
      <c r="W3007" s="406">
        <v>202122</v>
      </c>
      <c r="X3007" s="566">
        <v>1012</v>
      </c>
    </row>
    <row r="3008" spans="18:24" x14ac:dyDescent="0.2">
      <c r="R3008" s="406" t="str">
        <f t="shared" si="46"/>
        <v>576_COR4_31.1_9_202122</v>
      </c>
      <c r="S3008" s="406">
        <v>576</v>
      </c>
      <c r="T3008" s="406" t="s">
        <v>231</v>
      </c>
      <c r="U3008" s="406">
        <v>31.1</v>
      </c>
      <c r="V3008" s="406">
        <v>9</v>
      </c>
      <c r="W3008" s="406">
        <v>202122</v>
      </c>
      <c r="X3008" s="566">
        <v>1852</v>
      </c>
    </row>
    <row r="3009" spans="18:24" x14ac:dyDescent="0.2">
      <c r="R3009" s="406" t="str">
        <f t="shared" si="46"/>
        <v>582_COR4_31.1_9_202122</v>
      </c>
      <c r="S3009" s="406">
        <v>582</v>
      </c>
      <c r="T3009" s="406" t="s">
        <v>231</v>
      </c>
      <c r="U3009" s="406">
        <v>31.1</v>
      </c>
      <c r="V3009" s="406">
        <v>9</v>
      </c>
      <c r="W3009" s="406">
        <v>202122</v>
      </c>
      <c r="X3009" s="566">
        <v>0</v>
      </c>
    </row>
    <row r="3010" spans="18:24" x14ac:dyDescent="0.2">
      <c r="R3010" s="406" t="str">
        <f t="shared" si="46"/>
        <v>584_COR4_31.1_9_202122</v>
      </c>
      <c r="S3010" s="406">
        <v>584</v>
      </c>
      <c r="T3010" s="406" t="s">
        <v>231</v>
      </c>
      <c r="U3010" s="406">
        <v>31.1</v>
      </c>
      <c r="V3010" s="406">
        <v>9</v>
      </c>
      <c r="W3010" s="406">
        <v>202122</v>
      </c>
      <c r="X3010" s="566">
        <v>0</v>
      </c>
    </row>
    <row r="3011" spans="18:24" x14ac:dyDescent="0.2">
      <c r="R3011" s="406" t="str">
        <f t="shared" si="46"/>
        <v>586_COR4_31.1_9_202122</v>
      </c>
      <c r="S3011" s="406">
        <v>586</v>
      </c>
      <c r="T3011" s="406" t="s">
        <v>231</v>
      </c>
      <c r="U3011" s="406">
        <v>31.1</v>
      </c>
      <c r="V3011" s="406">
        <v>9</v>
      </c>
      <c r="W3011" s="406">
        <v>202122</v>
      </c>
      <c r="X3011" s="566">
        <v>0</v>
      </c>
    </row>
    <row r="3012" spans="18:24" x14ac:dyDescent="0.2">
      <c r="R3012" s="406" t="str">
        <f t="shared" ref="R3012:R3075" si="47">S3012&amp;"_"&amp;T3012&amp;"_"&amp;U3012&amp;"_"&amp;V3012&amp;"_"&amp;W3012</f>
        <v>512_COR4_31.2_9_202122</v>
      </c>
      <c r="S3012" s="406">
        <v>512</v>
      </c>
      <c r="T3012" s="406" t="s">
        <v>231</v>
      </c>
      <c r="U3012" s="406">
        <v>31.2</v>
      </c>
      <c r="V3012" s="406">
        <v>9</v>
      </c>
      <c r="W3012" s="406">
        <v>202122</v>
      </c>
      <c r="X3012" s="566">
        <v>0</v>
      </c>
    </row>
    <row r="3013" spans="18:24" x14ac:dyDescent="0.2">
      <c r="R3013" s="406" t="str">
        <f t="shared" si="47"/>
        <v>514_COR4_31.2_9_202122</v>
      </c>
      <c r="S3013" s="406">
        <v>514</v>
      </c>
      <c r="T3013" s="406" t="s">
        <v>231</v>
      </c>
      <c r="U3013" s="406">
        <v>31.2</v>
      </c>
      <c r="V3013" s="406">
        <v>9</v>
      </c>
      <c r="W3013" s="406">
        <v>202122</v>
      </c>
      <c r="X3013" s="566">
        <v>0</v>
      </c>
    </row>
    <row r="3014" spans="18:24" x14ac:dyDescent="0.2">
      <c r="R3014" s="406" t="str">
        <f t="shared" si="47"/>
        <v>516_COR4_31.2_9_202122</v>
      </c>
      <c r="S3014" s="406">
        <v>516</v>
      </c>
      <c r="T3014" s="406" t="s">
        <v>231</v>
      </c>
      <c r="U3014" s="406">
        <v>31.2</v>
      </c>
      <c r="V3014" s="406">
        <v>9</v>
      </c>
      <c r="W3014" s="406">
        <v>202122</v>
      </c>
      <c r="X3014" s="566">
        <v>0</v>
      </c>
    </row>
    <row r="3015" spans="18:24" x14ac:dyDescent="0.2">
      <c r="R3015" s="406" t="str">
        <f t="shared" si="47"/>
        <v>518_COR4_31.2_9_202122</v>
      </c>
      <c r="S3015" s="406">
        <v>518</v>
      </c>
      <c r="T3015" s="406" t="s">
        <v>231</v>
      </c>
      <c r="U3015" s="406">
        <v>31.2</v>
      </c>
      <c r="V3015" s="406">
        <v>9</v>
      </c>
      <c r="W3015" s="406">
        <v>202122</v>
      </c>
      <c r="X3015" s="566">
        <v>5363</v>
      </c>
    </row>
    <row r="3016" spans="18:24" x14ac:dyDescent="0.2">
      <c r="R3016" s="406" t="str">
        <f t="shared" si="47"/>
        <v>520_COR4_31.2_9_202122</v>
      </c>
      <c r="S3016" s="406">
        <v>520</v>
      </c>
      <c r="T3016" s="406" t="s">
        <v>231</v>
      </c>
      <c r="U3016" s="406">
        <v>31.2</v>
      </c>
      <c r="V3016" s="406">
        <v>9</v>
      </c>
      <c r="W3016" s="406">
        <v>202122</v>
      </c>
      <c r="X3016" s="566">
        <v>1712</v>
      </c>
    </row>
    <row r="3017" spans="18:24" x14ac:dyDescent="0.2">
      <c r="R3017" s="406" t="str">
        <f t="shared" si="47"/>
        <v>522_COR4_31.2_9_202122</v>
      </c>
      <c r="S3017" s="406">
        <v>522</v>
      </c>
      <c r="T3017" s="406" t="s">
        <v>231</v>
      </c>
      <c r="U3017" s="406">
        <v>31.2</v>
      </c>
      <c r="V3017" s="406">
        <v>9</v>
      </c>
      <c r="W3017" s="406">
        <v>202122</v>
      </c>
      <c r="X3017" s="566">
        <v>53102.995000000003</v>
      </c>
    </row>
    <row r="3018" spans="18:24" x14ac:dyDescent="0.2">
      <c r="R3018" s="406" t="str">
        <f t="shared" si="47"/>
        <v>524_COR4_31.2_9_202122</v>
      </c>
      <c r="S3018" s="406">
        <v>524</v>
      </c>
      <c r="T3018" s="406" t="s">
        <v>231</v>
      </c>
      <c r="U3018" s="406">
        <v>31.2</v>
      </c>
      <c r="V3018" s="406">
        <v>9</v>
      </c>
      <c r="W3018" s="406">
        <v>202122</v>
      </c>
      <c r="X3018" s="566">
        <v>3561</v>
      </c>
    </row>
    <row r="3019" spans="18:24" x14ac:dyDescent="0.2">
      <c r="R3019" s="406" t="str">
        <f t="shared" si="47"/>
        <v>526_COR4_31.2_9_202122</v>
      </c>
      <c r="S3019" s="406">
        <v>526</v>
      </c>
      <c r="T3019" s="406" t="s">
        <v>231</v>
      </c>
      <c r="U3019" s="406">
        <v>31.2</v>
      </c>
      <c r="V3019" s="406">
        <v>9</v>
      </c>
      <c r="W3019" s="406">
        <v>202122</v>
      </c>
      <c r="X3019" s="566">
        <v>0</v>
      </c>
    </row>
    <row r="3020" spans="18:24" x14ac:dyDescent="0.2">
      <c r="R3020" s="406" t="str">
        <f t="shared" si="47"/>
        <v>528_COR4_31.2_9_202122</v>
      </c>
      <c r="S3020" s="406">
        <v>528</v>
      </c>
      <c r="T3020" s="406" t="s">
        <v>231</v>
      </c>
      <c r="U3020" s="406">
        <v>31.2</v>
      </c>
      <c r="V3020" s="406">
        <v>9</v>
      </c>
      <c r="W3020" s="406">
        <v>202122</v>
      </c>
      <c r="X3020" s="566">
        <v>0</v>
      </c>
    </row>
    <row r="3021" spans="18:24" x14ac:dyDescent="0.2">
      <c r="R3021" s="406" t="str">
        <f t="shared" si="47"/>
        <v>530_COR4_31.2_9_202122</v>
      </c>
      <c r="S3021" s="406">
        <v>530</v>
      </c>
      <c r="T3021" s="406" t="s">
        <v>231</v>
      </c>
      <c r="U3021" s="406">
        <v>31.2</v>
      </c>
      <c r="V3021" s="406">
        <v>9</v>
      </c>
      <c r="W3021" s="406">
        <v>202122</v>
      </c>
      <c r="X3021" s="566">
        <v>0</v>
      </c>
    </row>
    <row r="3022" spans="18:24" x14ac:dyDescent="0.2">
      <c r="R3022" s="406" t="str">
        <f t="shared" si="47"/>
        <v>532_COR4_31.2_9_202122</v>
      </c>
      <c r="S3022" s="406">
        <v>532</v>
      </c>
      <c r="T3022" s="406" t="s">
        <v>231</v>
      </c>
      <c r="U3022" s="406">
        <v>31.2</v>
      </c>
      <c r="V3022" s="406">
        <v>9</v>
      </c>
      <c r="W3022" s="406">
        <v>202122</v>
      </c>
      <c r="X3022" s="566">
        <v>5100</v>
      </c>
    </row>
    <row r="3023" spans="18:24" x14ac:dyDescent="0.2">
      <c r="R3023" s="406" t="str">
        <f t="shared" si="47"/>
        <v>534_COR4_31.2_9_202122</v>
      </c>
      <c r="S3023" s="406">
        <v>534</v>
      </c>
      <c r="T3023" s="406" t="s">
        <v>231</v>
      </c>
      <c r="U3023" s="406">
        <v>31.2</v>
      </c>
      <c r="V3023" s="406">
        <v>9</v>
      </c>
      <c r="W3023" s="406">
        <v>202122</v>
      </c>
      <c r="X3023" s="566">
        <v>0</v>
      </c>
    </row>
    <row r="3024" spans="18:24" x14ac:dyDescent="0.2">
      <c r="R3024" s="406" t="str">
        <f t="shared" si="47"/>
        <v>536_COR4_31.2_9_202122</v>
      </c>
      <c r="S3024" s="406">
        <v>536</v>
      </c>
      <c r="T3024" s="406" t="s">
        <v>231</v>
      </c>
      <c r="U3024" s="406">
        <v>31.2</v>
      </c>
      <c r="V3024" s="406">
        <v>9</v>
      </c>
      <c r="W3024" s="406">
        <v>202122</v>
      </c>
      <c r="X3024" s="566">
        <v>0</v>
      </c>
    </row>
    <row r="3025" spans="18:24" x14ac:dyDescent="0.2">
      <c r="R3025" s="406" t="str">
        <f t="shared" si="47"/>
        <v>538_COR4_31.2_9_202122</v>
      </c>
      <c r="S3025" s="406">
        <v>538</v>
      </c>
      <c r="T3025" s="406" t="s">
        <v>231</v>
      </c>
      <c r="U3025" s="406">
        <v>31.2</v>
      </c>
      <c r="V3025" s="406">
        <v>9</v>
      </c>
      <c r="W3025" s="406">
        <v>202122</v>
      </c>
      <c r="X3025" s="566">
        <v>0</v>
      </c>
    </row>
    <row r="3026" spans="18:24" x14ac:dyDescent="0.2">
      <c r="R3026" s="406" t="str">
        <f t="shared" si="47"/>
        <v>540_COR4_31.2_9_202122</v>
      </c>
      <c r="S3026" s="406">
        <v>540</v>
      </c>
      <c r="T3026" s="406" t="s">
        <v>231</v>
      </c>
      <c r="U3026" s="406">
        <v>31.2</v>
      </c>
      <c r="V3026" s="406">
        <v>9</v>
      </c>
      <c r="W3026" s="406">
        <v>202122</v>
      </c>
      <c r="X3026" s="566">
        <v>0</v>
      </c>
    </row>
    <row r="3027" spans="18:24" x14ac:dyDescent="0.2">
      <c r="R3027" s="406" t="str">
        <f t="shared" si="47"/>
        <v>542_COR4_31.2_9_202122</v>
      </c>
      <c r="S3027" s="406">
        <v>542</v>
      </c>
      <c r="T3027" s="406" t="s">
        <v>231</v>
      </c>
      <c r="U3027" s="406">
        <v>31.2</v>
      </c>
      <c r="V3027" s="406">
        <v>9</v>
      </c>
      <c r="W3027" s="406">
        <v>202122</v>
      </c>
      <c r="X3027" s="566">
        <v>0</v>
      </c>
    </row>
    <row r="3028" spans="18:24" x14ac:dyDescent="0.2">
      <c r="R3028" s="406" t="str">
        <f t="shared" si="47"/>
        <v>544_COR4_31.2_9_202122</v>
      </c>
      <c r="S3028" s="406">
        <v>544</v>
      </c>
      <c r="T3028" s="406" t="s">
        <v>231</v>
      </c>
      <c r="U3028" s="406">
        <v>31.2</v>
      </c>
      <c r="V3028" s="406">
        <v>9</v>
      </c>
      <c r="W3028" s="406">
        <v>202122</v>
      </c>
      <c r="X3028" s="566">
        <v>0</v>
      </c>
    </row>
    <row r="3029" spans="18:24" x14ac:dyDescent="0.2">
      <c r="R3029" s="406" t="str">
        <f t="shared" si="47"/>
        <v>545_COR4_31.2_9_202122</v>
      </c>
      <c r="S3029" s="406">
        <v>545</v>
      </c>
      <c r="T3029" s="406" t="s">
        <v>231</v>
      </c>
      <c r="U3029" s="406">
        <v>31.2</v>
      </c>
      <c r="V3029" s="406">
        <v>9</v>
      </c>
      <c r="W3029" s="406">
        <v>202122</v>
      </c>
      <c r="X3029" s="566">
        <v>0</v>
      </c>
    </row>
    <row r="3030" spans="18:24" x14ac:dyDescent="0.2">
      <c r="R3030" s="406" t="str">
        <f t="shared" si="47"/>
        <v>546_COR4_31.2_9_202122</v>
      </c>
      <c r="S3030" s="406">
        <v>546</v>
      </c>
      <c r="T3030" s="406" t="s">
        <v>231</v>
      </c>
      <c r="U3030" s="406">
        <v>31.2</v>
      </c>
      <c r="V3030" s="406">
        <v>9</v>
      </c>
      <c r="W3030" s="406">
        <v>202122</v>
      </c>
      <c r="X3030" s="566">
        <v>0</v>
      </c>
    </row>
    <row r="3031" spans="18:24" x14ac:dyDescent="0.2">
      <c r="R3031" s="406" t="str">
        <f t="shared" si="47"/>
        <v>548_COR4_31.2_9_202122</v>
      </c>
      <c r="S3031" s="406">
        <v>548</v>
      </c>
      <c r="T3031" s="406" t="s">
        <v>231</v>
      </c>
      <c r="U3031" s="406">
        <v>31.2</v>
      </c>
      <c r="V3031" s="406">
        <v>9</v>
      </c>
      <c r="W3031" s="406">
        <v>202122</v>
      </c>
      <c r="X3031" s="566">
        <v>0</v>
      </c>
    </row>
    <row r="3032" spans="18:24" x14ac:dyDescent="0.2">
      <c r="R3032" s="406" t="str">
        <f t="shared" si="47"/>
        <v>550_COR4_31.2_9_202122</v>
      </c>
      <c r="S3032" s="406">
        <v>550</v>
      </c>
      <c r="T3032" s="406" t="s">
        <v>231</v>
      </c>
      <c r="U3032" s="406">
        <v>31.2</v>
      </c>
      <c r="V3032" s="406">
        <v>9</v>
      </c>
      <c r="W3032" s="406">
        <v>202122</v>
      </c>
      <c r="X3032" s="566">
        <v>0</v>
      </c>
    </row>
    <row r="3033" spans="18:24" x14ac:dyDescent="0.2">
      <c r="R3033" s="406" t="str">
        <f t="shared" si="47"/>
        <v>552_COR4_31.2_9_202122</v>
      </c>
      <c r="S3033" s="406">
        <v>552</v>
      </c>
      <c r="T3033" s="406" t="s">
        <v>231</v>
      </c>
      <c r="U3033" s="406">
        <v>31.2</v>
      </c>
      <c r="V3033" s="406">
        <v>9</v>
      </c>
      <c r="W3033" s="406">
        <v>202122</v>
      </c>
      <c r="X3033" s="566">
        <v>23847.825849999997</v>
      </c>
    </row>
    <row r="3034" spans="18:24" x14ac:dyDescent="0.2">
      <c r="R3034" s="406" t="str">
        <f t="shared" si="47"/>
        <v>562_COR4_31.2_9_202122</v>
      </c>
      <c r="S3034" s="406">
        <v>562</v>
      </c>
      <c r="T3034" s="406" t="s">
        <v>231</v>
      </c>
      <c r="U3034" s="406">
        <v>31.2</v>
      </c>
      <c r="V3034" s="406">
        <v>9</v>
      </c>
      <c r="W3034" s="406">
        <v>202122</v>
      </c>
      <c r="X3034" s="566">
        <v>0</v>
      </c>
    </row>
    <row r="3035" spans="18:24" x14ac:dyDescent="0.2">
      <c r="R3035" s="406" t="str">
        <f t="shared" si="47"/>
        <v>564_COR4_31.2_9_202122</v>
      </c>
      <c r="S3035" s="406">
        <v>564</v>
      </c>
      <c r="T3035" s="406" t="s">
        <v>231</v>
      </c>
      <c r="U3035" s="406">
        <v>31.2</v>
      </c>
      <c r="V3035" s="406">
        <v>9</v>
      </c>
      <c r="W3035" s="406">
        <v>202122</v>
      </c>
      <c r="X3035" s="566">
        <v>0</v>
      </c>
    </row>
    <row r="3036" spans="18:24" x14ac:dyDescent="0.2">
      <c r="R3036" s="406" t="str">
        <f t="shared" si="47"/>
        <v>566_COR4_31.2_9_202122</v>
      </c>
      <c r="S3036" s="406">
        <v>566</v>
      </c>
      <c r="T3036" s="406" t="s">
        <v>231</v>
      </c>
      <c r="U3036" s="406">
        <v>31.2</v>
      </c>
      <c r="V3036" s="406">
        <v>9</v>
      </c>
      <c r="W3036" s="406">
        <v>202122</v>
      </c>
      <c r="X3036" s="566">
        <v>0</v>
      </c>
    </row>
    <row r="3037" spans="18:24" x14ac:dyDescent="0.2">
      <c r="R3037" s="406" t="str">
        <f t="shared" si="47"/>
        <v>568_COR4_31.2_9_202122</v>
      </c>
      <c r="S3037" s="406">
        <v>568</v>
      </c>
      <c r="T3037" s="406" t="s">
        <v>231</v>
      </c>
      <c r="U3037" s="406">
        <v>31.2</v>
      </c>
      <c r="V3037" s="406">
        <v>9</v>
      </c>
      <c r="W3037" s="406">
        <v>202122</v>
      </c>
      <c r="X3037" s="566">
        <v>0</v>
      </c>
    </row>
    <row r="3038" spans="18:24" x14ac:dyDescent="0.2">
      <c r="R3038" s="406" t="str">
        <f t="shared" si="47"/>
        <v>572_COR4_31.2_9_202122</v>
      </c>
      <c r="S3038" s="406">
        <v>572</v>
      </c>
      <c r="T3038" s="406" t="s">
        <v>231</v>
      </c>
      <c r="U3038" s="406">
        <v>31.2</v>
      </c>
      <c r="V3038" s="406">
        <v>9</v>
      </c>
      <c r="W3038" s="406">
        <v>202122</v>
      </c>
      <c r="X3038" s="566">
        <v>0</v>
      </c>
    </row>
    <row r="3039" spans="18:24" x14ac:dyDescent="0.2">
      <c r="R3039" s="406" t="str">
        <f t="shared" si="47"/>
        <v>574_COR4_31.2_9_202122</v>
      </c>
      <c r="S3039" s="406">
        <v>574</v>
      </c>
      <c r="T3039" s="406" t="s">
        <v>231</v>
      </c>
      <c r="U3039" s="406">
        <v>31.2</v>
      </c>
      <c r="V3039" s="406">
        <v>9</v>
      </c>
      <c r="W3039" s="406">
        <v>202122</v>
      </c>
      <c r="X3039" s="566">
        <v>0</v>
      </c>
    </row>
    <row r="3040" spans="18:24" x14ac:dyDescent="0.2">
      <c r="R3040" s="406" t="str">
        <f t="shared" si="47"/>
        <v>576_COR4_31.2_9_202122</v>
      </c>
      <c r="S3040" s="406">
        <v>576</v>
      </c>
      <c r="T3040" s="406" t="s">
        <v>231</v>
      </c>
      <c r="U3040" s="406">
        <v>31.2</v>
      </c>
      <c r="V3040" s="406">
        <v>9</v>
      </c>
      <c r="W3040" s="406">
        <v>202122</v>
      </c>
      <c r="X3040" s="566">
        <v>0</v>
      </c>
    </row>
    <row r="3041" spans="18:24" x14ac:dyDescent="0.2">
      <c r="R3041" s="406" t="str">
        <f t="shared" si="47"/>
        <v>582_COR4_31.2_9_202122</v>
      </c>
      <c r="S3041" s="406">
        <v>582</v>
      </c>
      <c r="T3041" s="406" t="s">
        <v>231</v>
      </c>
      <c r="U3041" s="406">
        <v>31.2</v>
      </c>
      <c r="V3041" s="406">
        <v>9</v>
      </c>
      <c r="W3041" s="406">
        <v>202122</v>
      </c>
      <c r="X3041" s="566">
        <v>0</v>
      </c>
    </row>
    <row r="3042" spans="18:24" x14ac:dyDescent="0.2">
      <c r="R3042" s="406" t="str">
        <f t="shared" si="47"/>
        <v>584_COR4_31.2_9_202122</v>
      </c>
      <c r="S3042" s="406">
        <v>584</v>
      </c>
      <c r="T3042" s="406" t="s">
        <v>231</v>
      </c>
      <c r="U3042" s="406">
        <v>31.2</v>
      </c>
      <c r="V3042" s="406">
        <v>9</v>
      </c>
      <c r="W3042" s="406">
        <v>202122</v>
      </c>
      <c r="X3042" s="566">
        <v>0</v>
      </c>
    </row>
    <row r="3043" spans="18:24" x14ac:dyDescent="0.2">
      <c r="R3043" s="406" t="str">
        <f t="shared" si="47"/>
        <v>586_COR4_31.2_9_202122</v>
      </c>
      <c r="S3043" s="406">
        <v>586</v>
      </c>
      <c r="T3043" s="406" t="s">
        <v>231</v>
      </c>
      <c r="U3043" s="406">
        <v>31.2</v>
      </c>
      <c r="V3043" s="406">
        <v>9</v>
      </c>
      <c r="W3043" s="406">
        <v>202122</v>
      </c>
      <c r="X3043" s="566">
        <v>0</v>
      </c>
    </row>
    <row r="3044" spans="18:24" x14ac:dyDescent="0.2">
      <c r="R3044" s="406" t="str">
        <f t="shared" si="47"/>
        <v>512_COR4_32_9_202122</v>
      </c>
      <c r="S3044" s="406">
        <v>512</v>
      </c>
      <c r="T3044" s="406" t="s">
        <v>231</v>
      </c>
      <c r="U3044" s="406">
        <v>32</v>
      </c>
      <c r="V3044" s="406">
        <v>9</v>
      </c>
      <c r="W3044" s="406">
        <v>202122</v>
      </c>
      <c r="X3044" s="566">
        <v>33457</v>
      </c>
    </row>
    <row r="3045" spans="18:24" x14ac:dyDescent="0.2">
      <c r="R3045" s="406" t="str">
        <f t="shared" si="47"/>
        <v>514_COR4_32_9_202122</v>
      </c>
      <c r="S3045" s="406">
        <v>514</v>
      </c>
      <c r="T3045" s="406" t="s">
        <v>231</v>
      </c>
      <c r="U3045" s="406">
        <v>32</v>
      </c>
      <c r="V3045" s="406">
        <v>9</v>
      </c>
      <c r="W3045" s="406">
        <v>202122</v>
      </c>
      <c r="X3045" s="566">
        <v>37054</v>
      </c>
    </row>
    <row r="3046" spans="18:24" x14ac:dyDescent="0.2">
      <c r="R3046" s="406" t="str">
        <f t="shared" si="47"/>
        <v>516_COR4_32_9_202122</v>
      </c>
      <c r="S3046" s="406">
        <v>516</v>
      </c>
      <c r="T3046" s="406" t="s">
        <v>231</v>
      </c>
      <c r="U3046" s="406">
        <v>32</v>
      </c>
      <c r="V3046" s="406">
        <v>9</v>
      </c>
      <c r="W3046" s="406">
        <v>202122</v>
      </c>
      <c r="X3046" s="566">
        <v>42747</v>
      </c>
    </row>
    <row r="3047" spans="18:24" x14ac:dyDescent="0.2">
      <c r="R3047" s="406" t="str">
        <f t="shared" si="47"/>
        <v>518_COR4_32_9_202122</v>
      </c>
      <c r="S3047" s="406">
        <v>518</v>
      </c>
      <c r="T3047" s="406" t="s">
        <v>231</v>
      </c>
      <c r="U3047" s="406">
        <v>32</v>
      </c>
      <c r="V3047" s="406">
        <v>9</v>
      </c>
      <c r="W3047" s="406">
        <v>202122</v>
      </c>
      <c r="X3047" s="566">
        <v>51259</v>
      </c>
    </row>
    <row r="3048" spans="18:24" x14ac:dyDescent="0.2">
      <c r="R3048" s="406" t="str">
        <f t="shared" si="47"/>
        <v>520_COR4_32_9_202122</v>
      </c>
      <c r="S3048" s="406">
        <v>520</v>
      </c>
      <c r="T3048" s="406" t="s">
        <v>231</v>
      </c>
      <c r="U3048" s="406">
        <v>32</v>
      </c>
      <c r="V3048" s="406">
        <v>9</v>
      </c>
      <c r="W3048" s="406">
        <v>202122</v>
      </c>
      <c r="X3048" s="566">
        <v>67907</v>
      </c>
    </row>
    <row r="3049" spans="18:24" x14ac:dyDescent="0.2">
      <c r="R3049" s="406" t="str">
        <f t="shared" si="47"/>
        <v>522_COR4_32_9_202122</v>
      </c>
      <c r="S3049" s="406">
        <v>522</v>
      </c>
      <c r="T3049" s="406" t="s">
        <v>231</v>
      </c>
      <c r="U3049" s="406">
        <v>32</v>
      </c>
      <c r="V3049" s="406">
        <v>9</v>
      </c>
      <c r="W3049" s="406">
        <v>202122</v>
      </c>
      <c r="X3049" s="566">
        <v>88471.99</v>
      </c>
    </row>
    <row r="3050" spans="18:24" x14ac:dyDescent="0.2">
      <c r="R3050" s="406" t="str">
        <f t="shared" si="47"/>
        <v>524_COR4_32_9_202122</v>
      </c>
      <c r="S3050" s="406">
        <v>524</v>
      </c>
      <c r="T3050" s="406" t="s">
        <v>231</v>
      </c>
      <c r="U3050" s="406">
        <v>32</v>
      </c>
      <c r="V3050" s="406">
        <v>9</v>
      </c>
      <c r="W3050" s="406">
        <v>202122</v>
      </c>
      <c r="X3050" s="566">
        <v>72594.255000000005</v>
      </c>
    </row>
    <row r="3051" spans="18:24" x14ac:dyDescent="0.2">
      <c r="R3051" s="406" t="str">
        <f t="shared" si="47"/>
        <v>526_COR4_32_9_202122</v>
      </c>
      <c r="S3051" s="406">
        <v>526</v>
      </c>
      <c r="T3051" s="406" t="s">
        <v>231</v>
      </c>
      <c r="U3051" s="406">
        <v>32</v>
      </c>
      <c r="V3051" s="406">
        <v>9</v>
      </c>
      <c r="W3051" s="406">
        <v>202122</v>
      </c>
      <c r="X3051" s="566">
        <v>17843</v>
      </c>
    </row>
    <row r="3052" spans="18:24" x14ac:dyDescent="0.2">
      <c r="R3052" s="406" t="str">
        <f t="shared" si="47"/>
        <v>528_COR4_32_9_202122</v>
      </c>
      <c r="S3052" s="406">
        <v>528</v>
      </c>
      <c r="T3052" s="406" t="s">
        <v>231</v>
      </c>
      <c r="U3052" s="406">
        <v>32</v>
      </c>
      <c r="V3052" s="406">
        <v>9</v>
      </c>
      <c r="W3052" s="406">
        <v>202122</v>
      </c>
      <c r="X3052" s="566">
        <v>79917.406859999988</v>
      </c>
    </row>
    <row r="3053" spans="18:24" x14ac:dyDescent="0.2">
      <c r="R3053" s="406" t="str">
        <f t="shared" si="47"/>
        <v>530_COR4_32_9_202122</v>
      </c>
      <c r="S3053" s="406">
        <v>530</v>
      </c>
      <c r="T3053" s="406" t="s">
        <v>231</v>
      </c>
      <c r="U3053" s="406">
        <v>32</v>
      </c>
      <c r="V3053" s="406">
        <v>9</v>
      </c>
      <c r="W3053" s="406">
        <v>202122</v>
      </c>
      <c r="X3053" s="566">
        <v>82740</v>
      </c>
    </row>
    <row r="3054" spans="18:24" x14ac:dyDescent="0.2">
      <c r="R3054" s="406" t="str">
        <f t="shared" si="47"/>
        <v>532_COR4_32_9_202122</v>
      </c>
      <c r="S3054" s="406">
        <v>532</v>
      </c>
      <c r="T3054" s="406" t="s">
        <v>231</v>
      </c>
      <c r="U3054" s="406">
        <v>32</v>
      </c>
      <c r="V3054" s="406">
        <v>9</v>
      </c>
      <c r="W3054" s="406">
        <v>202122</v>
      </c>
      <c r="X3054" s="566">
        <v>145159</v>
      </c>
    </row>
    <row r="3055" spans="18:24" x14ac:dyDescent="0.2">
      <c r="R3055" s="406" t="str">
        <f t="shared" si="47"/>
        <v>534_COR4_32_9_202122</v>
      </c>
      <c r="S3055" s="406">
        <v>534</v>
      </c>
      <c r="T3055" s="406" t="s">
        <v>231</v>
      </c>
      <c r="U3055" s="406">
        <v>32</v>
      </c>
      <c r="V3055" s="406">
        <v>9</v>
      </c>
      <c r="W3055" s="406">
        <v>202122</v>
      </c>
      <c r="X3055" s="566">
        <v>70623.554459999912</v>
      </c>
    </row>
    <row r="3056" spans="18:24" x14ac:dyDescent="0.2">
      <c r="R3056" s="406" t="str">
        <f t="shared" si="47"/>
        <v>536_COR4_32_9_202122</v>
      </c>
      <c r="S3056" s="406">
        <v>536</v>
      </c>
      <c r="T3056" s="406" t="s">
        <v>231</v>
      </c>
      <c r="U3056" s="406">
        <v>32</v>
      </c>
      <c r="V3056" s="406">
        <v>9</v>
      </c>
      <c r="W3056" s="406">
        <v>202122</v>
      </c>
      <c r="X3056" s="566">
        <v>29740.999999999996</v>
      </c>
    </row>
    <row r="3057" spans="18:24" x14ac:dyDescent="0.2">
      <c r="R3057" s="406" t="str">
        <f t="shared" si="47"/>
        <v>538_COR4_32_9_202122</v>
      </c>
      <c r="S3057" s="406">
        <v>538</v>
      </c>
      <c r="T3057" s="406" t="s">
        <v>231</v>
      </c>
      <c r="U3057" s="406">
        <v>32</v>
      </c>
      <c r="V3057" s="406">
        <v>9</v>
      </c>
      <c r="W3057" s="406">
        <v>202122</v>
      </c>
      <c r="X3057" s="566">
        <v>66411</v>
      </c>
    </row>
    <row r="3058" spans="18:24" x14ac:dyDescent="0.2">
      <c r="R3058" s="406" t="str">
        <f t="shared" si="47"/>
        <v>540_COR4_32_9_202122</v>
      </c>
      <c r="S3058" s="406">
        <v>540</v>
      </c>
      <c r="T3058" s="406" t="s">
        <v>231</v>
      </c>
      <c r="U3058" s="406">
        <v>32</v>
      </c>
      <c r="V3058" s="406">
        <v>9</v>
      </c>
      <c r="W3058" s="406">
        <v>202122</v>
      </c>
      <c r="X3058" s="566">
        <v>105892.412</v>
      </c>
    </row>
    <row r="3059" spans="18:24" x14ac:dyDescent="0.2">
      <c r="R3059" s="406" t="str">
        <f t="shared" si="47"/>
        <v>542_COR4_32_9_202122</v>
      </c>
      <c r="S3059" s="406">
        <v>542</v>
      </c>
      <c r="T3059" s="406" t="s">
        <v>231</v>
      </c>
      <c r="U3059" s="406">
        <v>32</v>
      </c>
      <c r="V3059" s="406">
        <v>9</v>
      </c>
      <c r="W3059" s="406">
        <v>202122</v>
      </c>
      <c r="X3059" s="566">
        <v>31391</v>
      </c>
    </row>
    <row r="3060" spans="18:24" x14ac:dyDescent="0.2">
      <c r="R3060" s="406" t="str">
        <f t="shared" si="47"/>
        <v>544_COR4_32_9_202122</v>
      </c>
      <c r="S3060" s="406">
        <v>544</v>
      </c>
      <c r="T3060" s="406" t="s">
        <v>231</v>
      </c>
      <c r="U3060" s="406">
        <v>32</v>
      </c>
      <c r="V3060" s="406">
        <v>9</v>
      </c>
      <c r="W3060" s="406">
        <v>202122</v>
      </c>
      <c r="X3060" s="566">
        <v>47791.408880000003</v>
      </c>
    </row>
    <row r="3061" spans="18:24" x14ac:dyDescent="0.2">
      <c r="R3061" s="406" t="str">
        <f t="shared" si="47"/>
        <v>545_COR4_32_9_202122</v>
      </c>
      <c r="S3061" s="406">
        <v>545</v>
      </c>
      <c r="T3061" s="406" t="s">
        <v>231</v>
      </c>
      <c r="U3061" s="406">
        <v>32</v>
      </c>
      <c r="V3061" s="406">
        <v>9</v>
      </c>
      <c r="W3061" s="406">
        <v>202122</v>
      </c>
      <c r="X3061" s="566">
        <v>15266</v>
      </c>
    </row>
    <row r="3062" spans="18:24" x14ac:dyDescent="0.2">
      <c r="R3062" s="406" t="str">
        <f t="shared" si="47"/>
        <v>546_COR4_32_9_202122</v>
      </c>
      <c r="S3062" s="406">
        <v>546</v>
      </c>
      <c r="T3062" s="406" t="s">
        <v>231</v>
      </c>
      <c r="U3062" s="406">
        <v>32</v>
      </c>
      <c r="V3062" s="406">
        <v>9</v>
      </c>
      <c r="W3062" s="406">
        <v>202122</v>
      </c>
      <c r="X3062" s="566">
        <v>18246</v>
      </c>
    </row>
    <row r="3063" spans="18:24" x14ac:dyDescent="0.2">
      <c r="R3063" s="406" t="str">
        <f t="shared" si="47"/>
        <v>548_COR4_32_9_202122</v>
      </c>
      <c r="S3063" s="406">
        <v>548</v>
      </c>
      <c r="T3063" s="406" t="s">
        <v>231</v>
      </c>
      <c r="U3063" s="406">
        <v>32</v>
      </c>
      <c r="V3063" s="406">
        <v>9</v>
      </c>
      <c r="W3063" s="406">
        <v>202122</v>
      </c>
      <c r="X3063" s="566">
        <v>25209.875939999998</v>
      </c>
    </row>
    <row r="3064" spans="18:24" x14ac:dyDescent="0.2">
      <c r="R3064" s="406" t="str">
        <f t="shared" si="47"/>
        <v>550_COR4_32_9_202122</v>
      </c>
      <c r="S3064" s="406">
        <v>550</v>
      </c>
      <c r="T3064" s="406" t="s">
        <v>231</v>
      </c>
      <c r="U3064" s="406">
        <v>32</v>
      </c>
      <c r="V3064" s="406">
        <v>9</v>
      </c>
      <c r="W3064" s="406">
        <v>202122</v>
      </c>
      <c r="X3064" s="566">
        <v>53583.831200000001</v>
      </c>
    </row>
    <row r="3065" spans="18:24" x14ac:dyDescent="0.2">
      <c r="R3065" s="406" t="str">
        <f t="shared" si="47"/>
        <v>552_COR4_32_9_202122</v>
      </c>
      <c r="S3065" s="406">
        <v>552</v>
      </c>
      <c r="T3065" s="406" t="s">
        <v>231</v>
      </c>
      <c r="U3065" s="406">
        <v>32</v>
      </c>
      <c r="V3065" s="406">
        <v>9</v>
      </c>
      <c r="W3065" s="406">
        <v>202122</v>
      </c>
      <c r="X3065" s="566">
        <v>216537.64312999998</v>
      </c>
    </row>
    <row r="3066" spans="18:24" x14ac:dyDescent="0.2">
      <c r="R3066" s="406" t="str">
        <f t="shared" si="47"/>
        <v>562_COR4_32_9_202122</v>
      </c>
      <c r="S3066" s="406">
        <v>562</v>
      </c>
      <c r="T3066" s="406" t="s">
        <v>231</v>
      </c>
      <c r="U3066" s="406">
        <v>32</v>
      </c>
      <c r="V3066" s="406">
        <v>9</v>
      </c>
      <c r="W3066" s="406">
        <v>202122</v>
      </c>
      <c r="X3066" s="566">
        <v>9139</v>
      </c>
    </row>
    <row r="3067" spans="18:24" x14ac:dyDescent="0.2">
      <c r="R3067" s="406" t="str">
        <f t="shared" si="47"/>
        <v>564_COR4_32_9_202122</v>
      </c>
      <c r="S3067" s="406">
        <v>564</v>
      </c>
      <c r="T3067" s="406" t="s">
        <v>231</v>
      </c>
      <c r="U3067" s="406">
        <v>32</v>
      </c>
      <c r="V3067" s="406">
        <v>9</v>
      </c>
      <c r="W3067" s="406">
        <v>202122</v>
      </c>
      <c r="X3067" s="566">
        <v>17285</v>
      </c>
    </row>
    <row r="3068" spans="18:24" x14ac:dyDescent="0.2">
      <c r="R3068" s="406" t="str">
        <f t="shared" si="47"/>
        <v>566_COR4_32_9_202122</v>
      </c>
      <c r="S3068" s="406">
        <v>566</v>
      </c>
      <c r="T3068" s="406" t="s">
        <v>231</v>
      </c>
      <c r="U3068" s="406">
        <v>32</v>
      </c>
      <c r="V3068" s="406">
        <v>9</v>
      </c>
      <c r="W3068" s="406">
        <v>202122</v>
      </c>
      <c r="X3068" s="566">
        <v>4240</v>
      </c>
    </row>
    <row r="3069" spans="18:24" x14ac:dyDescent="0.2">
      <c r="R3069" s="406" t="str">
        <f t="shared" si="47"/>
        <v>568_COR4_32_9_202122</v>
      </c>
      <c r="S3069" s="406">
        <v>568</v>
      </c>
      <c r="T3069" s="406" t="s">
        <v>231</v>
      </c>
      <c r="U3069" s="406">
        <v>32</v>
      </c>
      <c r="V3069" s="406">
        <v>9</v>
      </c>
      <c r="W3069" s="406">
        <v>202122</v>
      </c>
      <c r="X3069" s="566">
        <v>30221</v>
      </c>
    </row>
    <row r="3070" spans="18:24" x14ac:dyDescent="0.2">
      <c r="R3070" s="406" t="str">
        <f t="shared" si="47"/>
        <v>572_COR4_32_9_202122</v>
      </c>
      <c r="S3070" s="406">
        <v>572</v>
      </c>
      <c r="T3070" s="406" t="s">
        <v>231</v>
      </c>
      <c r="U3070" s="406">
        <v>32</v>
      </c>
      <c r="V3070" s="406">
        <v>9</v>
      </c>
      <c r="W3070" s="406">
        <v>202122</v>
      </c>
      <c r="X3070" s="566">
        <v>7136</v>
      </c>
    </row>
    <row r="3071" spans="18:24" x14ac:dyDescent="0.2">
      <c r="R3071" s="406" t="str">
        <f t="shared" si="47"/>
        <v>574_COR4_32_9_202122</v>
      </c>
      <c r="S3071" s="406">
        <v>574</v>
      </c>
      <c r="T3071" s="406" t="s">
        <v>231</v>
      </c>
      <c r="U3071" s="406">
        <v>32</v>
      </c>
      <c r="V3071" s="406">
        <v>9</v>
      </c>
      <c r="W3071" s="406">
        <v>202122</v>
      </c>
      <c r="X3071" s="566">
        <v>1175</v>
      </c>
    </row>
    <row r="3072" spans="18:24" x14ac:dyDescent="0.2">
      <c r="R3072" s="406" t="str">
        <f t="shared" si="47"/>
        <v>576_COR4_32_9_202122</v>
      </c>
      <c r="S3072" s="406">
        <v>576</v>
      </c>
      <c r="T3072" s="406" t="s">
        <v>231</v>
      </c>
      <c r="U3072" s="406">
        <v>32</v>
      </c>
      <c r="V3072" s="406">
        <v>9</v>
      </c>
      <c r="W3072" s="406">
        <v>202122</v>
      </c>
      <c r="X3072" s="566">
        <v>2444</v>
      </c>
    </row>
    <row r="3073" spans="18:24" x14ac:dyDescent="0.2">
      <c r="R3073" s="406" t="str">
        <f t="shared" si="47"/>
        <v>582_COR4_32_9_202122</v>
      </c>
      <c r="S3073" s="406">
        <v>582</v>
      </c>
      <c r="T3073" s="406" t="s">
        <v>231</v>
      </c>
      <c r="U3073" s="406">
        <v>32</v>
      </c>
      <c r="V3073" s="406">
        <v>9</v>
      </c>
      <c r="W3073" s="406">
        <v>202122</v>
      </c>
      <c r="X3073" s="566">
        <v>981</v>
      </c>
    </row>
    <row r="3074" spans="18:24" x14ac:dyDescent="0.2">
      <c r="R3074" s="406" t="str">
        <f t="shared" si="47"/>
        <v>584_COR4_32_9_202122</v>
      </c>
      <c r="S3074" s="406">
        <v>584</v>
      </c>
      <c r="T3074" s="406" t="s">
        <v>231</v>
      </c>
      <c r="U3074" s="406">
        <v>32</v>
      </c>
      <c r="V3074" s="406">
        <v>9</v>
      </c>
      <c r="W3074" s="406">
        <v>202122</v>
      </c>
      <c r="X3074" s="566">
        <v>668</v>
      </c>
    </row>
    <row r="3075" spans="18:24" x14ac:dyDescent="0.2">
      <c r="R3075" s="406" t="str">
        <f t="shared" si="47"/>
        <v>586_COR4_32_9_202122</v>
      </c>
      <c r="S3075" s="406">
        <v>586</v>
      </c>
      <c r="T3075" s="406" t="s">
        <v>231</v>
      </c>
      <c r="U3075" s="406">
        <v>32</v>
      </c>
      <c r="V3075" s="406">
        <v>9</v>
      </c>
      <c r="W3075" s="406">
        <v>202122</v>
      </c>
      <c r="X3075" s="566">
        <v>1614</v>
      </c>
    </row>
    <row r="3076" spans="18:24" x14ac:dyDescent="0.2">
      <c r="R3076" s="406" t="str">
        <f t="shared" ref="R3076:R3139" si="48">S3076&amp;"_"&amp;T3076&amp;"_"&amp;U3076&amp;"_"&amp;V3076&amp;"_"&amp;W3076</f>
        <v>512_COR4_33_9_202122</v>
      </c>
      <c r="S3076" s="406">
        <v>512</v>
      </c>
      <c r="T3076" s="406" t="s">
        <v>231</v>
      </c>
      <c r="U3076" s="406">
        <v>33</v>
      </c>
      <c r="V3076" s="406">
        <v>9</v>
      </c>
      <c r="W3076" s="406">
        <v>202122</v>
      </c>
      <c r="X3076" s="566">
        <v>136560</v>
      </c>
    </row>
    <row r="3077" spans="18:24" x14ac:dyDescent="0.2">
      <c r="R3077" s="406" t="str">
        <f t="shared" si="48"/>
        <v>514_COR4_33_9_202122</v>
      </c>
      <c r="S3077" s="406">
        <v>514</v>
      </c>
      <c r="T3077" s="406" t="s">
        <v>231</v>
      </c>
      <c r="U3077" s="406">
        <v>33</v>
      </c>
      <c r="V3077" s="406">
        <v>9</v>
      </c>
      <c r="W3077" s="406">
        <v>202122</v>
      </c>
      <c r="X3077" s="566">
        <v>174019</v>
      </c>
    </row>
    <row r="3078" spans="18:24" x14ac:dyDescent="0.2">
      <c r="R3078" s="406" t="str">
        <f t="shared" si="48"/>
        <v>516_COR4_33_9_202122</v>
      </c>
      <c r="S3078" s="406">
        <v>516</v>
      </c>
      <c r="T3078" s="406" t="s">
        <v>231</v>
      </c>
      <c r="U3078" s="406">
        <v>33</v>
      </c>
      <c r="V3078" s="406">
        <v>9</v>
      </c>
      <c r="W3078" s="406">
        <v>202122</v>
      </c>
      <c r="X3078" s="566">
        <v>223222</v>
      </c>
    </row>
    <row r="3079" spans="18:24" x14ac:dyDescent="0.2">
      <c r="R3079" s="406" t="str">
        <f t="shared" si="48"/>
        <v>518_COR4_33_9_202122</v>
      </c>
      <c r="S3079" s="406">
        <v>518</v>
      </c>
      <c r="T3079" s="406" t="s">
        <v>231</v>
      </c>
      <c r="U3079" s="406">
        <v>33</v>
      </c>
      <c r="V3079" s="406">
        <v>9</v>
      </c>
      <c r="W3079" s="406">
        <v>202122</v>
      </c>
      <c r="X3079" s="566">
        <v>284311</v>
      </c>
    </row>
    <row r="3080" spans="18:24" x14ac:dyDescent="0.2">
      <c r="R3080" s="406" t="str">
        <f t="shared" si="48"/>
        <v>520_COR4_33_9_202122</v>
      </c>
      <c r="S3080" s="406">
        <v>520</v>
      </c>
      <c r="T3080" s="406" t="s">
        <v>231</v>
      </c>
      <c r="U3080" s="406">
        <v>33</v>
      </c>
      <c r="V3080" s="406">
        <v>9</v>
      </c>
      <c r="W3080" s="406">
        <v>202122</v>
      </c>
      <c r="X3080" s="566">
        <v>351703</v>
      </c>
    </row>
    <row r="3081" spans="18:24" x14ac:dyDescent="0.2">
      <c r="R3081" s="406" t="str">
        <f t="shared" si="48"/>
        <v>522_COR4_33_9_202122</v>
      </c>
      <c r="S3081" s="406">
        <v>522</v>
      </c>
      <c r="T3081" s="406" t="s">
        <v>231</v>
      </c>
      <c r="U3081" s="406">
        <v>33</v>
      </c>
      <c r="V3081" s="406">
        <v>9</v>
      </c>
      <c r="W3081" s="406">
        <v>202122</v>
      </c>
      <c r="X3081" s="566">
        <v>462671.125</v>
      </c>
    </row>
    <row r="3082" spans="18:24" x14ac:dyDescent="0.2">
      <c r="R3082" s="406" t="str">
        <f t="shared" si="48"/>
        <v>524_COR4_33_9_202122</v>
      </c>
      <c r="S3082" s="406">
        <v>524</v>
      </c>
      <c r="T3082" s="406" t="s">
        <v>231</v>
      </c>
      <c r="U3082" s="406">
        <v>33</v>
      </c>
      <c r="V3082" s="406">
        <v>9</v>
      </c>
      <c r="W3082" s="406">
        <v>202122</v>
      </c>
      <c r="X3082" s="566">
        <v>397429</v>
      </c>
    </row>
    <row r="3083" spans="18:24" x14ac:dyDescent="0.2">
      <c r="R3083" s="406" t="str">
        <f t="shared" si="48"/>
        <v>526_COR4_33_9_202122</v>
      </c>
      <c r="S3083" s="406">
        <v>526</v>
      </c>
      <c r="T3083" s="406" t="s">
        <v>231</v>
      </c>
      <c r="U3083" s="406">
        <v>33</v>
      </c>
      <c r="V3083" s="406">
        <v>9</v>
      </c>
      <c r="W3083" s="406">
        <v>202122</v>
      </c>
      <c r="X3083" s="566">
        <v>138216</v>
      </c>
    </row>
    <row r="3084" spans="18:24" x14ac:dyDescent="0.2">
      <c r="R3084" s="406" t="str">
        <f t="shared" si="48"/>
        <v>528_COR4_33_9_202122</v>
      </c>
      <c r="S3084" s="406">
        <v>528</v>
      </c>
      <c r="T3084" s="406" t="s">
        <v>231</v>
      </c>
      <c r="U3084" s="406">
        <v>33</v>
      </c>
      <c r="V3084" s="406">
        <v>9</v>
      </c>
      <c r="W3084" s="406">
        <v>202122</v>
      </c>
      <c r="X3084" s="566">
        <v>232561.21380285558</v>
      </c>
    </row>
    <row r="3085" spans="18:24" x14ac:dyDescent="0.2">
      <c r="R3085" s="406" t="str">
        <f t="shared" si="48"/>
        <v>530_COR4_33_9_202122</v>
      </c>
      <c r="S3085" s="406">
        <v>530</v>
      </c>
      <c r="T3085" s="406" t="s">
        <v>231</v>
      </c>
      <c r="U3085" s="406">
        <v>33</v>
      </c>
      <c r="V3085" s="406">
        <v>9</v>
      </c>
      <c r="W3085" s="406">
        <v>202122</v>
      </c>
      <c r="X3085" s="566">
        <v>503887</v>
      </c>
    </row>
    <row r="3086" spans="18:24" x14ac:dyDescent="0.2">
      <c r="R3086" s="406" t="str">
        <f t="shared" si="48"/>
        <v>532_COR4_33_9_202122</v>
      </c>
      <c r="S3086" s="406">
        <v>532</v>
      </c>
      <c r="T3086" s="406" t="s">
        <v>231</v>
      </c>
      <c r="U3086" s="406">
        <v>33</v>
      </c>
      <c r="V3086" s="406">
        <v>9</v>
      </c>
      <c r="W3086" s="406">
        <v>202122</v>
      </c>
      <c r="X3086" s="566">
        <v>526936</v>
      </c>
    </row>
    <row r="3087" spans="18:24" x14ac:dyDescent="0.2">
      <c r="R3087" s="406" t="str">
        <f t="shared" si="48"/>
        <v>534_COR4_33_9_202122</v>
      </c>
      <c r="S3087" s="406">
        <v>534</v>
      </c>
      <c r="T3087" s="406" t="s">
        <v>231</v>
      </c>
      <c r="U3087" s="406">
        <v>33</v>
      </c>
      <c r="V3087" s="406">
        <v>9</v>
      </c>
      <c r="W3087" s="406">
        <v>202122</v>
      </c>
      <c r="X3087" s="566">
        <v>343055</v>
      </c>
    </row>
    <row r="3088" spans="18:24" x14ac:dyDescent="0.2">
      <c r="R3088" s="406" t="str">
        <f t="shared" si="48"/>
        <v>536_COR4_33_9_202122</v>
      </c>
      <c r="S3088" s="406">
        <v>536</v>
      </c>
      <c r="T3088" s="406" t="s">
        <v>231</v>
      </c>
      <c r="U3088" s="406">
        <v>33</v>
      </c>
      <c r="V3088" s="406">
        <v>9</v>
      </c>
      <c r="W3088" s="406">
        <v>202122</v>
      </c>
      <c r="X3088" s="566">
        <v>172971</v>
      </c>
    </row>
    <row r="3089" spans="18:24" x14ac:dyDescent="0.2">
      <c r="R3089" s="406" t="str">
        <f t="shared" si="48"/>
        <v>538_COR4_33_9_202122</v>
      </c>
      <c r="S3089" s="406">
        <v>538</v>
      </c>
      <c r="T3089" s="406" t="s">
        <v>231</v>
      </c>
      <c r="U3089" s="406">
        <v>33</v>
      </c>
      <c r="V3089" s="406">
        <v>9</v>
      </c>
      <c r="W3089" s="406">
        <v>202122</v>
      </c>
      <c r="X3089" s="566">
        <v>198763</v>
      </c>
    </row>
    <row r="3090" spans="18:24" x14ac:dyDescent="0.2">
      <c r="R3090" s="406" t="str">
        <f t="shared" si="48"/>
        <v>540_COR4_33_9_202122</v>
      </c>
      <c r="S3090" s="406">
        <v>540</v>
      </c>
      <c r="T3090" s="406" t="s">
        <v>231</v>
      </c>
      <c r="U3090" s="406">
        <v>33</v>
      </c>
      <c r="V3090" s="406">
        <v>9</v>
      </c>
      <c r="W3090" s="406">
        <v>202122</v>
      </c>
      <c r="X3090" s="566">
        <v>504848</v>
      </c>
    </row>
    <row r="3091" spans="18:24" x14ac:dyDescent="0.2">
      <c r="R3091" s="406" t="str">
        <f t="shared" si="48"/>
        <v>542_COR4_33_9_202122</v>
      </c>
      <c r="S3091" s="406">
        <v>542</v>
      </c>
      <c r="T3091" s="406" t="s">
        <v>231</v>
      </c>
      <c r="U3091" s="406">
        <v>33</v>
      </c>
      <c r="V3091" s="406">
        <v>9</v>
      </c>
      <c r="W3091" s="406">
        <v>202122</v>
      </c>
      <c r="X3091" s="566">
        <v>108802</v>
      </c>
    </row>
    <row r="3092" spans="18:24" x14ac:dyDescent="0.2">
      <c r="R3092" s="406" t="str">
        <f t="shared" si="48"/>
        <v>544_COR4_33_9_202122</v>
      </c>
      <c r="S3092" s="406">
        <v>544</v>
      </c>
      <c r="T3092" s="406" t="s">
        <v>231</v>
      </c>
      <c r="U3092" s="406">
        <v>33</v>
      </c>
      <c r="V3092" s="406">
        <v>9</v>
      </c>
      <c r="W3092" s="406">
        <v>202122</v>
      </c>
      <c r="X3092" s="566">
        <v>375669</v>
      </c>
    </row>
    <row r="3093" spans="18:24" x14ac:dyDescent="0.2">
      <c r="R3093" s="406" t="str">
        <f t="shared" si="48"/>
        <v>545_COR4_33_9_202122</v>
      </c>
      <c r="S3093" s="406">
        <v>545</v>
      </c>
      <c r="T3093" s="406" t="s">
        <v>231</v>
      </c>
      <c r="U3093" s="406">
        <v>33</v>
      </c>
      <c r="V3093" s="406">
        <v>9</v>
      </c>
      <c r="W3093" s="406">
        <v>202122</v>
      </c>
      <c r="X3093" s="566">
        <v>169049</v>
      </c>
    </row>
    <row r="3094" spans="18:24" x14ac:dyDescent="0.2">
      <c r="R3094" s="406" t="str">
        <f t="shared" si="48"/>
        <v>546_COR4_33_9_202122</v>
      </c>
      <c r="S3094" s="406">
        <v>546</v>
      </c>
      <c r="T3094" s="406" t="s">
        <v>231</v>
      </c>
      <c r="U3094" s="406">
        <v>33</v>
      </c>
      <c r="V3094" s="406">
        <v>9</v>
      </c>
      <c r="W3094" s="406">
        <v>202122</v>
      </c>
      <c r="X3094" s="566">
        <v>142007</v>
      </c>
    </row>
    <row r="3095" spans="18:24" x14ac:dyDescent="0.2">
      <c r="R3095" s="406" t="str">
        <f t="shared" si="48"/>
        <v>548_COR4_33_9_202122</v>
      </c>
      <c r="S3095" s="406">
        <v>548</v>
      </c>
      <c r="T3095" s="406" t="s">
        <v>231</v>
      </c>
      <c r="U3095" s="406">
        <v>33</v>
      </c>
      <c r="V3095" s="406">
        <v>9</v>
      </c>
      <c r="W3095" s="406">
        <v>202122</v>
      </c>
      <c r="X3095" s="566">
        <v>189238</v>
      </c>
    </row>
    <row r="3096" spans="18:24" x14ac:dyDescent="0.2">
      <c r="R3096" s="406" t="str">
        <f t="shared" si="48"/>
        <v>550_COR4_33_9_202122</v>
      </c>
      <c r="S3096" s="406">
        <v>550</v>
      </c>
      <c r="T3096" s="406" t="s">
        <v>231</v>
      </c>
      <c r="U3096" s="406">
        <v>33</v>
      </c>
      <c r="V3096" s="406">
        <v>9</v>
      </c>
      <c r="W3096" s="406">
        <v>202122</v>
      </c>
      <c r="X3096" s="566">
        <v>276187</v>
      </c>
    </row>
    <row r="3097" spans="18:24" x14ac:dyDescent="0.2">
      <c r="R3097" s="406" t="str">
        <f t="shared" si="48"/>
        <v>552_COR4_33_9_202122</v>
      </c>
      <c r="S3097" s="406">
        <v>552</v>
      </c>
      <c r="T3097" s="406" t="s">
        <v>231</v>
      </c>
      <c r="U3097" s="406">
        <v>33</v>
      </c>
      <c r="V3097" s="406">
        <v>9</v>
      </c>
      <c r="W3097" s="406">
        <v>202122</v>
      </c>
      <c r="X3097" s="566">
        <v>840863</v>
      </c>
    </row>
    <row r="3098" spans="18:24" x14ac:dyDescent="0.2">
      <c r="R3098" s="406" t="str">
        <f t="shared" si="48"/>
        <v>562_COR4_33_9_202122</v>
      </c>
      <c r="S3098" s="406">
        <v>562</v>
      </c>
      <c r="T3098" s="406" t="s">
        <v>231</v>
      </c>
      <c r="U3098" s="406">
        <v>33</v>
      </c>
      <c r="V3098" s="406">
        <v>9</v>
      </c>
      <c r="W3098" s="406">
        <v>202122</v>
      </c>
      <c r="X3098" s="566">
        <v>0</v>
      </c>
    </row>
    <row r="3099" spans="18:24" x14ac:dyDescent="0.2">
      <c r="R3099" s="406" t="str">
        <f t="shared" si="48"/>
        <v>564_COR4_33_9_202122</v>
      </c>
      <c r="S3099" s="406">
        <v>564</v>
      </c>
      <c r="T3099" s="406" t="s">
        <v>231</v>
      </c>
      <c r="U3099" s="406">
        <v>33</v>
      </c>
      <c r="V3099" s="406">
        <v>9</v>
      </c>
      <c r="W3099" s="406">
        <v>202122</v>
      </c>
      <c r="X3099" s="566">
        <v>0</v>
      </c>
    </row>
    <row r="3100" spans="18:24" x14ac:dyDescent="0.2">
      <c r="R3100" s="406" t="str">
        <f t="shared" si="48"/>
        <v>566_COR4_33_9_202122</v>
      </c>
      <c r="S3100" s="406">
        <v>566</v>
      </c>
      <c r="T3100" s="406" t="s">
        <v>231</v>
      </c>
      <c r="U3100" s="406">
        <v>33</v>
      </c>
      <c r="V3100" s="406">
        <v>9</v>
      </c>
      <c r="W3100" s="406">
        <v>202122</v>
      </c>
      <c r="X3100" s="566">
        <v>29966</v>
      </c>
    </row>
    <row r="3101" spans="18:24" x14ac:dyDescent="0.2">
      <c r="R3101" s="406" t="str">
        <f t="shared" si="48"/>
        <v>568_COR4_33_9_202122</v>
      </c>
      <c r="S3101" s="406">
        <v>568</v>
      </c>
      <c r="T3101" s="406" t="s">
        <v>231</v>
      </c>
      <c r="U3101" s="406">
        <v>33</v>
      </c>
      <c r="V3101" s="406">
        <v>9</v>
      </c>
      <c r="W3101" s="406">
        <v>202122</v>
      </c>
      <c r="X3101" s="566">
        <v>22945</v>
      </c>
    </row>
    <row r="3102" spans="18:24" x14ac:dyDescent="0.2">
      <c r="R3102" s="406" t="str">
        <f t="shared" si="48"/>
        <v>572_COR4_33_9_202122</v>
      </c>
      <c r="S3102" s="406">
        <v>572</v>
      </c>
      <c r="T3102" s="406" t="s">
        <v>231</v>
      </c>
      <c r="U3102" s="406">
        <v>33</v>
      </c>
      <c r="V3102" s="406">
        <v>9</v>
      </c>
      <c r="W3102" s="406">
        <v>202122</v>
      </c>
      <c r="X3102" s="566">
        <v>31558</v>
      </c>
    </row>
    <row r="3103" spans="18:24" x14ac:dyDescent="0.2">
      <c r="R3103" s="406" t="str">
        <f t="shared" si="48"/>
        <v>574_COR4_33_9_202122</v>
      </c>
      <c r="S3103" s="406">
        <v>574</v>
      </c>
      <c r="T3103" s="406" t="s">
        <v>231</v>
      </c>
      <c r="U3103" s="406">
        <v>33</v>
      </c>
      <c r="V3103" s="406">
        <v>9</v>
      </c>
      <c r="W3103" s="406">
        <v>202122</v>
      </c>
      <c r="X3103" s="566">
        <v>29389</v>
      </c>
    </row>
    <row r="3104" spans="18:24" x14ac:dyDescent="0.2">
      <c r="R3104" s="406" t="str">
        <f t="shared" si="48"/>
        <v>576_COR4_33_9_202122</v>
      </c>
      <c r="S3104" s="406">
        <v>576</v>
      </c>
      <c r="T3104" s="406" t="s">
        <v>231</v>
      </c>
      <c r="U3104" s="406">
        <v>33</v>
      </c>
      <c r="V3104" s="406">
        <v>9</v>
      </c>
      <c r="W3104" s="406">
        <v>202122</v>
      </c>
      <c r="X3104" s="566">
        <v>41630</v>
      </c>
    </row>
    <row r="3105" spans="18:24" x14ac:dyDescent="0.2">
      <c r="R3105" s="406" t="str">
        <f t="shared" si="48"/>
        <v>582_COR4_33_9_202122</v>
      </c>
      <c r="S3105" s="406">
        <v>582</v>
      </c>
      <c r="T3105" s="406" t="s">
        <v>231</v>
      </c>
      <c r="U3105" s="406">
        <v>33</v>
      </c>
      <c r="V3105" s="406">
        <v>9</v>
      </c>
      <c r="W3105" s="406">
        <v>202122</v>
      </c>
      <c r="X3105" s="566">
        <v>0</v>
      </c>
    </row>
    <row r="3106" spans="18:24" x14ac:dyDescent="0.2">
      <c r="R3106" s="406" t="str">
        <f t="shared" si="48"/>
        <v>584_COR4_33_9_202122</v>
      </c>
      <c r="S3106" s="406">
        <v>584</v>
      </c>
      <c r="T3106" s="406" t="s">
        <v>231</v>
      </c>
      <c r="U3106" s="406">
        <v>33</v>
      </c>
      <c r="V3106" s="406">
        <v>9</v>
      </c>
      <c r="W3106" s="406">
        <v>202122</v>
      </c>
      <c r="X3106" s="566">
        <v>0</v>
      </c>
    </row>
    <row r="3107" spans="18:24" x14ac:dyDescent="0.2">
      <c r="R3107" s="406" t="str">
        <f t="shared" si="48"/>
        <v>586_COR4_33_9_202122</v>
      </c>
      <c r="S3107" s="406">
        <v>586</v>
      </c>
      <c r="T3107" s="406" t="s">
        <v>231</v>
      </c>
      <c r="U3107" s="406">
        <v>33</v>
      </c>
      <c r="V3107" s="406">
        <v>9</v>
      </c>
      <c r="W3107" s="406">
        <v>202122</v>
      </c>
      <c r="X3107" s="566">
        <v>0</v>
      </c>
    </row>
    <row r="3108" spans="18:24" x14ac:dyDescent="0.2">
      <c r="R3108" s="406" t="str">
        <f t="shared" si="48"/>
        <v>512_COR4_34_9_202122</v>
      </c>
      <c r="S3108" s="406">
        <v>512</v>
      </c>
      <c r="T3108" s="406" t="s">
        <v>231</v>
      </c>
      <c r="U3108" s="406">
        <v>34</v>
      </c>
      <c r="V3108" s="406">
        <v>9</v>
      </c>
      <c r="W3108" s="406">
        <v>202122</v>
      </c>
      <c r="X3108" s="566">
        <v>4779</v>
      </c>
    </row>
    <row r="3109" spans="18:24" x14ac:dyDescent="0.2">
      <c r="R3109" s="406" t="str">
        <f t="shared" si="48"/>
        <v>514_COR4_34_9_202122</v>
      </c>
      <c r="S3109" s="406">
        <v>514</v>
      </c>
      <c r="T3109" s="406" t="s">
        <v>231</v>
      </c>
      <c r="U3109" s="406">
        <v>34</v>
      </c>
      <c r="V3109" s="406">
        <v>9</v>
      </c>
      <c r="W3109" s="406">
        <v>202122</v>
      </c>
      <c r="X3109" s="566">
        <v>2985</v>
      </c>
    </row>
    <row r="3110" spans="18:24" x14ac:dyDescent="0.2">
      <c r="R3110" s="406" t="str">
        <f t="shared" si="48"/>
        <v>516_COR4_34_9_202122</v>
      </c>
      <c r="S3110" s="406">
        <v>516</v>
      </c>
      <c r="T3110" s="406" t="s">
        <v>231</v>
      </c>
      <c r="U3110" s="406">
        <v>34</v>
      </c>
      <c r="V3110" s="406">
        <v>9</v>
      </c>
      <c r="W3110" s="406">
        <v>202122</v>
      </c>
      <c r="X3110" s="566">
        <v>9767</v>
      </c>
    </row>
    <row r="3111" spans="18:24" x14ac:dyDescent="0.2">
      <c r="R3111" s="406" t="str">
        <f t="shared" si="48"/>
        <v>518_COR4_34_9_202122</v>
      </c>
      <c r="S3111" s="406">
        <v>518</v>
      </c>
      <c r="T3111" s="406" t="s">
        <v>231</v>
      </c>
      <c r="U3111" s="406">
        <v>34</v>
      </c>
      <c r="V3111" s="406">
        <v>9</v>
      </c>
      <c r="W3111" s="406">
        <v>202122</v>
      </c>
      <c r="X3111" s="566">
        <v>15203</v>
      </c>
    </row>
    <row r="3112" spans="18:24" x14ac:dyDescent="0.2">
      <c r="R3112" s="406" t="str">
        <f t="shared" si="48"/>
        <v>520_COR4_34_9_202122</v>
      </c>
      <c r="S3112" s="406">
        <v>520</v>
      </c>
      <c r="T3112" s="406" t="s">
        <v>231</v>
      </c>
      <c r="U3112" s="406">
        <v>34</v>
      </c>
      <c r="V3112" s="406">
        <v>9</v>
      </c>
      <c r="W3112" s="406">
        <v>202122</v>
      </c>
      <c r="X3112" s="566">
        <v>7044</v>
      </c>
    </row>
    <row r="3113" spans="18:24" x14ac:dyDescent="0.2">
      <c r="R3113" s="406" t="str">
        <f t="shared" si="48"/>
        <v>522_COR4_34_9_202122</v>
      </c>
      <c r="S3113" s="406">
        <v>522</v>
      </c>
      <c r="T3113" s="406" t="s">
        <v>231</v>
      </c>
      <c r="U3113" s="406">
        <v>34</v>
      </c>
      <c r="V3113" s="406">
        <v>9</v>
      </c>
      <c r="W3113" s="406">
        <v>202122</v>
      </c>
      <c r="X3113" s="566">
        <v>56980.218000000001</v>
      </c>
    </row>
    <row r="3114" spans="18:24" x14ac:dyDescent="0.2">
      <c r="R3114" s="406" t="str">
        <f t="shared" si="48"/>
        <v>524_COR4_34_9_202122</v>
      </c>
      <c r="S3114" s="406">
        <v>524</v>
      </c>
      <c r="T3114" s="406" t="s">
        <v>231</v>
      </c>
      <c r="U3114" s="406">
        <v>34</v>
      </c>
      <c r="V3114" s="406">
        <v>9</v>
      </c>
      <c r="W3114" s="406">
        <v>202122</v>
      </c>
      <c r="X3114" s="566">
        <v>12352</v>
      </c>
    </row>
    <row r="3115" spans="18:24" x14ac:dyDescent="0.2">
      <c r="R3115" s="406" t="str">
        <f t="shared" si="48"/>
        <v>526_COR4_34_9_202122</v>
      </c>
      <c r="S3115" s="406">
        <v>526</v>
      </c>
      <c r="T3115" s="406" t="s">
        <v>231</v>
      </c>
      <c r="U3115" s="406">
        <v>34</v>
      </c>
      <c r="V3115" s="406">
        <v>9</v>
      </c>
      <c r="W3115" s="406">
        <v>202122</v>
      </c>
      <c r="X3115" s="566">
        <v>745</v>
      </c>
    </row>
    <row r="3116" spans="18:24" x14ac:dyDescent="0.2">
      <c r="R3116" s="406" t="str">
        <f t="shared" si="48"/>
        <v>528_COR4_34_9_202122</v>
      </c>
      <c r="S3116" s="406">
        <v>528</v>
      </c>
      <c r="T3116" s="406" t="s">
        <v>231</v>
      </c>
      <c r="U3116" s="406">
        <v>34</v>
      </c>
      <c r="V3116" s="406">
        <v>9</v>
      </c>
      <c r="W3116" s="406">
        <v>202122</v>
      </c>
      <c r="X3116" s="566">
        <v>11126.900940000007</v>
      </c>
    </row>
    <row r="3117" spans="18:24" x14ac:dyDescent="0.2">
      <c r="R3117" s="406" t="str">
        <f t="shared" si="48"/>
        <v>530_COR4_34_9_202122</v>
      </c>
      <c r="S3117" s="406">
        <v>530</v>
      </c>
      <c r="T3117" s="406" t="s">
        <v>231</v>
      </c>
      <c r="U3117" s="406">
        <v>34</v>
      </c>
      <c r="V3117" s="406">
        <v>9</v>
      </c>
      <c r="W3117" s="406">
        <v>202122</v>
      </c>
      <c r="X3117" s="566">
        <v>6359</v>
      </c>
    </row>
    <row r="3118" spans="18:24" x14ac:dyDescent="0.2">
      <c r="R3118" s="406" t="str">
        <f t="shared" si="48"/>
        <v>532_COR4_34_9_202122</v>
      </c>
      <c r="S3118" s="406">
        <v>532</v>
      </c>
      <c r="T3118" s="406" t="s">
        <v>231</v>
      </c>
      <c r="U3118" s="406">
        <v>34</v>
      </c>
      <c r="V3118" s="406">
        <v>9</v>
      </c>
      <c r="W3118" s="406">
        <v>202122</v>
      </c>
      <c r="X3118" s="566">
        <v>43219</v>
      </c>
    </row>
    <row r="3119" spans="18:24" x14ac:dyDescent="0.2">
      <c r="R3119" s="406" t="str">
        <f t="shared" si="48"/>
        <v>534_COR4_34_9_202122</v>
      </c>
      <c r="S3119" s="406">
        <v>534</v>
      </c>
      <c r="T3119" s="406" t="s">
        <v>231</v>
      </c>
      <c r="U3119" s="406">
        <v>34</v>
      </c>
      <c r="V3119" s="406">
        <v>9</v>
      </c>
      <c r="W3119" s="406">
        <v>202122</v>
      </c>
      <c r="X3119" s="566">
        <v>17015.740210000004</v>
      </c>
    </row>
    <row r="3120" spans="18:24" x14ac:dyDescent="0.2">
      <c r="R3120" s="406" t="str">
        <f t="shared" si="48"/>
        <v>536_COR4_34_9_202122</v>
      </c>
      <c r="S3120" s="406">
        <v>536</v>
      </c>
      <c r="T3120" s="406" t="s">
        <v>231</v>
      </c>
      <c r="U3120" s="406">
        <v>34</v>
      </c>
      <c r="V3120" s="406">
        <v>9</v>
      </c>
      <c r="W3120" s="406">
        <v>202122</v>
      </c>
      <c r="X3120" s="566">
        <v>10569.3</v>
      </c>
    </row>
    <row r="3121" spans="18:24" x14ac:dyDescent="0.2">
      <c r="R3121" s="406" t="str">
        <f t="shared" si="48"/>
        <v>538_COR4_34_9_202122</v>
      </c>
      <c r="S3121" s="406">
        <v>538</v>
      </c>
      <c r="T3121" s="406" t="s">
        <v>231</v>
      </c>
      <c r="U3121" s="406">
        <v>34</v>
      </c>
      <c r="V3121" s="406">
        <v>9</v>
      </c>
      <c r="W3121" s="406">
        <v>202122</v>
      </c>
      <c r="X3121" s="566">
        <v>4132</v>
      </c>
    </row>
    <row r="3122" spans="18:24" x14ac:dyDescent="0.2">
      <c r="R3122" s="406" t="str">
        <f t="shared" si="48"/>
        <v>540_COR4_34_9_202122</v>
      </c>
      <c r="S3122" s="406">
        <v>540</v>
      </c>
      <c r="T3122" s="406" t="s">
        <v>231</v>
      </c>
      <c r="U3122" s="406">
        <v>34</v>
      </c>
      <c r="V3122" s="406">
        <v>9</v>
      </c>
      <c r="W3122" s="406">
        <v>202122</v>
      </c>
      <c r="X3122" s="566">
        <v>12425.575000000001</v>
      </c>
    </row>
    <row r="3123" spans="18:24" x14ac:dyDescent="0.2">
      <c r="R3123" s="406" t="str">
        <f t="shared" si="48"/>
        <v>542_COR4_34_9_202122</v>
      </c>
      <c r="S3123" s="406">
        <v>542</v>
      </c>
      <c r="T3123" s="406" t="s">
        <v>231</v>
      </c>
      <c r="U3123" s="406">
        <v>34</v>
      </c>
      <c r="V3123" s="406">
        <v>9</v>
      </c>
      <c r="W3123" s="406">
        <v>202122</v>
      </c>
      <c r="X3123" s="566">
        <v>9225</v>
      </c>
    </row>
    <row r="3124" spans="18:24" x14ac:dyDescent="0.2">
      <c r="R3124" s="406" t="str">
        <f t="shared" si="48"/>
        <v>544_COR4_34_9_202122</v>
      </c>
      <c r="S3124" s="406">
        <v>544</v>
      </c>
      <c r="T3124" s="406" t="s">
        <v>231</v>
      </c>
      <c r="U3124" s="406">
        <v>34</v>
      </c>
      <c r="V3124" s="406">
        <v>9</v>
      </c>
      <c r="W3124" s="406">
        <v>202122</v>
      </c>
      <c r="X3124" s="566">
        <v>0</v>
      </c>
    </row>
    <row r="3125" spans="18:24" x14ac:dyDescent="0.2">
      <c r="R3125" s="406" t="str">
        <f t="shared" si="48"/>
        <v>545_COR4_34_9_202122</v>
      </c>
      <c r="S3125" s="406">
        <v>545</v>
      </c>
      <c r="T3125" s="406" t="s">
        <v>231</v>
      </c>
      <c r="U3125" s="406">
        <v>34</v>
      </c>
      <c r="V3125" s="406">
        <v>9</v>
      </c>
      <c r="W3125" s="406">
        <v>202122</v>
      </c>
      <c r="X3125" s="566">
        <v>4711</v>
      </c>
    </row>
    <row r="3126" spans="18:24" x14ac:dyDescent="0.2">
      <c r="R3126" s="406" t="str">
        <f t="shared" si="48"/>
        <v>546_COR4_34_9_202122</v>
      </c>
      <c r="S3126" s="406">
        <v>546</v>
      </c>
      <c r="T3126" s="406" t="s">
        <v>231</v>
      </c>
      <c r="U3126" s="406">
        <v>34</v>
      </c>
      <c r="V3126" s="406">
        <v>9</v>
      </c>
      <c r="W3126" s="406">
        <v>202122</v>
      </c>
      <c r="X3126" s="566">
        <v>2705</v>
      </c>
    </row>
    <row r="3127" spans="18:24" x14ac:dyDescent="0.2">
      <c r="R3127" s="406" t="str">
        <f t="shared" si="48"/>
        <v>548_COR4_34_9_202122</v>
      </c>
      <c r="S3127" s="406">
        <v>548</v>
      </c>
      <c r="T3127" s="406" t="s">
        <v>231</v>
      </c>
      <c r="U3127" s="406">
        <v>34</v>
      </c>
      <c r="V3127" s="406">
        <v>9</v>
      </c>
      <c r="W3127" s="406">
        <v>202122</v>
      </c>
      <c r="X3127" s="566">
        <v>6503.2229399999997</v>
      </c>
    </row>
    <row r="3128" spans="18:24" x14ac:dyDescent="0.2">
      <c r="R3128" s="406" t="str">
        <f t="shared" si="48"/>
        <v>550_COR4_34_9_202122</v>
      </c>
      <c r="S3128" s="406">
        <v>550</v>
      </c>
      <c r="T3128" s="406" t="s">
        <v>231</v>
      </c>
      <c r="U3128" s="406">
        <v>34</v>
      </c>
      <c r="V3128" s="406">
        <v>9</v>
      </c>
      <c r="W3128" s="406">
        <v>202122</v>
      </c>
      <c r="X3128" s="566">
        <v>5458.6007399999999</v>
      </c>
    </row>
    <row r="3129" spans="18:24" x14ac:dyDescent="0.2">
      <c r="R3129" s="406" t="str">
        <f t="shared" si="48"/>
        <v>552_COR4_34_9_202122</v>
      </c>
      <c r="S3129" s="406">
        <v>552</v>
      </c>
      <c r="T3129" s="406" t="s">
        <v>231</v>
      </c>
      <c r="U3129" s="406">
        <v>34</v>
      </c>
      <c r="V3129" s="406">
        <v>9</v>
      </c>
      <c r="W3129" s="406">
        <v>202122</v>
      </c>
      <c r="X3129" s="566">
        <v>74281.450160000022</v>
      </c>
    </row>
    <row r="3130" spans="18:24" x14ac:dyDescent="0.2">
      <c r="R3130" s="406" t="str">
        <f t="shared" si="48"/>
        <v>562_COR4_34_9_202122</v>
      </c>
      <c r="S3130" s="406">
        <v>562</v>
      </c>
      <c r="T3130" s="406" t="s">
        <v>231</v>
      </c>
      <c r="U3130" s="406">
        <v>34</v>
      </c>
      <c r="V3130" s="406">
        <v>9</v>
      </c>
      <c r="W3130" s="406">
        <v>202122</v>
      </c>
      <c r="X3130" s="566">
        <v>5234</v>
      </c>
    </row>
    <row r="3131" spans="18:24" x14ac:dyDescent="0.2">
      <c r="R3131" s="406" t="str">
        <f t="shared" si="48"/>
        <v>564_COR4_34_9_202122</v>
      </c>
      <c r="S3131" s="406">
        <v>564</v>
      </c>
      <c r="T3131" s="406" t="s">
        <v>231</v>
      </c>
      <c r="U3131" s="406">
        <v>34</v>
      </c>
      <c r="V3131" s="406">
        <v>9</v>
      </c>
      <c r="W3131" s="406">
        <v>202122</v>
      </c>
      <c r="X3131" s="566">
        <v>0</v>
      </c>
    </row>
    <row r="3132" spans="18:24" x14ac:dyDescent="0.2">
      <c r="R3132" s="406" t="str">
        <f t="shared" si="48"/>
        <v>566_COR4_34_9_202122</v>
      </c>
      <c r="S3132" s="406">
        <v>566</v>
      </c>
      <c r="T3132" s="406" t="s">
        <v>231</v>
      </c>
      <c r="U3132" s="406">
        <v>34</v>
      </c>
      <c r="V3132" s="406">
        <v>9</v>
      </c>
      <c r="W3132" s="406">
        <v>202122</v>
      </c>
      <c r="X3132" s="566">
        <v>771</v>
      </c>
    </row>
    <row r="3133" spans="18:24" x14ac:dyDescent="0.2">
      <c r="R3133" s="406" t="str">
        <f t="shared" si="48"/>
        <v>568_COR4_34_9_202122</v>
      </c>
      <c r="S3133" s="406">
        <v>568</v>
      </c>
      <c r="T3133" s="406" t="s">
        <v>231</v>
      </c>
      <c r="U3133" s="406">
        <v>34</v>
      </c>
      <c r="V3133" s="406">
        <v>9</v>
      </c>
      <c r="W3133" s="406">
        <v>202122</v>
      </c>
      <c r="X3133" s="566">
        <v>17118</v>
      </c>
    </row>
    <row r="3134" spans="18:24" x14ac:dyDescent="0.2">
      <c r="R3134" s="406" t="str">
        <f t="shared" si="48"/>
        <v>572_COR4_34_9_202122</v>
      </c>
      <c r="S3134" s="406">
        <v>572</v>
      </c>
      <c r="T3134" s="406" t="s">
        <v>231</v>
      </c>
      <c r="U3134" s="406">
        <v>34</v>
      </c>
      <c r="V3134" s="406">
        <v>9</v>
      </c>
      <c r="W3134" s="406">
        <v>202122</v>
      </c>
      <c r="X3134" s="566">
        <v>3421</v>
      </c>
    </row>
    <row r="3135" spans="18:24" x14ac:dyDescent="0.2">
      <c r="R3135" s="406" t="str">
        <f t="shared" si="48"/>
        <v>574_COR4_34_9_202122</v>
      </c>
      <c r="S3135" s="406">
        <v>574</v>
      </c>
      <c r="T3135" s="406" t="s">
        <v>231</v>
      </c>
      <c r="U3135" s="406">
        <v>34</v>
      </c>
      <c r="V3135" s="406">
        <v>9</v>
      </c>
      <c r="W3135" s="406">
        <v>202122</v>
      </c>
      <c r="X3135" s="566">
        <v>1012</v>
      </c>
    </row>
    <row r="3136" spans="18:24" x14ac:dyDescent="0.2">
      <c r="R3136" s="406" t="str">
        <f t="shared" si="48"/>
        <v>576_COR4_34_9_202122</v>
      </c>
      <c r="S3136" s="406">
        <v>576</v>
      </c>
      <c r="T3136" s="406" t="s">
        <v>231</v>
      </c>
      <c r="U3136" s="406">
        <v>34</v>
      </c>
      <c r="V3136" s="406">
        <v>9</v>
      </c>
      <c r="W3136" s="406">
        <v>202122</v>
      </c>
      <c r="X3136" s="566">
        <v>1852</v>
      </c>
    </row>
    <row r="3137" spans="18:24" x14ac:dyDescent="0.2">
      <c r="R3137" s="406" t="str">
        <f t="shared" si="48"/>
        <v>582_COR4_34_9_202122</v>
      </c>
      <c r="S3137" s="406">
        <v>582</v>
      </c>
      <c r="T3137" s="406" t="s">
        <v>231</v>
      </c>
      <c r="U3137" s="406">
        <v>34</v>
      </c>
      <c r="V3137" s="406">
        <v>9</v>
      </c>
      <c r="W3137" s="406">
        <v>202122</v>
      </c>
      <c r="X3137" s="566">
        <v>0</v>
      </c>
    </row>
    <row r="3138" spans="18:24" x14ac:dyDescent="0.2">
      <c r="R3138" s="406" t="str">
        <f t="shared" si="48"/>
        <v>584_COR4_34_9_202122</v>
      </c>
      <c r="S3138" s="406">
        <v>584</v>
      </c>
      <c r="T3138" s="406" t="s">
        <v>231</v>
      </c>
      <c r="U3138" s="406">
        <v>34</v>
      </c>
      <c r="V3138" s="406">
        <v>9</v>
      </c>
      <c r="W3138" s="406">
        <v>202122</v>
      </c>
      <c r="X3138" s="566">
        <v>0</v>
      </c>
    </row>
    <row r="3139" spans="18:24" x14ac:dyDescent="0.2">
      <c r="R3139" s="406" t="str">
        <f t="shared" si="48"/>
        <v>586_COR4_34_9_202122</v>
      </c>
      <c r="S3139" s="406">
        <v>586</v>
      </c>
      <c r="T3139" s="406" t="s">
        <v>231</v>
      </c>
      <c r="U3139" s="406">
        <v>34</v>
      </c>
      <c r="V3139" s="406">
        <v>9</v>
      </c>
      <c r="W3139" s="406">
        <v>202122</v>
      </c>
      <c r="X3139" s="566">
        <v>0</v>
      </c>
    </row>
    <row r="3140" spans="18:24" x14ac:dyDescent="0.2">
      <c r="R3140" s="406" t="str">
        <f t="shared" ref="R3140:R3203" si="49">S3140&amp;"_"&amp;T3140&amp;"_"&amp;U3140&amp;"_"&amp;V3140&amp;"_"&amp;W3140</f>
        <v>512_COR4_35_9_202122</v>
      </c>
      <c r="S3140" s="406">
        <v>512</v>
      </c>
      <c r="T3140" s="406" t="s">
        <v>231</v>
      </c>
      <c r="U3140" s="406">
        <v>35</v>
      </c>
      <c r="V3140" s="406">
        <v>9</v>
      </c>
      <c r="W3140" s="406">
        <v>202122</v>
      </c>
      <c r="X3140" s="566">
        <v>3536</v>
      </c>
    </row>
    <row r="3141" spans="18:24" x14ac:dyDescent="0.2">
      <c r="R3141" s="406" t="str">
        <f t="shared" si="49"/>
        <v>514_COR4_35_9_202122</v>
      </c>
      <c r="S3141" s="406">
        <v>514</v>
      </c>
      <c r="T3141" s="406" t="s">
        <v>231</v>
      </c>
      <c r="U3141" s="406">
        <v>35</v>
      </c>
      <c r="V3141" s="406">
        <v>9</v>
      </c>
      <c r="W3141" s="406">
        <v>202122</v>
      </c>
      <c r="X3141" s="566">
        <v>7665</v>
      </c>
    </row>
    <row r="3142" spans="18:24" x14ac:dyDescent="0.2">
      <c r="R3142" s="406" t="str">
        <f t="shared" si="49"/>
        <v>516_COR4_35_9_202122</v>
      </c>
      <c r="S3142" s="406">
        <v>516</v>
      </c>
      <c r="T3142" s="406" t="s">
        <v>231</v>
      </c>
      <c r="U3142" s="406">
        <v>35</v>
      </c>
      <c r="V3142" s="406">
        <v>9</v>
      </c>
      <c r="W3142" s="406">
        <v>202122</v>
      </c>
      <c r="X3142" s="566">
        <v>6387</v>
      </c>
    </row>
    <row r="3143" spans="18:24" x14ac:dyDescent="0.2">
      <c r="R3143" s="406" t="str">
        <f t="shared" si="49"/>
        <v>518_COR4_35_9_202122</v>
      </c>
      <c r="S3143" s="406">
        <v>518</v>
      </c>
      <c r="T3143" s="406" t="s">
        <v>231</v>
      </c>
      <c r="U3143" s="406">
        <v>35</v>
      </c>
      <c r="V3143" s="406">
        <v>9</v>
      </c>
      <c r="W3143" s="406">
        <v>202122</v>
      </c>
      <c r="X3143" s="566">
        <v>10263</v>
      </c>
    </row>
    <row r="3144" spans="18:24" x14ac:dyDescent="0.2">
      <c r="R3144" s="406" t="str">
        <f t="shared" si="49"/>
        <v>520_COR4_35_9_202122</v>
      </c>
      <c r="S3144" s="406">
        <v>520</v>
      </c>
      <c r="T3144" s="406" t="s">
        <v>231</v>
      </c>
      <c r="U3144" s="406">
        <v>35</v>
      </c>
      <c r="V3144" s="406">
        <v>9</v>
      </c>
      <c r="W3144" s="406">
        <v>202122</v>
      </c>
      <c r="X3144" s="566">
        <v>6179</v>
      </c>
    </row>
    <row r="3145" spans="18:24" x14ac:dyDescent="0.2">
      <c r="R3145" s="406" t="str">
        <f t="shared" si="49"/>
        <v>522_COR4_35_9_202122</v>
      </c>
      <c r="S3145" s="406">
        <v>522</v>
      </c>
      <c r="T3145" s="406" t="s">
        <v>231</v>
      </c>
      <c r="U3145" s="406">
        <v>35</v>
      </c>
      <c r="V3145" s="406">
        <v>9</v>
      </c>
      <c r="W3145" s="406">
        <v>202122</v>
      </c>
      <c r="X3145" s="566">
        <v>17089.689999999999</v>
      </c>
    </row>
    <row r="3146" spans="18:24" x14ac:dyDescent="0.2">
      <c r="R3146" s="406" t="str">
        <f t="shared" si="49"/>
        <v>524_COR4_35_9_202122</v>
      </c>
      <c r="S3146" s="406">
        <v>524</v>
      </c>
      <c r="T3146" s="406" t="s">
        <v>231</v>
      </c>
      <c r="U3146" s="406">
        <v>35</v>
      </c>
      <c r="V3146" s="406">
        <v>9</v>
      </c>
      <c r="W3146" s="406">
        <v>202122</v>
      </c>
      <c r="X3146" s="566">
        <v>4247</v>
      </c>
    </row>
    <row r="3147" spans="18:24" x14ac:dyDescent="0.2">
      <c r="R3147" s="406" t="str">
        <f t="shared" si="49"/>
        <v>526_COR4_35_9_202122</v>
      </c>
      <c r="S3147" s="406">
        <v>526</v>
      </c>
      <c r="T3147" s="406" t="s">
        <v>231</v>
      </c>
      <c r="U3147" s="406">
        <v>35</v>
      </c>
      <c r="V3147" s="406">
        <v>9</v>
      </c>
      <c r="W3147" s="406">
        <v>202122</v>
      </c>
      <c r="X3147" s="566">
        <v>1518</v>
      </c>
    </row>
    <row r="3148" spans="18:24" x14ac:dyDescent="0.2">
      <c r="R3148" s="406" t="str">
        <f t="shared" si="49"/>
        <v>528_COR4_35_9_202122</v>
      </c>
      <c r="S3148" s="406">
        <v>528</v>
      </c>
      <c r="T3148" s="406" t="s">
        <v>231</v>
      </c>
      <c r="U3148" s="406">
        <v>35</v>
      </c>
      <c r="V3148" s="406">
        <v>9</v>
      </c>
      <c r="W3148" s="406">
        <v>202122</v>
      </c>
      <c r="X3148" s="566">
        <v>6885.4894455877811</v>
      </c>
    </row>
    <row r="3149" spans="18:24" x14ac:dyDescent="0.2">
      <c r="R3149" s="406" t="str">
        <f t="shared" si="49"/>
        <v>530_COR4_35_9_202122</v>
      </c>
      <c r="S3149" s="406">
        <v>530</v>
      </c>
      <c r="T3149" s="406" t="s">
        <v>231</v>
      </c>
      <c r="U3149" s="406">
        <v>35</v>
      </c>
      <c r="V3149" s="406">
        <v>9</v>
      </c>
      <c r="W3149" s="406">
        <v>202122</v>
      </c>
      <c r="X3149" s="566">
        <v>16613</v>
      </c>
    </row>
    <row r="3150" spans="18:24" x14ac:dyDescent="0.2">
      <c r="R3150" s="406" t="str">
        <f t="shared" si="49"/>
        <v>532_COR4_35_9_202122</v>
      </c>
      <c r="S3150" s="406">
        <v>532</v>
      </c>
      <c r="T3150" s="406" t="s">
        <v>231</v>
      </c>
      <c r="U3150" s="406">
        <v>35</v>
      </c>
      <c r="V3150" s="406">
        <v>9</v>
      </c>
      <c r="W3150" s="406">
        <v>202122</v>
      </c>
      <c r="X3150" s="566">
        <v>13448</v>
      </c>
    </row>
    <row r="3151" spans="18:24" x14ac:dyDescent="0.2">
      <c r="R3151" s="406" t="str">
        <f t="shared" si="49"/>
        <v>534_COR4_35_9_202122</v>
      </c>
      <c r="S3151" s="406">
        <v>534</v>
      </c>
      <c r="T3151" s="406" t="s">
        <v>231</v>
      </c>
      <c r="U3151" s="406">
        <v>35</v>
      </c>
      <c r="V3151" s="406">
        <v>9</v>
      </c>
      <c r="W3151" s="406">
        <v>202122</v>
      </c>
      <c r="X3151" s="566">
        <v>10498</v>
      </c>
    </row>
    <row r="3152" spans="18:24" x14ac:dyDescent="0.2">
      <c r="R3152" s="406" t="str">
        <f t="shared" si="49"/>
        <v>536_COR4_35_9_202122</v>
      </c>
      <c r="S3152" s="406">
        <v>536</v>
      </c>
      <c r="T3152" s="406" t="s">
        <v>231</v>
      </c>
      <c r="U3152" s="406">
        <v>35</v>
      </c>
      <c r="V3152" s="406">
        <v>9</v>
      </c>
      <c r="W3152" s="406">
        <v>202122</v>
      </c>
      <c r="X3152" s="566">
        <v>7324</v>
      </c>
    </row>
    <row r="3153" spans="18:24" x14ac:dyDescent="0.2">
      <c r="R3153" s="406" t="str">
        <f t="shared" si="49"/>
        <v>538_COR4_35_9_202122</v>
      </c>
      <c r="S3153" s="406">
        <v>538</v>
      </c>
      <c r="T3153" s="406" t="s">
        <v>231</v>
      </c>
      <c r="U3153" s="406">
        <v>35</v>
      </c>
      <c r="V3153" s="406">
        <v>9</v>
      </c>
      <c r="W3153" s="406">
        <v>202122</v>
      </c>
      <c r="X3153" s="566">
        <v>5220</v>
      </c>
    </row>
    <row r="3154" spans="18:24" x14ac:dyDescent="0.2">
      <c r="R3154" s="406" t="str">
        <f t="shared" si="49"/>
        <v>540_COR4_35_9_202122</v>
      </c>
      <c r="S3154" s="406">
        <v>540</v>
      </c>
      <c r="T3154" s="406" t="s">
        <v>231</v>
      </c>
      <c r="U3154" s="406">
        <v>35</v>
      </c>
      <c r="V3154" s="406">
        <v>9</v>
      </c>
      <c r="W3154" s="406">
        <v>202122</v>
      </c>
      <c r="X3154" s="566">
        <v>93520</v>
      </c>
    </row>
    <row r="3155" spans="18:24" x14ac:dyDescent="0.2">
      <c r="R3155" s="406" t="str">
        <f t="shared" si="49"/>
        <v>542_COR4_35_9_202122</v>
      </c>
      <c r="S3155" s="406">
        <v>542</v>
      </c>
      <c r="T3155" s="406" t="s">
        <v>231</v>
      </c>
      <c r="U3155" s="406">
        <v>35</v>
      </c>
      <c r="V3155" s="406">
        <v>9</v>
      </c>
      <c r="W3155" s="406">
        <v>202122</v>
      </c>
      <c r="X3155" s="566">
        <v>2099</v>
      </c>
    </row>
    <row r="3156" spans="18:24" x14ac:dyDescent="0.2">
      <c r="R3156" s="406" t="str">
        <f t="shared" si="49"/>
        <v>544_COR4_35_9_202122</v>
      </c>
      <c r="S3156" s="406">
        <v>544</v>
      </c>
      <c r="T3156" s="406" t="s">
        <v>231</v>
      </c>
      <c r="U3156" s="406">
        <v>35</v>
      </c>
      <c r="V3156" s="406">
        <v>9</v>
      </c>
      <c r="W3156" s="406">
        <v>202122</v>
      </c>
      <c r="X3156" s="566">
        <v>7152</v>
      </c>
    </row>
    <row r="3157" spans="18:24" x14ac:dyDescent="0.2">
      <c r="R3157" s="406" t="str">
        <f t="shared" si="49"/>
        <v>545_COR4_35_9_202122</v>
      </c>
      <c r="S3157" s="406">
        <v>545</v>
      </c>
      <c r="T3157" s="406" t="s">
        <v>231</v>
      </c>
      <c r="U3157" s="406">
        <v>35</v>
      </c>
      <c r="V3157" s="406">
        <v>9</v>
      </c>
      <c r="W3157" s="406">
        <v>202122</v>
      </c>
      <c r="X3157" s="566">
        <v>2380</v>
      </c>
    </row>
    <row r="3158" spans="18:24" x14ac:dyDescent="0.2">
      <c r="R3158" s="406" t="str">
        <f t="shared" si="49"/>
        <v>546_COR4_35_9_202122</v>
      </c>
      <c r="S3158" s="406">
        <v>546</v>
      </c>
      <c r="T3158" s="406" t="s">
        <v>231</v>
      </c>
      <c r="U3158" s="406">
        <v>35</v>
      </c>
      <c r="V3158" s="406">
        <v>9</v>
      </c>
      <c r="W3158" s="406">
        <v>202122</v>
      </c>
      <c r="X3158" s="566">
        <v>4617</v>
      </c>
    </row>
    <row r="3159" spans="18:24" x14ac:dyDescent="0.2">
      <c r="R3159" s="406" t="str">
        <f t="shared" si="49"/>
        <v>548_COR4_35_9_202122</v>
      </c>
      <c r="S3159" s="406">
        <v>548</v>
      </c>
      <c r="T3159" s="406" t="s">
        <v>231</v>
      </c>
      <c r="U3159" s="406">
        <v>35</v>
      </c>
      <c r="V3159" s="406">
        <v>9</v>
      </c>
      <c r="W3159" s="406">
        <v>202122</v>
      </c>
      <c r="X3159" s="566">
        <v>6436</v>
      </c>
    </row>
    <row r="3160" spans="18:24" x14ac:dyDescent="0.2">
      <c r="R3160" s="406" t="str">
        <f t="shared" si="49"/>
        <v>550_COR4_35_9_202122</v>
      </c>
      <c r="S3160" s="406">
        <v>550</v>
      </c>
      <c r="T3160" s="406" t="s">
        <v>231</v>
      </c>
      <c r="U3160" s="406">
        <v>35</v>
      </c>
      <c r="V3160" s="406">
        <v>9</v>
      </c>
      <c r="W3160" s="406">
        <v>202122</v>
      </c>
      <c r="X3160" s="566">
        <v>7833</v>
      </c>
    </row>
    <row r="3161" spans="18:24" x14ac:dyDescent="0.2">
      <c r="R3161" s="406" t="str">
        <f t="shared" si="49"/>
        <v>552_COR4_35_9_202122</v>
      </c>
      <c r="S3161" s="406">
        <v>552</v>
      </c>
      <c r="T3161" s="406" t="s">
        <v>231</v>
      </c>
      <c r="U3161" s="406">
        <v>35</v>
      </c>
      <c r="V3161" s="406">
        <v>9</v>
      </c>
      <c r="W3161" s="406">
        <v>202122</v>
      </c>
      <c r="X3161" s="566">
        <v>45547</v>
      </c>
    </row>
    <row r="3162" spans="18:24" x14ac:dyDescent="0.2">
      <c r="R3162" s="406" t="str">
        <f t="shared" si="49"/>
        <v>562_COR4_35_9_202122</v>
      </c>
      <c r="S3162" s="406">
        <v>562</v>
      </c>
      <c r="T3162" s="406" t="s">
        <v>231</v>
      </c>
      <c r="U3162" s="406">
        <v>35</v>
      </c>
      <c r="V3162" s="406">
        <v>9</v>
      </c>
      <c r="W3162" s="406">
        <v>202122</v>
      </c>
      <c r="X3162" s="566">
        <v>0</v>
      </c>
    </row>
    <row r="3163" spans="18:24" x14ac:dyDescent="0.2">
      <c r="R3163" s="406" t="str">
        <f t="shared" si="49"/>
        <v>564_COR4_35_9_202122</v>
      </c>
      <c r="S3163" s="406">
        <v>564</v>
      </c>
      <c r="T3163" s="406" t="s">
        <v>231</v>
      </c>
      <c r="U3163" s="406">
        <v>35</v>
      </c>
      <c r="V3163" s="406">
        <v>9</v>
      </c>
      <c r="W3163" s="406">
        <v>202122</v>
      </c>
      <c r="X3163" s="566">
        <v>0</v>
      </c>
    </row>
    <row r="3164" spans="18:24" x14ac:dyDescent="0.2">
      <c r="R3164" s="406" t="str">
        <f t="shared" si="49"/>
        <v>566_COR4_35_9_202122</v>
      </c>
      <c r="S3164" s="406">
        <v>566</v>
      </c>
      <c r="T3164" s="406" t="s">
        <v>231</v>
      </c>
      <c r="U3164" s="406">
        <v>35</v>
      </c>
      <c r="V3164" s="406">
        <v>9</v>
      </c>
      <c r="W3164" s="406">
        <v>202122</v>
      </c>
      <c r="X3164" s="566">
        <v>2737</v>
      </c>
    </row>
    <row r="3165" spans="18:24" x14ac:dyDescent="0.2">
      <c r="R3165" s="406" t="str">
        <f t="shared" si="49"/>
        <v>568_COR4_35_9_202122</v>
      </c>
      <c r="S3165" s="406">
        <v>568</v>
      </c>
      <c r="T3165" s="406" t="s">
        <v>231</v>
      </c>
      <c r="U3165" s="406">
        <v>35</v>
      </c>
      <c r="V3165" s="406">
        <v>9</v>
      </c>
      <c r="W3165" s="406">
        <v>202122</v>
      </c>
      <c r="X3165" s="566">
        <v>2237</v>
      </c>
    </row>
    <row r="3166" spans="18:24" x14ac:dyDescent="0.2">
      <c r="R3166" s="406" t="str">
        <f t="shared" si="49"/>
        <v>572_COR4_35_9_202122</v>
      </c>
      <c r="S3166" s="406">
        <v>572</v>
      </c>
      <c r="T3166" s="406" t="s">
        <v>231</v>
      </c>
      <c r="U3166" s="406">
        <v>35</v>
      </c>
      <c r="V3166" s="406">
        <v>9</v>
      </c>
      <c r="W3166" s="406">
        <v>202122</v>
      </c>
      <c r="X3166" s="566">
        <v>2410</v>
      </c>
    </row>
    <row r="3167" spans="18:24" x14ac:dyDescent="0.2">
      <c r="R3167" s="406" t="str">
        <f t="shared" si="49"/>
        <v>574_COR4_35_9_202122</v>
      </c>
      <c r="S3167" s="406">
        <v>574</v>
      </c>
      <c r="T3167" s="406" t="s">
        <v>231</v>
      </c>
      <c r="U3167" s="406">
        <v>35</v>
      </c>
      <c r="V3167" s="406">
        <v>9</v>
      </c>
      <c r="W3167" s="406">
        <v>202122</v>
      </c>
      <c r="X3167" s="566">
        <v>2000</v>
      </c>
    </row>
    <row r="3168" spans="18:24" x14ac:dyDescent="0.2">
      <c r="R3168" s="406" t="str">
        <f t="shared" si="49"/>
        <v>576_COR4_35_9_202122</v>
      </c>
      <c r="S3168" s="406">
        <v>576</v>
      </c>
      <c r="T3168" s="406" t="s">
        <v>231</v>
      </c>
      <c r="U3168" s="406">
        <v>35</v>
      </c>
      <c r="V3168" s="406">
        <v>9</v>
      </c>
      <c r="W3168" s="406">
        <v>202122</v>
      </c>
      <c r="X3168" s="566">
        <v>3066</v>
      </c>
    </row>
    <row r="3169" spans="18:24" x14ac:dyDescent="0.2">
      <c r="R3169" s="406" t="str">
        <f t="shared" si="49"/>
        <v>582_COR4_35_9_202122</v>
      </c>
      <c r="S3169" s="406">
        <v>582</v>
      </c>
      <c r="T3169" s="406" t="s">
        <v>231</v>
      </c>
      <c r="U3169" s="406">
        <v>35</v>
      </c>
      <c r="V3169" s="406">
        <v>9</v>
      </c>
      <c r="W3169" s="406">
        <v>202122</v>
      </c>
      <c r="X3169" s="566">
        <v>0</v>
      </c>
    </row>
    <row r="3170" spans="18:24" x14ac:dyDescent="0.2">
      <c r="R3170" s="406" t="str">
        <f t="shared" si="49"/>
        <v>584_COR4_35_9_202122</v>
      </c>
      <c r="S3170" s="406">
        <v>584</v>
      </c>
      <c r="T3170" s="406" t="s">
        <v>231</v>
      </c>
      <c r="U3170" s="406">
        <v>35</v>
      </c>
      <c r="V3170" s="406">
        <v>9</v>
      </c>
      <c r="W3170" s="406">
        <v>202122</v>
      </c>
      <c r="X3170" s="566">
        <v>0</v>
      </c>
    </row>
    <row r="3171" spans="18:24" x14ac:dyDescent="0.2">
      <c r="R3171" s="406" t="str">
        <f t="shared" si="49"/>
        <v>586_COR4_35_9_202122</v>
      </c>
      <c r="S3171" s="406">
        <v>586</v>
      </c>
      <c r="T3171" s="406" t="s">
        <v>231</v>
      </c>
      <c r="U3171" s="406">
        <v>35</v>
      </c>
      <c r="V3171" s="406">
        <v>9</v>
      </c>
      <c r="W3171" s="406">
        <v>202122</v>
      </c>
      <c r="X3171" s="566">
        <v>0</v>
      </c>
    </row>
    <row r="3172" spans="18:24" x14ac:dyDescent="0.2">
      <c r="R3172" s="406" t="str">
        <f t="shared" si="49"/>
        <v>512_COR4_36_9_202122</v>
      </c>
      <c r="S3172" s="406">
        <v>512</v>
      </c>
      <c r="T3172" s="406" t="s">
        <v>231</v>
      </c>
      <c r="U3172" s="406">
        <v>36</v>
      </c>
      <c r="V3172" s="406">
        <v>9</v>
      </c>
      <c r="W3172" s="406">
        <v>202122</v>
      </c>
      <c r="X3172" s="566">
        <v>1243</v>
      </c>
    </row>
    <row r="3173" spans="18:24" x14ac:dyDescent="0.2">
      <c r="R3173" s="406" t="str">
        <f t="shared" si="49"/>
        <v>514_COR4_36_9_202122</v>
      </c>
      <c r="S3173" s="406">
        <v>514</v>
      </c>
      <c r="T3173" s="406" t="s">
        <v>231</v>
      </c>
      <c r="U3173" s="406">
        <v>36</v>
      </c>
      <c r="V3173" s="406">
        <v>9</v>
      </c>
      <c r="W3173" s="406">
        <v>202122</v>
      </c>
      <c r="X3173" s="566">
        <v>-4680</v>
      </c>
    </row>
    <row r="3174" spans="18:24" x14ac:dyDescent="0.2">
      <c r="R3174" s="406" t="str">
        <f t="shared" si="49"/>
        <v>516_COR4_36_9_202122</v>
      </c>
      <c r="S3174" s="406">
        <v>516</v>
      </c>
      <c r="T3174" s="406" t="s">
        <v>231</v>
      </c>
      <c r="U3174" s="406">
        <v>36</v>
      </c>
      <c r="V3174" s="406">
        <v>9</v>
      </c>
      <c r="W3174" s="406">
        <v>202122</v>
      </c>
      <c r="X3174" s="566">
        <v>3380</v>
      </c>
    </row>
    <row r="3175" spans="18:24" x14ac:dyDescent="0.2">
      <c r="R3175" s="406" t="str">
        <f t="shared" si="49"/>
        <v>518_COR4_36_9_202122</v>
      </c>
      <c r="S3175" s="406">
        <v>518</v>
      </c>
      <c r="T3175" s="406" t="s">
        <v>231</v>
      </c>
      <c r="U3175" s="406">
        <v>36</v>
      </c>
      <c r="V3175" s="406">
        <v>9</v>
      </c>
      <c r="W3175" s="406">
        <v>202122</v>
      </c>
      <c r="X3175" s="566">
        <v>4940</v>
      </c>
    </row>
    <row r="3176" spans="18:24" x14ac:dyDescent="0.2">
      <c r="R3176" s="406" t="str">
        <f t="shared" si="49"/>
        <v>520_COR4_36_9_202122</v>
      </c>
      <c r="S3176" s="406">
        <v>520</v>
      </c>
      <c r="T3176" s="406" t="s">
        <v>231</v>
      </c>
      <c r="U3176" s="406">
        <v>36</v>
      </c>
      <c r="V3176" s="406">
        <v>9</v>
      </c>
      <c r="W3176" s="406">
        <v>202122</v>
      </c>
      <c r="X3176" s="566">
        <v>865</v>
      </c>
    </row>
    <row r="3177" spans="18:24" x14ac:dyDescent="0.2">
      <c r="R3177" s="406" t="str">
        <f t="shared" si="49"/>
        <v>522_COR4_36_9_202122</v>
      </c>
      <c r="S3177" s="406">
        <v>522</v>
      </c>
      <c r="T3177" s="406" t="s">
        <v>231</v>
      </c>
      <c r="U3177" s="406">
        <v>36</v>
      </c>
      <c r="V3177" s="406">
        <v>9</v>
      </c>
      <c r="W3177" s="406">
        <v>202122</v>
      </c>
      <c r="X3177" s="566">
        <v>39890.528000000006</v>
      </c>
    </row>
    <row r="3178" spans="18:24" x14ac:dyDescent="0.2">
      <c r="R3178" s="406" t="str">
        <f t="shared" si="49"/>
        <v>524_COR4_36_9_202122</v>
      </c>
      <c r="S3178" s="406">
        <v>524</v>
      </c>
      <c r="T3178" s="406" t="s">
        <v>231</v>
      </c>
      <c r="U3178" s="406">
        <v>36</v>
      </c>
      <c r="V3178" s="406">
        <v>9</v>
      </c>
      <c r="W3178" s="406">
        <v>202122</v>
      </c>
      <c r="X3178" s="566">
        <v>8105</v>
      </c>
    </row>
    <row r="3179" spans="18:24" x14ac:dyDescent="0.2">
      <c r="R3179" s="406" t="str">
        <f t="shared" si="49"/>
        <v>526_COR4_36_9_202122</v>
      </c>
      <c r="S3179" s="406">
        <v>526</v>
      </c>
      <c r="T3179" s="406" t="s">
        <v>231</v>
      </c>
      <c r="U3179" s="406">
        <v>36</v>
      </c>
      <c r="V3179" s="406">
        <v>9</v>
      </c>
      <c r="W3179" s="406">
        <v>202122</v>
      </c>
      <c r="X3179" s="566">
        <v>-773</v>
      </c>
    </row>
    <row r="3180" spans="18:24" x14ac:dyDescent="0.2">
      <c r="R3180" s="406" t="str">
        <f t="shared" si="49"/>
        <v>528_COR4_36_9_202122</v>
      </c>
      <c r="S3180" s="406">
        <v>528</v>
      </c>
      <c r="T3180" s="406" t="s">
        <v>231</v>
      </c>
      <c r="U3180" s="406">
        <v>36</v>
      </c>
      <c r="V3180" s="406">
        <v>9</v>
      </c>
      <c r="W3180" s="406">
        <v>202122</v>
      </c>
      <c r="X3180" s="566">
        <v>4241.4114944122257</v>
      </c>
    </row>
    <row r="3181" spans="18:24" x14ac:dyDescent="0.2">
      <c r="R3181" s="406" t="str">
        <f t="shared" si="49"/>
        <v>530_COR4_36_9_202122</v>
      </c>
      <c r="S3181" s="406">
        <v>530</v>
      </c>
      <c r="T3181" s="406" t="s">
        <v>231</v>
      </c>
      <c r="U3181" s="406">
        <v>36</v>
      </c>
      <c r="V3181" s="406">
        <v>9</v>
      </c>
      <c r="W3181" s="406">
        <v>202122</v>
      </c>
      <c r="X3181" s="566">
        <v>-10254</v>
      </c>
    </row>
    <row r="3182" spans="18:24" x14ac:dyDescent="0.2">
      <c r="R3182" s="406" t="str">
        <f t="shared" si="49"/>
        <v>532_COR4_36_9_202122</v>
      </c>
      <c r="S3182" s="406">
        <v>532</v>
      </c>
      <c r="T3182" s="406" t="s">
        <v>231</v>
      </c>
      <c r="U3182" s="406">
        <v>36</v>
      </c>
      <c r="V3182" s="406">
        <v>9</v>
      </c>
      <c r="W3182" s="406">
        <v>202122</v>
      </c>
      <c r="X3182" s="566">
        <v>29771</v>
      </c>
    </row>
    <row r="3183" spans="18:24" x14ac:dyDescent="0.2">
      <c r="R3183" s="406" t="str">
        <f t="shared" si="49"/>
        <v>534_COR4_36_9_202122</v>
      </c>
      <c r="S3183" s="406">
        <v>534</v>
      </c>
      <c r="T3183" s="406" t="s">
        <v>231</v>
      </c>
      <c r="U3183" s="406">
        <v>36</v>
      </c>
      <c r="V3183" s="406">
        <v>9</v>
      </c>
      <c r="W3183" s="406">
        <v>202122</v>
      </c>
      <c r="X3183" s="566">
        <v>6517.7402100000036</v>
      </c>
    </row>
    <row r="3184" spans="18:24" x14ac:dyDescent="0.2">
      <c r="R3184" s="406" t="str">
        <f t="shared" si="49"/>
        <v>536_COR4_36_9_202122</v>
      </c>
      <c r="S3184" s="406">
        <v>536</v>
      </c>
      <c r="T3184" s="406" t="s">
        <v>231</v>
      </c>
      <c r="U3184" s="406">
        <v>36</v>
      </c>
      <c r="V3184" s="406">
        <v>9</v>
      </c>
      <c r="W3184" s="406">
        <v>202122</v>
      </c>
      <c r="X3184" s="566">
        <v>3245.2999999999993</v>
      </c>
    </row>
    <row r="3185" spans="18:24" x14ac:dyDescent="0.2">
      <c r="R3185" s="406" t="str">
        <f t="shared" si="49"/>
        <v>538_COR4_36_9_202122</v>
      </c>
      <c r="S3185" s="406">
        <v>538</v>
      </c>
      <c r="T3185" s="406" t="s">
        <v>231</v>
      </c>
      <c r="U3185" s="406">
        <v>36</v>
      </c>
      <c r="V3185" s="406">
        <v>9</v>
      </c>
      <c r="W3185" s="406">
        <v>202122</v>
      </c>
      <c r="X3185" s="566">
        <v>-1088</v>
      </c>
    </row>
    <row r="3186" spans="18:24" x14ac:dyDescent="0.2">
      <c r="R3186" s="406" t="str">
        <f t="shared" si="49"/>
        <v>540_COR4_36_9_202122</v>
      </c>
      <c r="S3186" s="406">
        <v>540</v>
      </c>
      <c r="T3186" s="406" t="s">
        <v>231</v>
      </c>
      <c r="U3186" s="406">
        <v>36</v>
      </c>
      <c r="V3186" s="406">
        <v>9</v>
      </c>
      <c r="W3186" s="406">
        <v>202122</v>
      </c>
      <c r="X3186" s="566">
        <v>-81094.425000000003</v>
      </c>
    </row>
    <row r="3187" spans="18:24" x14ac:dyDescent="0.2">
      <c r="R3187" s="406" t="str">
        <f t="shared" si="49"/>
        <v>542_COR4_36_9_202122</v>
      </c>
      <c r="S3187" s="406">
        <v>542</v>
      </c>
      <c r="T3187" s="406" t="s">
        <v>231</v>
      </c>
      <c r="U3187" s="406">
        <v>36</v>
      </c>
      <c r="V3187" s="406">
        <v>9</v>
      </c>
      <c r="W3187" s="406">
        <v>202122</v>
      </c>
      <c r="X3187" s="566">
        <v>7126</v>
      </c>
    </row>
    <row r="3188" spans="18:24" x14ac:dyDescent="0.2">
      <c r="R3188" s="406" t="str">
        <f t="shared" si="49"/>
        <v>544_COR4_36_9_202122</v>
      </c>
      <c r="S3188" s="406">
        <v>544</v>
      </c>
      <c r="T3188" s="406" t="s">
        <v>231</v>
      </c>
      <c r="U3188" s="406">
        <v>36</v>
      </c>
      <c r="V3188" s="406">
        <v>9</v>
      </c>
      <c r="W3188" s="406">
        <v>202122</v>
      </c>
      <c r="X3188" s="566">
        <v>-7152</v>
      </c>
    </row>
    <row r="3189" spans="18:24" x14ac:dyDescent="0.2">
      <c r="R3189" s="406" t="str">
        <f t="shared" si="49"/>
        <v>545_COR4_36_9_202122</v>
      </c>
      <c r="S3189" s="406">
        <v>545</v>
      </c>
      <c r="T3189" s="406" t="s">
        <v>231</v>
      </c>
      <c r="U3189" s="406">
        <v>36</v>
      </c>
      <c r="V3189" s="406">
        <v>9</v>
      </c>
      <c r="W3189" s="406">
        <v>202122</v>
      </c>
      <c r="X3189" s="566">
        <v>2331</v>
      </c>
    </row>
    <row r="3190" spans="18:24" x14ac:dyDescent="0.2">
      <c r="R3190" s="406" t="str">
        <f t="shared" si="49"/>
        <v>546_COR4_36_9_202122</v>
      </c>
      <c r="S3190" s="406">
        <v>546</v>
      </c>
      <c r="T3190" s="406" t="s">
        <v>231</v>
      </c>
      <c r="U3190" s="406">
        <v>36</v>
      </c>
      <c r="V3190" s="406">
        <v>9</v>
      </c>
      <c r="W3190" s="406">
        <v>202122</v>
      </c>
      <c r="X3190" s="566">
        <v>-1912</v>
      </c>
    </row>
    <row r="3191" spans="18:24" x14ac:dyDescent="0.2">
      <c r="R3191" s="406" t="str">
        <f t="shared" si="49"/>
        <v>548_COR4_36_9_202122</v>
      </c>
      <c r="S3191" s="406">
        <v>548</v>
      </c>
      <c r="T3191" s="406" t="s">
        <v>231</v>
      </c>
      <c r="U3191" s="406">
        <v>36</v>
      </c>
      <c r="V3191" s="406">
        <v>9</v>
      </c>
      <c r="W3191" s="406">
        <v>202122</v>
      </c>
      <c r="X3191" s="566">
        <v>67.222939999999653</v>
      </c>
    </row>
    <row r="3192" spans="18:24" x14ac:dyDescent="0.2">
      <c r="R3192" s="406" t="str">
        <f t="shared" si="49"/>
        <v>550_COR4_36_9_202122</v>
      </c>
      <c r="S3192" s="406">
        <v>550</v>
      </c>
      <c r="T3192" s="406" t="s">
        <v>231</v>
      </c>
      <c r="U3192" s="406">
        <v>36</v>
      </c>
      <c r="V3192" s="406">
        <v>9</v>
      </c>
      <c r="W3192" s="406">
        <v>202122</v>
      </c>
      <c r="X3192" s="566">
        <v>-2374.3992600000001</v>
      </c>
    </row>
    <row r="3193" spans="18:24" x14ac:dyDescent="0.2">
      <c r="R3193" s="406" t="str">
        <f t="shared" si="49"/>
        <v>552_COR4_36_9_202122</v>
      </c>
      <c r="S3193" s="406">
        <v>552</v>
      </c>
      <c r="T3193" s="406" t="s">
        <v>231</v>
      </c>
      <c r="U3193" s="406">
        <v>36</v>
      </c>
      <c r="V3193" s="406">
        <v>9</v>
      </c>
      <c r="W3193" s="406">
        <v>202122</v>
      </c>
      <c r="X3193" s="566">
        <v>28734.450160000022</v>
      </c>
    </row>
    <row r="3194" spans="18:24" x14ac:dyDescent="0.2">
      <c r="R3194" s="406" t="str">
        <f t="shared" si="49"/>
        <v>562_COR4_36_9_202122</v>
      </c>
      <c r="S3194" s="406">
        <v>562</v>
      </c>
      <c r="T3194" s="406" t="s">
        <v>231</v>
      </c>
      <c r="U3194" s="406">
        <v>36</v>
      </c>
      <c r="V3194" s="406">
        <v>9</v>
      </c>
      <c r="W3194" s="406">
        <v>202122</v>
      </c>
      <c r="X3194" s="566">
        <v>5234</v>
      </c>
    </row>
    <row r="3195" spans="18:24" x14ac:dyDescent="0.2">
      <c r="R3195" s="406" t="str">
        <f t="shared" si="49"/>
        <v>564_COR4_36_9_202122</v>
      </c>
      <c r="S3195" s="406">
        <v>564</v>
      </c>
      <c r="T3195" s="406" t="s">
        <v>231</v>
      </c>
      <c r="U3195" s="406">
        <v>36</v>
      </c>
      <c r="V3195" s="406">
        <v>9</v>
      </c>
      <c r="W3195" s="406">
        <v>202122</v>
      </c>
      <c r="X3195" s="566">
        <v>0</v>
      </c>
    </row>
    <row r="3196" spans="18:24" x14ac:dyDescent="0.2">
      <c r="R3196" s="406" t="str">
        <f t="shared" si="49"/>
        <v>566_COR4_36_9_202122</v>
      </c>
      <c r="S3196" s="406">
        <v>566</v>
      </c>
      <c r="T3196" s="406" t="s">
        <v>231</v>
      </c>
      <c r="U3196" s="406">
        <v>36</v>
      </c>
      <c r="V3196" s="406">
        <v>9</v>
      </c>
      <c r="W3196" s="406">
        <v>202122</v>
      </c>
      <c r="X3196" s="566">
        <v>-1966</v>
      </c>
    </row>
    <row r="3197" spans="18:24" x14ac:dyDescent="0.2">
      <c r="R3197" s="406" t="str">
        <f t="shared" si="49"/>
        <v>568_COR4_36_9_202122</v>
      </c>
      <c r="S3197" s="406">
        <v>568</v>
      </c>
      <c r="T3197" s="406" t="s">
        <v>231</v>
      </c>
      <c r="U3197" s="406">
        <v>36</v>
      </c>
      <c r="V3197" s="406">
        <v>9</v>
      </c>
      <c r="W3197" s="406">
        <v>202122</v>
      </c>
      <c r="X3197" s="566">
        <v>14881</v>
      </c>
    </row>
    <row r="3198" spans="18:24" x14ac:dyDescent="0.2">
      <c r="R3198" s="406" t="str">
        <f t="shared" si="49"/>
        <v>572_COR4_36_9_202122</v>
      </c>
      <c r="S3198" s="406">
        <v>572</v>
      </c>
      <c r="T3198" s="406" t="s">
        <v>231</v>
      </c>
      <c r="U3198" s="406">
        <v>36</v>
      </c>
      <c r="V3198" s="406">
        <v>9</v>
      </c>
      <c r="W3198" s="406">
        <v>202122</v>
      </c>
      <c r="X3198" s="566">
        <v>1011</v>
      </c>
    </row>
    <row r="3199" spans="18:24" x14ac:dyDescent="0.2">
      <c r="R3199" s="406" t="str">
        <f t="shared" si="49"/>
        <v>574_COR4_36_9_202122</v>
      </c>
      <c r="S3199" s="406">
        <v>574</v>
      </c>
      <c r="T3199" s="406" t="s">
        <v>231</v>
      </c>
      <c r="U3199" s="406">
        <v>36</v>
      </c>
      <c r="V3199" s="406">
        <v>9</v>
      </c>
      <c r="W3199" s="406">
        <v>202122</v>
      </c>
      <c r="X3199" s="566">
        <v>-988</v>
      </c>
    </row>
    <row r="3200" spans="18:24" x14ac:dyDescent="0.2">
      <c r="R3200" s="406" t="str">
        <f t="shared" si="49"/>
        <v>576_COR4_36_9_202122</v>
      </c>
      <c r="S3200" s="406">
        <v>576</v>
      </c>
      <c r="T3200" s="406" t="s">
        <v>231</v>
      </c>
      <c r="U3200" s="406">
        <v>36</v>
      </c>
      <c r="V3200" s="406">
        <v>9</v>
      </c>
      <c r="W3200" s="406">
        <v>202122</v>
      </c>
      <c r="X3200" s="566">
        <v>-1214</v>
      </c>
    </row>
    <row r="3201" spans="18:24" x14ac:dyDescent="0.2">
      <c r="R3201" s="406" t="str">
        <f t="shared" si="49"/>
        <v>582_COR4_36_9_202122</v>
      </c>
      <c r="S3201" s="406">
        <v>582</v>
      </c>
      <c r="T3201" s="406" t="s">
        <v>231</v>
      </c>
      <c r="U3201" s="406">
        <v>36</v>
      </c>
      <c r="V3201" s="406">
        <v>9</v>
      </c>
      <c r="W3201" s="406">
        <v>202122</v>
      </c>
      <c r="X3201" s="566">
        <v>0</v>
      </c>
    </row>
    <row r="3202" spans="18:24" x14ac:dyDescent="0.2">
      <c r="R3202" s="406" t="str">
        <f t="shared" si="49"/>
        <v>584_COR4_36_9_202122</v>
      </c>
      <c r="S3202" s="406">
        <v>584</v>
      </c>
      <c r="T3202" s="406" t="s">
        <v>231</v>
      </c>
      <c r="U3202" s="406">
        <v>36</v>
      </c>
      <c r="V3202" s="406">
        <v>9</v>
      </c>
      <c r="W3202" s="406">
        <v>202122</v>
      </c>
      <c r="X3202" s="566">
        <v>0</v>
      </c>
    </row>
    <row r="3203" spans="18:24" x14ac:dyDescent="0.2">
      <c r="R3203" s="406" t="str">
        <f t="shared" si="49"/>
        <v>586_COR4_36_9_202122</v>
      </c>
      <c r="S3203" s="406">
        <v>586</v>
      </c>
      <c r="T3203" s="406" t="s">
        <v>231</v>
      </c>
      <c r="U3203" s="406">
        <v>36</v>
      </c>
      <c r="V3203" s="406">
        <v>9</v>
      </c>
      <c r="W3203" s="406">
        <v>202122</v>
      </c>
      <c r="X3203" s="566">
        <v>0</v>
      </c>
    </row>
    <row r="3204" spans="18:24" x14ac:dyDescent="0.2">
      <c r="R3204" s="406" t="str">
        <f t="shared" ref="R3204:R3267" si="50">S3204&amp;"_"&amp;T3204&amp;"_"&amp;U3204&amp;"_"&amp;V3204&amp;"_"&amp;W3204</f>
        <v>512_COR4_37_9_202122</v>
      </c>
      <c r="S3204" s="406">
        <v>512</v>
      </c>
      <c r="T3204" s="406" t="s">
        <v>231</v>
      </c>
      <c r="U3204" s="406">
        <v>37</v>
      </c>
      <c r="V3204" s="406">
        <v>9</v>
      </c>
      <c r="W3204" s="406">
        <v>202122</v>
      </c>
      <c r="X3204" s="566">
        <v>137803</v>
      </c>
    </row>
    <row r="3205" spans="18:24" x14ac:dyDescent="0.2">
      <c r="R3205" s="406" t="str">
        <f t="shared" si="50"/>
        <v>514_COR4_37_9_202122</v>
      </c>
      <c r="S3205" s="406">
        <v>514</v>
      </c>
      <c r="T3205" s="406" t="s">
        <v>231</v>
      </c>
      <c r="U3205" s="406">
        <v>37</v>
      </c>
      <c r="V3205" s="406">
        <v>9</v>
      </c>
      <c r="W3205" s="406">
        <v>202122</v>
      </c>
      <c r="X3205" s="566">
        <v>169339</v>
      </c>
    </row>
    <row r="3206" spans="18:24" x14ac:dyDescent="0.2">
      <c r="R3206" s="406" t="str">
        <f t="shared" si="50"/>
        <v>516_COR4_37_9_202122</v>
      </c>
      <c r="S3206" s="406">
        <v>516</v>
      </c>
      <c r="T3206" s="406" t="s">
        <v>231</v>
      </c>
      <c r="U3206" s="406">
        <v>37</v>
      </c>
      <c r="V3206" s="406">
        <v>9</v>
      </c>
      <c r="W3206" s="406">
        <v>202122</v>
      </c>
      <c r="X3206" s="566">
        <v>226602</v>
      </c>
    </row>
    <row r="3207" spans="18:24" x14ac:dyDescent="0.2">
      <c r="R3207" s="406" t="str">
        <f t="shared" si="50"/>
        <v>518_COR4_37_9_202122</v>
      </c>
      <c r="S3207" s="406">
        <v>518</v>
      </c>
      <c r="T3207" s="406" t="s">
        <v>231</v>
      </c>
      <c r="U3207" s="406">
        <v>37</v>
      </c>
      <c r="V3207" s="406">
        <v>9</v>
      </c>
      <c r="W3207" s="406">
        <v>202122</v>
      </c>
      <c r="X3207" s="566">
        <v>289251</v>
      </c>
    </row>
    <row r="3208" spans="18:24" x14ac:dyDescent="0.2">
      <c r="R3208" s="406" t="str">
        <f t="shared" si="50"/>
        <v>520_COR4_37_9_202122</v>
      </c>
      <c r="S3208" s="406">
        <v>520</v>
      </c>
      <c r="T3208" s="406" t="s">
        <v>231</v>
      </c>
      <c r="U3208" s="406">
        <v>37</v>
      </c>
      <c r="V3208" s="406">
        <v>9</v>
      </c>
      <c r="W3208" s="406">
        <v>202122</v>
      </c>
      <c r="X3208" s="566">
        <v>352568</v>
      </c>
    </row>
    <row r="3209" spans="18:24" x14ac:dyDescent="0.2">
      <c r="R3209" s="406" t="str">
        <f t="shared" si="50"/>
        <v>522_COR4_37_9_202122</v>
      </c>
      <c r="S3209" s="406">
        <v>522</v>
      </c>
      <c r="T3209" s="406" t="s">
        <v>231</v>
      </c>
      <c r="U3209" s="406">
        <v>37</v>
      </c>
      <c r="V3209" s="406">
        <v>9</v>
      </c>
      <c r="W3209" s="406">
        <v>202122</v>
      </c>
      <c r="X3209" s="566">
        <v>502561.65299999999</v>
      </c>
    </row>
    <row r="3210" spans="18:24" x14ac:dyDescent="0.2">
      <c r="R3210" s="406" t="str">
        <f t="shared" si="50"/>
        <v>524_COR4_37_9_202122</v>
      </c>
      <c r="S3210" s="406">
        <v>524</v>
      </c>
      <c r="T3210" s="406" t="s">
        <v>231</v>
      </c>
      <c r="U3210" s="406">
        <v>37</v>
      </c>
      <c r="V3210" s="406">
        <v>9</v>
      </c>
      <c r="W3210" s="406">
        <v>202122</v>
      </c>
      <c r="X3210" s="566">
        <v>405534</v>
      </c>
    </row>
    <row r="3211" spans="18:24" x14ac:dyDescent="0.2">
      <c r="R3211" s="406" t="str">
        <f t="shared" si="50"/>
        <v>526_COR4_37_9_202122</v>
      </c>
      <c r="S3211" s="406">
        <v>526</v>
      </c>
      <c r="T3211" s="406" t="s">
        <v>231</v>
      </c>
      <c r="U3211" s="406">
        <v>37</v>
      </c>
      <c r="V3211" s="406">
        <v>9</v>
      </c>
      <c r="W3211" s="406">
        <v>202122</v>
      </c>
      <c r="X3211" s="566">
        <v>137443</v>
      </c>
    </row>
    <row r="3212" spans="18:24" x14ac:dyDescent="0.2">
      <c r="R3212" s="406" t="str">
        <f t="shared" si="50"/>
        <v>528_COR4_37_9_202122</v>
      </c>
      <c r="S3212" s="406">
        <v>528</v>
      </c>
      <c r="T3212" s="406" t="s">
        <v>231</v>
      </c>
      <c r="U3212" s="406">
        <v>37</v>
      </c>
      <c r="V3212" s="406">
        <v>9</v>
      </c>
      <c r="W3212" s="406">
        <v>202122</v>
      </c>
      <c r="X3212" s="566">
        <v>236802.6252972678</v>
      </c>
    </row>
    <row r="3213" spans="18:24" x14ac:dyDescent="0.2">
      <c r="R3213" s="406" t="str">
        <f t="shared" si="50"/>
        <v>530_COR4_37_9_202122</v>
      </c>
      <c r="S3213" s="406">
        <v>530</v>
      </c>
      <c r="T3213" s="406" t="s">
        <v>231</v>
      </c>
      <c r="U3213" s="406">
        <v>37</v>
      </c>
      <c r="V3213" s="406">
        <v>9</v>
      </c>
      <c r="W3213" s="406">
        <v>202122</v>
      </c>
      <c r="X3213" s="566">
        <v>493633</v>
      </c>
    </row>
    <row r="3214" spans="18:24" x14ac:dyDescent="0.2">
      <c r="R3214" s="406" t="str">
        <f t="shared" si="50"/>
        <v>532_COR4_37_9_202122</v>
      </c>
      <c r="S3214" s="406">
        <v>532</v>
      </c>
      <c r="T3214" s="406" t="s">
        <v>231</v>
      </c>
      <c r="U3214" s="406">
        <v>37</v>
      </c>
      <c r="V3214" s="406">
        <v>9</v>
      </c>
      <c r="W3214" s="406">
        <v>202122</v>
      </c>
      <c r="X3214" s="566">
        <v>556707</v>
      </c>
    </row>
    <row r="3215" spans="18:24" x14ac:dyDescent="0.2">
      <c r="R3215" s="406" t="str">
        <f t="shared" si="50"/>
        <v>534_COR4_37_9_202122</v>
      </c>
      <c r="S3215" s="406">
        <v>534</v>
      </c>
      <c r="T3215" s="406" t="s">
        <v>231</v>
      </c>
      <c r="U3215" s="406">
        <v>37</v>
      </c>
      <c r="V3215" s="406">
        <v>9</v>
      </c>
      <c r="W3215" s="406">
        <v>202122</v>
      </c>
      <c r="X3215" s="566">
        <v>349572.74021000002</v>
      </c>
    </row>
    <row r="3216" spans="18:24" x14ac:dyDescent="0.2">
      <c r="R3216" s="406" t="str">
        <f t="shared" si="50"/>
        <v>536_COR4_37_9_202122</v>
      </c>
      <c r="S3216" s="406">
        <v>536</v>
      </c>
      <c r="T3216" s="406" t="s">
        <v>231</v>
      </c>
      <c r="U3216" s="406">
        <v>37</v>
      </c>
      <c r="V3216" s="406">
        <v>9</v>
      </c>
      <c r="W3216" s="406">
        <v>202122</v>
      </c>
      <c r="X3216" s="566">
        <v>176216.3</v>
      </c>
    </row>
    <row r="3217" spans="18:24" x14ac:dyDescent="0.2">
      <c r="R3217" s="406" t="str">
        <f t="shared" si="50"/>
        <v>538_COR4_37_9_202122</v>
      </c>
      <c r="S3217" s="406">
        <v>538</v>
      </c>
      <c r="T3217" s="406" t="s">
        <v>231</v>
      </c>
      <c r="U3217" s="406">
        <v>37</v>
      </c>
      <c r="V3217" s="406">
        <v>9</v>
      </c>
      <c r="W3217" s="406">
        <v>202122</v>
      </c>
      <c r="X3217" s="566">
        <v>197675</v>
      </c>
    </row>
    <row r="3218" spans="18:24" x14ac:dyDescent="0.2">
      <c r="R3218" s="406" t="str">
        <f t="shared" si="50"/>
        <v>540_COR4_37_9_202122</v>
      </c>
      <c r="S3218" s="406">
        <v>540</v>
      </c>
      <c r="T3218" s="406" t="s">
        <v>231</v>
      </c>
      <c r="U3218" s="406">
        <v>37</v>
      </c>
      <c r="V3218" s="406">
        <v>9</v>
      </c>
      <c r="W3218" s="406">
        <v>202122</v>
      </c>
      <c r="X3218" s="566">
        <v>423753.57500000001</v>
      </c>
    </row>
    <row r="3219" spans="18:24" x14ac:dyDescent="0.2">
      <c r="R3219" s="406" t="str">
        <f t="shared" si="50"/>
        <v>542_COR4_37_9_202122</v>
      </c>
      <c r="S3219" s="406">
        <v>542</v>
      </c>
      <c r="T3219" s="406" t="s">
        <v>231</v>
      </c>
      <c r="U3219" s="406">
        <v>37</v>
      </c>
      <c r="V3219" s="406">
        <v>9</v>
      </c>
      <c r="W3219" s="406">
        <v>202122</v>
      </c>
      <c r="X3219" s="566">
        <v>115928</v>
      </c>
    </row>
    <row r="3220" spans="18:24" x14ac:dyDescent="0.2">
      <c r="R3220" s="406" t="str">
        <f t="shared" si="50"/>
        <v>544_COR4_37_9_202122</v>
      </c>
      <c r="S3220" s="406">
        <v>544</v>
      </c>
      <c r="T3220" s="406" t="s">
        <v>231</v>
      </c>
      <c r="U3220" s="406">
        <v>37</v>
      </c>
      <c r="V3220" s="406">
        <v>9</v>
      </c>
      <c r="W3220" s="406">
        <v>202122</v>
      </c>
      <c r="X3220" s="566">
        <v>368517</v>
      </c>
    </row>
    <row r="3221" spans="18:24" x14ac:dyDescent="0.2">
      <c r="R3221" s="406" t="str">
        <f t="shared" si="50"/>
        <v>545_COR4_37_9_202122</v>
      </c>
      <c r="S3221" s="406">
        <v>545</v>
      </c>
      <c r="T3221" s="406" t="s">
        <v>231</v>
      </c>
      <c r="U3221" s="406">
        <v>37</v>
      </c>
      <c r="V3221" s="406">
        <v>9</v>
      </c>
      <c r="W3221" s="406">
        <v>202122</v>
      </c>
      <c r="X3221" s="566">
        <v>171380</v>
      </c>
    </row>
    <row r="3222" spans="18:24" x14ac:dyDescent="0.2">
      <c r="R3222" s="406" t="str">
        <f t="shared" si="50"/>
        <v>546_COR4_37_9_202122</v>
      </c>
      <c r="S3222" s="406">
        <v>546</v>
      </c>
      <c r="T3222" s="406" t="s">
        <v>231</v>
      </c>
      <c r="U3222" s="406">
        <v>37</v>
      </c>
      <c r="V3222" s="406">
        <v>9</v>
      </c>
      <c r="W3222" s="406">
        <v>202122</v>
      </c>
      <c r="X3222" s="566">
        <v>140095</v>
      </c>
    </row>
    <row r="3223" spans="18:24" x14ac:dyDescent="0.2">
      <c r="R3223" s="406" t="str">
        <f t="shared" si="50"/>
        <v>548_COR4_37_9_202122</v>
      </c>
      <c r="S3223" s="406">
        <v>548</v>
      </c>
      <c r="T3223" s="406" t="s">
        <v>231</v>
      </c>
      <c r="U3223" s="406">
        <v>37</v>
      </c>
      <c r="V3223" s="406">
        <v>9</v>
      </c>
      <c r="W3223" s="406">
        <v>202122</v>
      </c>
      <c r="X3223" s="566">
        <v>189305.22294000001</v>
      </c>
    </row>
    <row r="3224" spans="18:24" x14ac:dyDescent="0.2">
      <c r="R3224" s="406" t="str">
        <f t="shared" si="50"/>
        <v>550_COR4_37_9_202122</v>
      </c>
      <c r="S3224" s="406">
        <v>550</v>
      </c>
      <c r="T3224" s="406" t="s">
        <v>231</v>
      </c>
      <c r="U3224" s="406">
        <v>37</v>
      </c>
      <c r="V3224" s="406">
        <v>9</v>
      </c>
      <c r="W3224" s="406">
        <v>202122</v>
      </c>
      <c r="X3224" s="566">
        <v>273812.60074000002</v>
      </c>
    </row>
    <row r="3225" spans="18:24" x14ac:dyDescent="0.2">
      <c r="R3225" s="406" t="str">
        <f t="shared" si="50"/>
        <v>552_COR4_37_9_202122</v>
      </c>
      <c r="S3225" s="406">
        <v>552</v>
      </c>
      <c r="T3225" s="406" t="s">
        <v>231</v>
      </c>
      <c r="U3225" s="406">
        <v>37</v>
      </c>
      <c r="V3225" s="406">
        <v>9</v>
      </c>
      <c r="W3225" s="406">
        <v>202122</v>
      </c>
      <c r="X3225" s="566">
        <v>869597.45016000001</v>
      </c>
    </row>
    <row r="3226" spans="18:24" x14ac:dyDescent="0.2">
      <c r="R3226" s="406" t="str">
        <f t="shared" si="50"/>
        <v>562_COR4_37_9_202122</v>
      </c>
      <c r="S3226" s="406">
        <v>562</v>
      </c>
      <c r="T3226" s="406" t="s">
        <v>231</v>
      </c>
      <c r="U3226" s="406">
        <v>37</v>
      </c>
      <c r="V3226" s="406">
        <v>9</v>
      </c>
      <c r="W3226" s="406">
        <v>202122</v>
      </c>
      <c r="X3226" s="566">
        <v>5234</v>
      </c>
    </row>
    <row r="3227" spans="18:24" x14ac:dyDescent="0.2">
      <c r="R3227" s="406" t="str">
        <f t="shared" si="50"/>
        <v>564_COR4_37_9_202122</v>
      </c>
      <c r="S3227" s="406">
        <v>564</v>
      </c>
      <c r="T3227" s="406" t="s">
        <v>231</v>
      </c>
      <c r="U3227" s="406">
        <v>37</v>
      </c>
      <c r="V3227" s="406">
        <v>9</v>
      </c>
      <c r="W3227" s="406">
        <v>202122</v>
      </c>
      <c r="X3227" s="566">
        <v>0</v>
      </c>
    </row>
    <row r="3228" spans="18:24" x14ac:dyDescent="0.2">
      <c r="R3228" s="406" t="str">
        <f t="shared" si="50"/>
        <v>566_COR4_37_9_202122</v>
      </c>
      <c r="S3228" s="406">
        <v>566</v>
      </c>
      <c r="T3228" s="406" t="s">
        <v>231</v>
      </c>
      <c r="U3228" s="406">
        <v>37</v>
      </c>
      <c r="V3228" s="406">
        <v>9</v>
      </c>
      <c r="W3228" s="406">
        <v>202122</v>
      </c>
      <c r="X3228" s="566">
        <v>28000</v>
      </c>
    </row>
    <row r="3229" spans="18:24" x14ac:dyDescent="0.2">
      <c r="R3229" s="406" t="str">
        <f t="shared" si="50"/>
        <v>568_COR4_37_9_202122</v>
      </c>
      <c r="S3229" s="406">
        <v>568</v>
      </c>
      <c r="T3229" s="406" t="s">
        <v>231</v>
      </c>
      <c r="U3229" s="406">
        <v>37</v>
      </c>
      <c r="V3229" s="406">
        <v>9</v>
      </c>
      <c r="W3229" s="406">
        <v>202122</v>
      </c>
      <c r="X3229" s="566">
        <v>37826</v>
      </c>
    </row>
    <row r="3230" spans="18:24" x14ac:dyDescent="0.2">
      <c r="R3230" s="406" t="str">
        <f t="shared" si="50"/>
        <v>572_COR4_37_9_202122</v>
      </c>
      <c r="S3230" s="406">
        <v>572</v>
      </c>
      <c r="T3230" s="406" t="s">
        <v>231</v>
      </c>
      <c r="U3230" s="406">
        <v>37</v>
      </c>
      <c r="V3230" s="406">
        <v>9</v>
      </c>
      <c r="W3230" s="406">
        <v>202122</v>
      </c>
      <c r="X3230" s="566">
        <v>32569</v>
      </c>
    </row>
    <row r="3231" spans="18:24" x14ac:dyDescent="0.2">
      <c r="R3231" s="406" t="str">
        <f t="shared" si="50"/>
        <v>574_COR4_37_9_202122</v>
      </c>
      <c r="S3231" s="406">
        <v>574</v>
      </c>
      <c r="T3231" s="406" t="s">
        <v>231</v>
      </c>
      <c r="U3231" s="406">
        <v>37</v>
      </c>
      <c r="V3231" s="406">
        <v>9</v>
      </c>
      <c r="W3231" s="406">
        <v>202122</v>
      </c>
      <c r="X3231" s="566">
        <v>28401</v>
      </c>
    </row>
    <row r="3232" spans="18:24" x14ac:dyDescent="0.2">
      <c r="R3232" s="406" t="str">
        <f t="shared" si="50"/>
        <v>576_COR4_37_9_202122</v>
      </c>
      <c r="S3232" s="406">
        <v>576</v>
      </c>
      <c r="T3232" s="406" t="s">
        <v>231</v>
      </c>
      <c r="U3232" s="406">
        <v>37</v>
      </c>
      <c r="V3232" s="406">
        <v>9</v>
      </c>
      <c r="W3232" s="406">
        <v>202122</v>
      </c>
      <c r="X3232" s="566">
        <v>40416</v>
      </c>
    </row>
    <row r="3233" spans="18:24" x14ac:dyDescent="0.2">
      <c r="R3233" s="406" t="str">
        <f t="shared" si="50"/>
        <v>582_COR4_37_9_202122</v>
      </c>
      <c r="S3233" s="406">
        <v>582</v>
      </c>
      <c r="T3233" s="406" t="s">
        <v>231</v>
      </c>
      <c r="U3233" s="406">
        <v>37</v>
      </c>
      <c r="V3233" s="406">
        <v>9</v>
      </c>
      <c r="W3233" s="406">
        <v>202122</v>
      </c>
      <c r="X3233" s="566">
        <v>0</v>
      </c>
    </row>
    <row r="3234" spans="18:24" x14ac:dyDescent="0.2">
      <c r="R3234" s="406" t="str">
        <f t="shared" si="50"/>
        <v>584_COR4_37_9_202122</v>
      </c>
      <c r="S3234" s="406">
        <v>584</v>
      </c>
      <c r="T3234" s="406" t="s">
        <v>231</v>
      </c>
      <c r="U3234" s="406">
        <v>37</v>
      </c>
      <c r="V3234" s="406">
        <v>9</v>
      </c>
      <c r="W3234" s="406">
        <v>202122</v>
      </c>
      <c r="X3234" s="566">
        <v>0</v>
      </c>
    </row>
    <row r="3235" spans="18:24" x14ac:dyDescent="0.2">
      <c r="R3235" s="406" t="str">
        <f t="shared" si="50"/>
        <v>586_COR4_37_9_202122</v>
      </c>
      <c r="S3235" s="406">
        <v>586</v>
      </c>
      <c r="T3235" s="406" t="s">
        <v>231</v>
      </c>
      <c r="U3235" s="406">
        <v>37</v>
      </c>
      <c r="V3235" s="406">
        <v>9</v>
      </c>
      <c r="W3235" s="406">
        <v>202122</v>
      </c>
      <c r="X3235" s="566">
        <v>0</v>
      </c>
    </row>
    <row r="3236" spans="18:24" x14ac:dyDescent="0.2">
      <c r="R3236" s="406" t="str">
        <f t="shared" si="50"/>
        <v>512_COR4_38_9_202122</v>
      </c>
      <c r="S3236" s="406">
        <v>512</v>
      </c>
      <c r="T3236" s="406" t="s">
        <v>231</v>
      </c>
      <c r="U3236" s="406">
        <v>38</v>
      </c>
      <c r="V3236" s="406">
        <v>9</v>
      </c>
      <c r="W3236" s="406">
        <v>202122</v>
      </c>
      <c r="X3236" s="566">
        <v>126416</v>
      </c>
    </row>
    <row r="3237" spans="18:24" x14ac:dyDescent="0.2">
      <c r="R3237" s="406" t="str">
        <f t="shared" si="50"/>
        <v>514_COR4_38_9_202122</v>
      </c>
      <c r="S3237" s="406">
        <v>514</v>
      </c>
      <c r="T3237" s="406" t="s">
        <v>231</v>
      </c>
      <c r="U3237" s="406">
        <v>38</v>
      </c>
      <c r="V3237" s="406">
        <v>9</v>
      </c>
      <c r="W3237" s="406">
        <v>202122</v>
      </c>
      <c r="X3237" s="566">
        <v>110200</v>
      </c>
    </row>
    <row r="3238" spans="18:24" x14ac:dyDescent="0.2">
      <c r="R3238" s="406" t="str">
        <f t="shared" si="50"/>
        <v>516_COR4_38_9_202122</v>
      </c>
      <c r="S3238" s="406">
        <v>516</v>
      </c>
      <c r="T3238" s="406" t="s">
        <v>231</v>
      </c>
      <c r="U3238" s="406">
        <v>38</v>
      </c>
      <c r="V3238" s="406">
        <v>9</v>
      </c>
      <c r="W3238" s="406">
        <v>202122</v>
      </c>
      <c r="X3238" s="566">
        <v>181609</v>
      </c>
    </row>
    <row r="3239" spans="18:24" x14ac:dyDescent="0.2">
      <c r="R3239" s="406" t="str">
        <f t="shared" si="50"/>
        <v>518_COR4_38_9_202122</v>
      </c>
      <c r="S3239" s="406">
        <v>518</v>
      </c>
      <c r="T3239" s="406" t="s">
        <v>231</v>
      </c>
      <c r="U3239" s="406">
        <v>38</v>
      </c>
      <c r="V3239" s="406">
        <v>9</v>
      </c>
      <c r="W3239" s="406">
        <v>202122</v>
      </c>
      <c r="X3239" s="566">
        <v>235006</v>
      </c>
    </row>
    <row r="3240" spans="18:24" x14ac:dyDescent="0.2">
      <c r="R3240" s="406" t="str">
        <f t="shared" si="50"/>
        <v>520_COR4_38_9_202122</v>
      </c>
      <c r="S3240" s="406">
        <v>520</v>
      </c>
      <c r="T3240" s="406" t="s">
        <v>231</v>
      </c>
      <c r="U3240" s="406">
        <v>38</v>
      </c>
      <c r="V3240" s="406">
        <v>9</v>
      </c>
      <c r="W3240" s="406">
        <v>202122</v>
      </c>
      <c r="X3240" s="566">
        <v>347000</v>
      </c>
    </row>
    <row r="3241" spans="18:24" x14ac:dyDescent="0.2">
      <c r="R3241" s="406" t="str">
        <f t="shared" si="50"/>
        <v>522_COR4_38_9_202122</v>
      </c>
      <c r="S3241" s="406">
        <v>522</v>
      </c>
      <c r="T3241" s="406" t="s">
        <v>231</v>
      </c>
      <c r="U3241" s="406">
        <v>38</v>
      </c>
      <c r="V3241" s="406">
        <v>9</v>
      </c>
      <c r="W3241" s="406">
        <v>202122</v>
      </c>
      <c r="X3241" s="566">
        <v>385791.46100000001</v>
      </c>
    </row>
    <row r="3242" spans="18:24" x14ac:dyDescent="0.2">
      <c r="R3242" s="406" t="str">
        <f t="shared" si="50"/>
        <v>524_COR4_38_9_202122</v>
      </c>
      <c r="S3242" s="406">
        <v>524</v>
      </c>
      <c r="T3242" s="406" t="s">
        <v>231</v>
      </c>
      <c r="U3242" s="406">
        <v>38</v>
      </c>
      <c r="V3242" s="406">
        <v>9</v>
      </c>
      <c r="W3242" s="406">
        <v>202122</v>
      </c>
      <c r="X3242" s="566">
        <v>328202</v>
      </c>
    </row>
    <row r="3243" spans="18:24" x14ac:dyDescent="0.2">
      <c r="R3243" s="406" t="str">
        <f t="shared" si="50"/>
        <v>526_COR4_38_9_202122</v>
      </c>
      <c r="S3243" s="406">
        <v>526</v>
      </c>
      <c r="T3243" s="406" t="s">
        <v>231</v>
      </c>
      <c r="U3243" s="406">
        <v>38</v>
      </c>
      <c r="V3243" s="406">
        <v>9</v>
      </c>
      <c r="W3243" s="406">
        <v>202122</v>
      </c>
      <c r="X3243" s="566">
        <v>116956</v>
      </c>
    </row>
    <row r="3244" spans="18:24" x14ac:dyDescent="0.2">
      <c r="R3244" s="406" t="str">
        <f t="shared" si="50"/>
        <v>528_COR4_38_9_202122</v>
      </c>
      <c r="S3244" s="406">
        <v>528</v>
      </c>
      <c r="T3244" s="406" t="s">
        <v>231</v>
      </c>
      <c r="U3244" s="406">
        <v>38</v>
      </c>
      <c r="V3244" s="406">
        <v>9</v>
      </c>
      <c r="W3244" s="406">
        <v>202122</v>
      </c>
      <c r="X3244" s="566">
        <v>204624.64349000002</v>
      </c>
    </row>
    <row r="3245" spans="18:24" x14ac:dyDescent="0.2">
      <c r="R3245" s="406" t="str">
        <f t="shared" si="50"/>
        <v>530_COR4_38_9_202122</v>
      </c>
      <c r="S3245" s="406">
        <v>530</v>
      </c>
      <c r="T3245" s="406" t="s">
        <v>231</v>
      </c>
      <c r="U3245" s="406">
        <v>38</v>
      </c>
      <c r="V3245" s="406">
        <v>9</v>
      </c>
      <c r="W3245" s="406">
        <v>202122</v>
      </c>
      <c r="X3245" s="566">
        <v>413838</v>
      </c>
    </row>
    <row r="3246" spans="18:24" x14ac:dyDescent="0.2">
      <c r="R3246" s="406" t="str">
        <f t="shared" si="50"/>
        <v>532_COR4_38_9_202122</v>
      </c>
      <c r="S3246" s="406">
        <v>532</v>
      </c>
      <c r="T3246" s="406" t="s">
        <v>231</v>
      </c>
      <c r="U3246" s="406">
        <v>38</v>
      </c>
      <c r="V3246" s="406">
        <v>9</v>
      </c>
      <c r="W3246" s="406">
        <v>202122</v>
      </c>
      <c r="X3246" s="566">
        <v>473818</v>
      </c>
    </row>
    <row r="3247" spans="18:24" x14ac:dyDescent="0.2">
      <c r="R3247" s="406" t="str">
        <f t="shared" si="50"/>
        <v>534_COR4_38_9_202122</v>
      </c>
      <c r="S3247" s="406">
        <v>534</v>
      </c>
      <c r="T3247" s="406" t="s">
        <v>231</v>
      </c>
      <c r="U3247" s="406">
        <v>38</v>
      </c>
      <c r="V3247" s="406">
        <v>9</v>
      </c>
      <c r="W3247" s="406">
        <v>202122</v>
      </c>
      <c r="X3247" s="566">
        <v>301612</v>
      </c>
    </row>
    <row r="3248" spans="18:24" x14ac:dyDescent="0.2">
      <c r="R3248" s="406" t="str">
        <f t="shared" si="50"/>
        <v>536_COR4_38_9_202122</v>
      </c>
      <c r="S3248" s="406">
        <v>536</v>
      </c>
      <c r="T3248" s="406" t="s">
        <v>231</v>
      </c>
      <c r="U3248" s="406">
        <v>38</v>
      </c>
      <c r="V3248" s="406">
        <v>9</v>
      </c>
      <c r="W3248" s="406">
        <v>202122</v>
      </c>
      <c r="X3248" s="566">
        <v>96867</v>
      </c>
    </row>
    <row r="3249" spans="18:24" x14ac:dyDescent="0.2">
      <c r="R3249" s="406" t="str">
        <f t="shared" si="50"/>
        <v>538_COR4_38_9_202122</v>
      </c>
      <c r="S3249" s="406">
        <v>538</v>
      </c>
      <c r="T3249" s="406" t="s">
        <v>231</v>
      </c>
      <c r="U3249" s="406">
        <v>38</v>
      </c>
      <c r="V3249" s="406">
        <v>9</v>
      </c>
      <c r="W3249" s="406">
        <v>202122</v>
      </c>
      <c r="X3249" s="566">
        <v>152735</v>
      </c>
    </row>
    <row r="3250" spans="18:24" x14ac:dyDescent="0.2">
      <c r="R3250" s="406" t="str">
        <f t="shared" si="50"/>
        <v>540_COR4_38_9_202122</v>
      </c>
      <c r="S3250" s="406">
        <v>540</v>
      </c>
      <c r="T3250" s="406" t="s">
        <v>231</v>
      </c>
      <c r="U3250" s="406">
        <v>38</v>
      </c>
      <c r="V3250" s="406">
        <v>9</v>
      </c>
      <c r="W3250" s="406">
        <v>202122</v>
      </c>
      <c r="X3250" s="566">
        <v>333226</v>
      </c>
    </row>
    <row r="3251" spans="18:24" x14ac:dyDescent="0.2">
      <c r="R3251" s="406" t="str">
        <f t="shared" si="50"/>
        <v>542_COR4_38_9_202122</v>
      </c>
      <c r="S3251" s="406">
        <v>542</v>
      </c>
      <c r="T3251" s="406" t="s">
        <v>231</v>
      </c>
      <c r="U3251" s="406">
        <v>38</v>
      </c>
      <c r="V3251" s="406">
        <v>9</v>
      </c>
      <c r="W3251" s="406">
        <v>202122</v>
      </c>
      <c r="X3251" s="566">
        <v>125216</v>
      </c>
    </row>
    <row r="3252" spans="18:24" x14ac:dyDescent="0.2">
      <c r="R3252" s="406" t="str">
        <f t="shared" si="50"/>
        <v>544_COR4_38_9_202122</v>
      </c>
      <c r="S3252" s="406">
        <v>544</v>
      </c>
      <c r="T3252" s="406" t="s">
        <v>231</v>
      </c>
      <c r="U3252" s="406">
        <v>38</v>
      </c>
      <c r="V3252" s="406">
        <v>9</v>
      </c>
      <c r="W3252" s="406">
        <v>202122</v>
      </c>
      <c r="X3252" s="566">
        <v>313672</v>
      </c>
    </row>
    <row r="3253" spans="18:24" x14ac:dyDescent="0.2">
      <c r="R3253" s="406" t="str">
        <f t="shared" si="50"/>
        <v>545_COR4_38_9_202122</v>
      </c>
      <c r="S3253" s="406">
        <v>545</v>
      </c>
      <c r="T3253" s="406" t="s">
        <v>231</v>
      </c>
      <c r="U3253" s="406">
        <v>38</v>
      </c>
      <c r="V3253" s="406">
        <v>9</v>
      </c>
      <c r="W3253" s="406">
        <v>202122</v>
      </c>
      <c r="X3253" s="566">
        <v>233079</v>
      </c>
    </row>
    <row r="3254" spans="18:24" x14ac:dyDescent="0.2">
      <c r="R3254" s="406" t="str">
        <f t="shared" si="50"/>
        <v>546_COR4_38_9_202122</v>
      </c>
      <c r="S3254" s="406">
        <v>546</v>
      </c>
      <c r="T3254" s="406" t="s">
        <v>231</v>
      </c>
      <c r="U3254" s="406">
        <v>38</v>
      </c>
      <c r="V3254" s="406">
        <v>9</v>
      </c>
      <c r="W3254" s="406">
        <v>202122</v>
      </c>
      <c r="X3254" s="566">
        <v>126309</v>
      </c>
    </row>
    <row r="3255" spans="18:24" x14ac:dyDescent="0.2">
      <c r="R3255" s="406" t="str">
        <f t="shared" si="50"/>
        <v>548_COR4_38_9_202122</v>
      </c>
      <c r="S3255" s="406">
        <v>548</v>
      </c>
      <c r="T3255" s="406" t="s">
        <v>231</v>
      </c>
      <c r="U3255" s="406">
        <v>38</v>
      </c>
      <c r="V3255" s="406">
        <v>9</v>
      </c>
      <c r="W3255" s="406">
        <v>202122</v>
      </c>
      <c r="X3255" s="566">
        <v>175385</v>
      </c>
    </row>
    <row r="3256" spans="18:24" x14ac:dyDescent="0.2">
      <c r="R3256" s="406" t="str">
        <f t="shared" si="50"/>
        <v>550_COR4_38_9_202122</v>
      </c>
      <c r="S3256" s="406">
        <v>550</v>
      </c>
      <c r="T3256" s="406" t="s">
        <v>231</v>
      </c>
      <c r="U3256" s="406">
        <v>38</v>
      </c>
      <c r="V3256" s="406">
        <v>9</v>
      </c>
      <c r="W3256" s="406">
        <v>202122</v>
      </c>
      <c r="X3256" s="566">
        <v>153174</v>
      </c>
    </row>
    <row r="3257" spans="18:24" x14ac:dyDescent="0.2">
      <c r="R3257" s="406" t="str">
        <f t="shared" si="50"/>
        <v>552_COR4_38_9_202122</v>
      </c>
      <c r="S3257" s="406">
        <v>552</v>
      </c>
      <c r="T3257" s="406" t="s">
        <v>231</v>
      </c>
      <c r="U3257" s="406">
        <v>38</v>
      </c>
      <c r="V3257" s="406">
        <v>9</v>
      </c>
      <c r="W3257" s="406">
        <v>202122</v>
      </c>
      <c r="X3257" s="566">
        <v>810679</v>
      </c>
    </row>
    <row r="3258" spans="18:24" x14ac:dyDescent="0.2">
      <c r="R3258" s="406" t="str">
        <f t="shared" si="50"/>
        <v>562_COR4_38_9_202122</v>
      </c>
      <c r="S3258" s="406">
        <v>562</v>
      </c>
      <c r="T3258" s="406" t="s">
        <v>231</v>
      </c>
      <c r="U3258" s="406">
        <v>38</v>
      </c>
      <c r="V3258" s="406">
        <v>9</v>
      </c>
      <c r="W3258" s="406">
        <v>202122</v>
      </c>
      <c r="X3258" s="566">
        <v>1511</v>
      </c>
    </row>
    <row r="3259" spans="18:24" x14ac:dyDescent="0.2">
      <c r="R3259" s="406" t="str">
        <f t="shared" si="50"/>
        <v>564_COR4_38_9_202122</v>
      </c>
      <c r="S3259" s="406">
        <v>564</v>
      </c>
      <c r="T3259" s="406" t="s">
        <v>231</v>
      </c>
      <c r="U3259" s="406">
        <v>38</v>
      </c>
      <c r="V3259" s="406">
        <v>9</v>
      </c>
      <c r="W3259" s="406">
        <v>202122</v>
      </c>
      <c r="X3259" s="566">
        <v>0</v>
      </c>
    </row>
    <row r="3260" spans="18:24" x14ac:dyDescent="0.2">
      <c r="R3260" s="406" t="str">
        <f t="shared" si="50"/>
        <v>566_COR4_38_9_202122</v>
      </c>
      <c r="S3260" s="406">
        <v>566</v>
      </c>
      <c r="T3260" s="406" t="s">
        <v>231</v>
      </c>
      <c r="U3260" s="406">
        <v>38</v>
      </c>
      <c r="V3260" s="406">
        <v>9</v>
      </c>
      <c r="W3260" s="406">
        <v>202122</v>
      </c>
      <c r="X3260" s="566">
        <v>9410</v>
      </c>
    </row>
    <row r="3261" spans="18:24" x14ac:dyDescent="0.2">
      <c r="R3261" s="406" t="str">
        <f t="shared" si="50"/>
        <v>568_COR4_38_9_202122</v>
      </c>
      <c r="S3261" s="406">
        <v>568</v>
      </c>
      <c r="T3261" s="406" t="s">
        <v>231</v>
      </c>
      <c r="U3261" s="406">
        <v>38</v>
      </c>
      <c r="V3261" s="406">
        <v>9</v>
      </c>
      <c r="W3261" s="406">
        <v>202122</v>
      </c>
      <c r="X3261" s="566">
        <v>25072</v>
      </c>
    </row>
    <row r="3262" spans="18:24" x14ac:dyDescent="0.2">
      <c r="R3262" s="406" t="str">
        <f t="shared" si="50"/>
        <v>572_COR4_38_9_202122</v>
      </c>
      <c r="S3262" s="406">
        <v>572</v>
      </c>
      <c r="T3262" s="406" t="s">
        <v>231</v>
      </c>
      <c r="U3262" s="406">
        <v>38</v>
      </c>
      <c r="V3262" s="406">
        <v>9</v>
      </c>
      <c r="W3262" s="406">
        <v>202122</v>
      </c>
      <c r="X3262" s="566">
        <v>18942</v>
      </c>
    </row>
    <row r="3263" spans="18:24" x14ac:dyDescent="0.2">
      <c r="R3263" s="406" t="str">
        <f t="shared" si="50"/>
        <v>574_COR4_38_9_202122</v>
      </c>
      <c r="S3263" s="406">
        <v>574</v>
      </c>
      <c r="T3263" s="406" t="s">
        <v>231</v>
      </c>
      <c r="U3263" s="406">
        <v>38</v>
      </c>
      <c r="V3263" s="406">
        <v>9</v>
      </c>
      <c r="W3263" s="406">
        <v>202122</v>
      </c>
      <c r="X3263" s="566">
        <v>26119</v>
      </c>
    </row>
    <row r="3264" spans="18:24" x14ac:dyDescent="0.2">
      <c r="R3264" s="406" t="str">
        <f t="shared" si="50"/>
        <v>576_COR4_38_9_202122</v>
      </c>
      <c r="S3264" s="406">
        <v>576</v>
      </c>
      <c r="T3264" s="406" t="s">
        <v>231</v>
      </c>
      <c r="U3264" s="406">
        <v>38</v>
      </c>
      <c r="V3264" s="406">
        <v>9</v>
      </c>
      <c r="W3264" s="406">
        <v>202122</v>
      </c>
      <c r="X3264" s="566">
        <v>29062</v>
      </c>
    </row>
    <row r="3265" spans="18:24" x14ac:dyDescent="0.2">
      <c r="R3265" s="406" t="str">
        <f t="shared" si="50"/>
        <v>582_COR4_38_9_202122</v>
      </c>
      <c r="S3265" s="406">
        <v>582</v>
      </c>
      <c r="T3265" s="406" t="s">
        <v>231</v>
      </c>
      <c r="U3265" s="406">
        <v>38</v>
      </c>
      <c r="V3265" s="406">
        <v>9</v>
      </c>
      <c r="W3265" s="406">
        <v>202122</v>
      </c>
      <c r="X3265" s="566">
        <v>0</v>
      </c>
    </row>
    <row r="3266" spans="18:24" x14ac:dyDescent="0.2">
      <c r="R3266" s="406" t="str">
        <f t="shared" si="50"/>
        <v>584_COR4_38_9_202122</v>
      </c>
      <c r="S3266" s="406">
        <v>584</v>
      </c>
      <c r="T3266" s="406" t="s">
        <v>231</v>
      </c>
      <c r="U3266" s="406">
        <v>38</v>
      </c>
      <c r="V3266" s="406">
        <v>9</v>
      </c>
      <c r="W3266" s="406">
        <v>202122</v>
      </c>
      <c r="X3266" s="566">
        <v>0</v>
      </c>
    </row>
    <row r="3267" spans="18:24" x14ac:dyDescent="0.2">
      <c r="R3267" s="406" t="str">
        <f t="shared" si="50"/>
        <v>586_COR4_38_9_202122</v>
      </c>
      <c r="S3267" s="406">
        <v>586</v>
      </c>
      <c r="T3267" s="406" t="s">
        <v>231</v>
      </c>
      <c r="U3267" s="406">
        <v>38</v>
      </c>
      <c r="V3267" s="406">
        <v>9</v>
      </c>
      <c r="W3267" s="406">
        <v>202122</v>
      </c>
      <c r="X3267" s="566">
        <v>0</v>
      </c>
    </row>
    <row r="3268" spans="18:24" x14ac:dyDescent="0.2">
      <c r="R3268" s="406" t="str">
        <f t="shared" ref="R3268:R3331" si="51">S3268&amp;"_"&amp;T3268&amp;"_"&amp;U3268&amp;"_"&amp;V3268&amp;"_"&amp;W3268</f>
        <v>512_COR4_39_9_202122</v>
      </c>
      <c r="S3268" s="406">
        <v>512</v>
      </c>
      <c r="T3268" s="406" t="s">
        <v>231</v>
      </c>
      <c r="U3268" s="406">
        <v>39</v>
      </c>
      <c r="V3268" s="406">
        <v>9</v>
      </c>
      <c r="W3268" s="406">
        <v>202122</v>
      </c>
      <c r="X3268" s="566">
        <v>0</v>
      </c>
    </row>
    <row r="3269" spans="18:24" x14ac:dyDescent="0.2">
      <c r="R3269" s="406" t="str">
        <f t="shared" si="51"/>
        <v>514_COR4_39_9_202122</v>
      </c>
      <c r="S3269" s="406">
        <v>514</v>
      </c>
      <c r="T3269" s="406" t="s">
        <v>231</v>
      </c>
      <c r="U3269" s="406">
        <v>39</v>
      </c>
      <c r="V3269" s="406">
        <v>9</v>
      </c>
      <c r="W3269" s="406">
        <v>202122</v>
      </c>
      <c r="X3269" s="566">
        <v>1370</v>
      </c>
    </row>
    <row r="3270" spans="18:24" x14ac:dyDescent="0.2">
      <c r="R3270" s="406" t="str">
        <f t="shared" si="51"/>
        <v>516_COR4_39_9_202122</v>
      </c>
      <c r="S3270" s="406">
        <v>516</v>
      </c>
      <c r="T3270" s="406" t="s">
        <v>231</v>
      </c>
      <c r="U3270" s="406">
        <v>39</v>
      </c>
      <c r="V3270" s="406">
        <v>9</v>
      </c>
      <c r="W3270" s="406">
        <v>202122</v>
      </c>
      <c r="X3270" s="566">
        <v>49390</v>
      </c>
    </row>
    <row r="3271" spans="18:24" x14ac:dyDescent="0.2">
      <c r="R3271" s="406" t="str">
        <f t="shared" si="51"/>
        <v>518_COR4_39_9_202122</v>
      </c>
      <c r="S3271" s="406">
        <v>518</v>
      </c>
      <c r="T3271" s="406" t="s">
        <v>231</v>
      </c>
      <c r="U3271" s="406">
        <v>39</v>
      </c>
      <c r="V3271" s="406">
        <v>9</v>
      </c>
      <c r="W3271" s="406">
        <v>202122</v>
      </c>
      <c r="X3271" s="566">
        <v>0</v>
      </c>
    </row>
    <row r="3272" spans="18:24" x14ac:dyDescent="0.2">
      <c r="R3272" s="406" t="str">
        <f t="shared" si="51"/>
        <v>520_COR4_39_9_202122</v>
      </c>
      <c r="S3272" s="406">
        <v>520</v>
      </c>
      <c r="T3272" s="406" t="s">
        <v>231</v>
      </c>
      <c r="U3272" s="406">
        <v>39</v>
      </c>
      <c r="V3272" s="406">
        <v>9</v>
      </c>
      <c r="W3272" s="406">
        <v>202122</v>
      </c>
      <c r="X3272" s="566">
        <v>3900</v>
      </c>
    </row>
    <row r="3273" spans="18:24" x14ac:dyDescent="0.2">
      <c r="R3273" s="406" t="str">
        <f t="shared" si="51"/>
        <v>522_COR4_39_9_202122</v>
      </c>
      <c r="S3273" s="406">
        <v>522</v>
      </c>
      <c r="T3273" s="406" t="s">
        <v>231</v>
      </c>
      <c r="U3273" s="406">
        <v>39</v>
      </c>
      <c r="V3273" s="406">
        <v>9</v>
      </c>
      <c r="W3273" s="406">
        <v>202122</v>
      </c>
      <c r="X3273" s="566">
        <v>24954.355</v>
      </c>
    </row>
    <row r="3274" spans="18:24" x14ac:dyDescent="0.2">
      <c r="R3274" s="406" t="str">
        <f t="shared" si="51"/>
        <v>524_COR4_39_9_202122</v>
      </c>
      <c r="S3274" s="406">
        <v>524</v>
      </c>
      <c r="T3274" s="406" t="s">
        <v>231</v>
      </c>
      <c r="U3274" s="406">
        <v>39</v>
      </c>
      <c r="V3274" s="406">
        <v>9</v>
      </c>
      <c r="W3274" s="406">
        <v>202122</v>
      </c>
      <c r="X3274" s="566">
        <v>19500</v>
      </c>
    </row>
    <row r="3275" spans="18:24" x14ac:dyDescent="0.2">
      <c r="R3275" s="406" t="str">
        <f t="shared" si="51"/>
        <v>526_COR4_39_9_202122</v>
      </c>
      <c r="S3275" s="406">
        <v>526</v>
      </c>
      <c r="T3275" s="406" t="s">
        <v>231</v>
      </c>
      <c r="U3275" s="406">
        <v>39</v>
      </c>
      <c r="V3275" s="406">
        <v>9</v>
      </c>
      <c r="W3275" s="406">
        <v>202122</v>
      </c>
      <c r="X3275" s="566">
        <v>4538</v>
      </c>
    </row>
    <row r="3276" spans="18:24" x14ac:dyDescent="0.2">
      <c r="R3276" s="406" t="str">
        <f t="shared" si="51"/>
        <v>528_COR4_39_9_202122</v>
      </c>
      <c r="S3276" s="406">
        <v>528</v>
      </c>
      <c r="T3276" s="406" t="s">
        <v>231</v>
      </c>
      <c r="U3276" s="406">
        <v>39</v>
      </c>
      <c r="V3276" s="406">
        <v>9</v>
      </c>
      <c r="W3276" s="406">
        <v>202122</v>
      </c>
      <c r="X3276" s="566">
        <v>5982.8757579418943</v>
      </c>
    </row>
    <row r="3277" spans="18:24" x14ac:dyDescent="0.2">
      <c r="R3277" s="406" t="str">
        <f t="shared" si="51"/>
        <v>530_COR4_39_9_202122</v>
      </c>
      <c r="S3277" s="406">
        <v>530</v>
      </c>
      <c r="T3277" s="406" t="s">
        <v>231</v>
      </c>
      <c r="U3277" s="406">
        <v>39</v>
      </c>
      <c r="V3277" s="406">
        <v>9</v>
      </c>
      <c r="W3277" s="406">
        <v>202122</v>
      </c>
      <c r="X3277" s="566">
        <v>0</v>
      </c>
    </row>
    <row r="3278" spans="18:24" x14ac:dyDescent="0.2">
      <c r="R3278" s="406" t="str">
        <f t="shared" si="51"/>
        <v>532_COR4_39_9_202122</v>
      </c>
      <c r="S3278" s="406">
        <v>532</v>
      </c>
      <c r="T3278" s="406" t="s">
        <v>231</v>
      </c>
      <c r="U3278" s="406">
        <v>39</v>
      </c>
      <c r="V3278" s="406">
        <v>9</v>
      </c>
      <c r="W3278" s="406">
        <v>202122</v>
      </c>
      <c r="X3278" s="566">
        <v>0</v>
      </c>
    </row>
    <row r="3279" spans="18:24" x14ac:dyDescent="0.2">
      <c r="R3279" s="406" t="str">
        <f t="shared" si="51"/>
        <v>534_COR4_39_9_202122</v>
      </c>
      <c r="S3279" s="406">
        <v>534</v>
      </c>
      <c r="T3279" s="406" t="s">
        <v>231</v>
      </c>
      <c r="U3279" s="406">
        <v>39</v>
      </c>
      <c r="V3279" s="406">
        <v>9</v>
      </c>
      <c r="W3279" s="406">
        <v>202122</v>
      </c>
      <c r="X3279" s="566">
        <v>0</v>
      </c>
    </row>
    <row r="3280" spans="18:24" x14ac:dyDescent="0.2">
      <c r="R3280" s="406" t="str">
        <f t="shared" si="51"/>
        <v>536_COR4_39_9_202122</v>
      </c>
      <c r="S3280" s="406">
        <v>536</v>
      </c>
      <c r="T3280" s="406" t="s">
        <v>231</v>
      </c>
      <c r="U3280" s="406">
        <v>39</v>
      </c>
      <c r="V3280" s="406">
        <v>9</v>
      </c>
      <c r="W3280" s="406">
        <v>202122</v>
      </c>
      <c r="X3280" s="566">
        <v>17222</v>
      </c>
    </row>
    <row r="3281" spans="18:24" x14ac:dyDescent="0.2">
      <c r="R3281" s="406" t="str">
        <f t="shared" si="51"/>
        <v>538_COR4_39_9_202122</v>
      </c>
      <c r="S3281" s="406">
        <v>538</v>
      </c>
      <c r="T3281" s="406" t="s">
        <v>231</v>
      </c>
      <c r="U3281" s="406">
        <v>39</v>
      </c>
      <c r="V3281" s="406">
        <v>9</v>
      </c>
      <c r="W3281" s="406">
        <v>202122</v>
      </c>
      <c r="X3281" s="566">
        <v>0</v>
      </c>
    </row>
    <row r="3282" spans="18:24" x14ac:dyDescent="0.2">
      <c r="R3282" s="406" t="str">
        <f t="shared" si="51"/>
        <v>540_COR4_39_9_202122</v>
      </c>
      <c r="S3282" s="406">
        <v>540</v>
      </c>
      <c r="T3282" s="406" t="s">
        <v>231</v>
      </c>
      <c r="U3282" s="406">
        <v>39</v>
      </c>
      <c r="V3282" s="406">
        <v>9</v>
      </c>
      <c r="W3282" s="406">
        <v>202122</v>
      </c>
      <c r="X3282" s="566">
        <v>454</v>
      </c>
    </row>
    <row r="3283" spans="18:24" x14ac:dyDescent="0.2">
      <c r="R3283" s="406" t="str">
        <f t="shared" si="51"/>
        <v>542_COR4_39_9_202122</v>
      </c>
      <c r="S3283" s="406">
        <v>542</v>
      </c>
      <c r="T3283" s="406" t="s">
        <v>231</v>
      </c>
      <c r="U3283" s="406">
        <v>39</v>
      </c>
      <c r="V3283" s="406">
        <v>9</v>
      </c>
      <c r="W3283" s="406">
        <v>202122</v>
      </c>
      <c r="X3283" s="566">
        <v>76</v>
      </c>
    </row>
    <row r="3284" spans="18:24" x14ac:dyDescent="0.2">
      <c r="R3284" s="406" t="str">
        <f t="shared" si="51"/>
        <v>544_COR4_39_9_202122</v>
      </c>
      <c r="S3284" s="406">
        <v>544</v>
      </c>
      <c r="T3284" s="406" t="s">
        <v>231</v>
      </c>
      <c r="U3284" s="406">
        <v>39</v>
      </c>
      <c r="V3284" s="406">
        <v>9</v>
      </c>
      <c r="W3284" s="406">
        <v>202122</v>
      </c>
      <c r="X3284" s="566">
        <v>28364</v>
      </c>
    </row>
    <row r="3285" spans="18:24" x14ac:dyDescent="0.2">
      <c r="R3285" s="406" t="str">
        <f t="shared" si="51"/>
        <v>545_COR4_39_9_202122</v>
      </c>
      <c r="S3285" s="406">
        <v>545</v>
      </c>
      <c r="T3285" s="406" t="s">
        <v>231</v>
      </c>
      <c r="U3285" s="406">
        <v>39</v>
      </c>
      <c r="V3285" s="406">
        <v>9</v>
      </c>
      <c r="W3285" s="406">
        <v>202122</v>
      </c>
      <c r="X3285" s="566">
        <v>24</v>
      </c>
    </row>
    <row r="3286" spans="18:24" x14ac:dyDescent="0.2">
      <c r="R3286" s="406" t="str">
        <f t="shared" si="51"/>
        <v>546_COR4_39_9_202122</v>
      </c>
      <c r="S3286" s="406">
        <v>546</v>
      </c>
      <c r="T3286" s="406" t="s">
        <v>231</v>
      </c>
      <c r="U3286" s="406">
        <v>39</v>
      </c>
      <c r="V3286" s="406">
        <v>9</v>
      </c>
      <c r="W3286" s="406">
        <v>202122</v>
      </c>
      <c r="X3286" s="566">
        <v>141</v>
      </c>
    </row>
    <row r="3287" spans="18:24" x14ac:dyDescent="0.2">
      <c r="R3287" s="406" t="str">
        <f t="shared" si="51"/>
        <v>548_COR4_39_9_202122</v>
      </c>
      <c r="S3287" s="406">
        <v>548</v>
      </c>
      <c r="T3287" s="406" t="s">
        <v>231</v>
      </c>
      <c r="U3287" s="406">
        <v>39</v>
      </c>
      <c r="V3287" s="406">
        <v>9</v>
      </c>
      <c r="W3287" s="406">
        <v>202122</v>
      </c>
      <c r="X3287" s="566">
        <v>2376</v>
      </c>
    </row>
    <row r="3288" spans="18:24" x14ac:dyDescent="0.2">
      <c r="R3288" s="406" t="str">
        <f t="shared" si="51"/>
        <v>550_COR4_39_9_202122</v>
      </c>
      <c r="S3288" s="406">
        <v>550</v>
      </c>
      <c r="T3288" s="406" t="s">
        <v>231</v>
      </c>
      <c r="U3288" s="406">
        <v>39</v>
      </c>
      <c r="V3288" s="406">
        <v>9</v>
      </c>
      <c r="W3288" s="406">
        <v>202122</v>
      </c>
      <c r="X3288" s="566">
        <v>39320</v>
      </c>
    </row>
    <row r="3289" spans="18:24" x14ac:dyDescent="0.2">
      <c r="R3289" s="406" t="str">
        <f t="shared" si="51"/>
        <v>552_COR4_39_9_202122</v>
      </c>
      <c r="S3289" s="406">
        <v>552</v>
      </c>
      <c r="T3289" s="406" t="s">
        <v>231</v>
      </c>
      <c r="U3289" s="406">
        <v>39</v>
      </c>
      <c r="V3289" s="406">
        <v>9</v>
      </c>
      <c r="W3289" s="406">
        <v>202122</v>
      </c>
      <c r="X3289" s="566">
        <v>0</v>
      </c>
    </row>
    <row r="3290" spans="18:24" x14ac:dyDescent="0.2">
      <c r="R3290" s="406" t="str">
        <f t="shared" si="51"/>
        <v>562_COR4_39_9_202122</v>
      </c>
      <c r="S3290" s="406">
        <v>562</v>
      </c>
      <c r="T3290" s="406" t="s">
        <v>231</v>
      </c>
      <c r="U3290" s="406">
        <v>39</v>
      </c>
      <c r="V3290" s="406">
        <v>9</v>
      </c>
      <c r="W3290" s="406">
        <v>202122</v>
      </c>
      <c r="X3290" s="566">
        <v>0</v>
      </c>
    </row>
    <row r="3291" spans="18:24" x14ac:dyDescent="0.2">
      <c r="R3291" s="406" t="str">
        <f t="shared" si="51"/>
        <v>564_COR4_39_9_202122</v>
      </c>
      <c r="S3291" s="406">
        <v>564</v>
      </c>
      <c r="T3291" s="406" t="s">
        <v>231</v>
      </c>
      <c r="U3291" s="406">
        <v>39</v>
      </c>
      <c r="V3291" s="406">
        <v>9</v>
      </c>
      <c r="W3291" s="406">
        <v>202122</v>
      </c>
      <c r="X3291" s="566">
        <v>0</v>
      </c>
    </row>
    <row r="3292" spans="18:24" x14ac:dyDescent="0.2">
      <c r="R3292" s="406" t="str">
        <f t="shared" si="51"/>
        <v>566_COR4_39_9_202122</v>
      </c>
      <c r="S3292" s="406">
        <v>566</v>
      </c>
      <c r="T3292" s="406" t="s">
        <v>231</v>
      </c>
      <c r="U3292" s="406">
        <v>39</v>
      </c>
      <c r="V3292" s="406">
        <v>9</v>
      </c>
      <c r="W3292" s="406">
        <v>202122</v>
      </c>
      <c r="X3292" s="566">
        <v>8953</v>
      </c>
    </row>
    <row r="3293" spans="18:24" x14ac:dyDescent="0.2">
      <c r="R3293" s="406" t="str">
        <f t="shared" si="51"/>
        <v>568_COR4_39_9_202122</v>
      </c>
      <c r="S3293" s="406">
        <v>568</v>
      </c>
      <c r="T3293" s="406" t="s">
        <v>231</v>
      </c>
      <c r="U3293" s="406">
        <v>39</v>
      </c>
      <c r="V3293" s="406">
        <v>9</v>
      </c>
      <c r="W3293" s="406">
        <v>202122</v>
      </c>
      <c r="X3293" s="566">
        <v>0</v>
      </c>
    </row>
    <row r="3294" spans="18:24" x14ac:dyDescent="0.2">
      <c r="R3294" s="406" t="str">
        <f t="shared" si="51"/>
        <v>572_COR4_39_9_202122</v>
      </c>
      <c r="S3294" s="406">
        <v>572</v>
      </c>
      <c r="T3294" s="406" t="s">
        <v>231</v>
      </c>
      <c r="U3294" s="406">
        <v>39</v>
      </c>
      <c r="V3294" s="406">
        <v>9</v>
      </c>
      <c r="W3294" s="406">
        <v>202122</v>
      </c>
      <c r="X3294" s="566">
        <v>2518</v>
      </c>
    </row>
    <row r="3295" spans="18:24" x14ac:dyDescent="0.2">
      <c r="R3295" s="406" t="str">
        <f t="shared" si="51"/>
        <v>574_COR4_39_9_202122</v>
      </c>
      <c r="S3295" s="406">
        <v>574</v>
      </c>
      <c r="T3295" s="406" t="s">
        <v>231</v>
      </c>
      <c r="U3295" s="406">
        <v>39</v>
      </c>
      <c r="V3295" s="406">
        <v>9</v>
      </c>
      <c r="W3295" s="406">
        <v>202122</v>
      </c>
      <c r="X3295" s="566">
        <v>0</v>
      </c>
    </row>
    <row r="3296" spans="18:24" x14ac:dyDescent="0.2">
      <c r="R3296" s="406" t="str">
        <f t="shared" si="51"/>
        <v>576_COR4_39_9_202122</v>
      </c>
      <c r="S3296" s="406">
        <v>576</v>
      </c>
      <c r="T3296" s="406" t="s">
        <v>231</v>
      </c>
      <c r="U3296" s="406">
        <v>39</v>
      </c>
      <c r="V3296" s="406">
        <v>9</v>
      </c>
      <c r="W3296" s="406">
        <v>202122</v>
      </c>
      <c r="X3296" s="566">
        <v>4462</v>
      </c>
    </row>
    <row r="3297" spans="18:24" x14ac:dyDescent="0.2">
      <c r="R3297" s="406" t="str">
        <f t="shared" si="51"/>
        <v>582_COR4_39_9_202122</v>
      </c>
      <c r="S3297" s="406">
        <v>582</v>
      </c>
      <c r="T3297" s="406" t="s">
        <v>231</v>
      </c>
      <c r="U3297" s="406">
        <v>39</v>
      </c>
      <c r="V3297" s="406">
        <v>9</v>
      </c>
      <c r="W3297" s="406">
        <v>202122</v>
      </c>
      <c r="X3297" s="566">
        <v>0</v>
      </c>
    </row>
    <row r="3298" spans="18:24" x14ac:dyDescent="0.2">
      <c r="R3298" s="406" t="str">
        <f t="shared" si="51"/>
        <v>584_COR4_39_9_202122</v>
      </c>
      <c r="S3298" s="406">
        <v>584</v>
      </c>
      <c r="T3298" s="406" t="s">
        <v>231</v>
      </c>
      <c r="U3298" s="406">
        <v>39</v>
      </c>
      <c r="V3298" s="406">
        <v>9</v>
      </c>
      <c r="W3298" s="406">
        <v>202122</v>
      </c>
      <c r="X3298" s="566">
        <v>0</v>
      </c>
    </row>
    <row r="3299" spans="18:24" x14ac:dyDescent="0.2">
      <c r="R3299" s="406" t="str">
        <f t="shared" si="51"/>
        <v>586_COR4_39_9_202122</v>
      </c>
      <c r="S3299" s="406">
        <v>586</v>
      </c>
      <c r="T3299" s="406" t="s">
        <v>231</v>
      </c>
      <c r="U3299" s="406">
        <v>39</v>
      </c>
      <c r="V3299" s="406">
        <v>9</v>
      </c>
      <c r="W3299" s="406">
        <v>202122</v>
      </c>
      <c r="X3299" s="566">
        <v>0</v>
      </c>
    </row>
    <row r="3300" spans="18:24" x14ac:dyDescent="0.2">
      <c r="R3300" s="406" t="str">
        <f t="shared" si="51"/>
        <v>512_COR4_40_9_202122</v>
      </c>
      <c r="S3300" s="406">
        <v>512</v>
      </c>
      <c r="T3300" s="406" t="s">
        <v>231</v>
      </c>
      <c r="U3300" s="406">
        <v>40</v>
      </c>
      <c r="V3300" s="406">
        <v>9</v>
      </c>
      <c r="W3300" s="406">
        <v>202122</v>
      </c>
      <c r="X3300" s="566">
        <v>25066</v>
      </c>
    </row>
    <row r="3301" spans="18:24" x14ac:dyDescent="0.2">
      <c r="R3301" s="406" t="str">
        <f t="shared" si="51"/>
        <v>514_COR4_40_9_202122</v>
      </c>
      <c r="S3301" s="406">
        <v>514</v>
      </c>
      <c r="T3301" s="406" t="s">
        <v>231</v>
      </c>
      <c r="U3301" s="406">
        <v>40</v>
      </c>
      <c r="V3301" s="406">
        <v>9</v>
      </c>
      <c r="W3301" s="406">
        <v>202122</v>
      </c>
      <c r="X3301" s="566">
        <v>45332</v>
      </c>
    </row>
    <row r="3302" spans="18:24" x14ac:dyDescent="0.2">
      <c r="R3302" s="406" t="str">
        <f t="shared" si="51"/>
        <v>516_COR4_40_9_202122</v>
      </c>
      <c r="S3302" s="406">
        <v>516</v>
      </c>
      <c r="T3302" s="406" t="s">
        <v>231</v>
      </c>
      <c r="U3302" s="406">
        <v>40</v>
      </c>
      <c r="V3302" s="406">
        <v>9</v>
      </c>
      <c r="W3302" s="406">
        <v>202122</v>
      </c>
      <c r="X3302" s="566">
        <v>14320</v>
      </c>
    </row>
    <row r="3303" spans="18:24" x14ac:dyDescent="0.2">
      <c r="R3303" s="406" t="str">
        <f t="shared" si="51"/>
        <v>518_COR4_40_9_202122</v>
      </c>
      <c r="S3303" s="406">
        <v>518</v>
      </c>
      <c r="T3303" s="406" t="s">
        <v>231</v>
      </c>
      <c r="U3303" s="406">
        <v>40</v>
      </c>
      <c r="V3303" s="406">
        <v>9</v>
      </c>
      <c r="W3303" s="406">
        <v>202122</v>
      </c>
      <c r="X3303" s="566">
        <v>17800</v>
      </c>
    </row>
    <row r="3304" spans="18:24" x14ac:dyDescent="0.2">
      <c r="R3304" s="406" t="str">
        <f t="shared" si="51"/>
        <v>520_COR4_40_9_202122</v>
      </c>
      <c r="S3304" s="406">
        <v>520</v>
      </c>
      <c r="T3304" s="406" t="s">
        <v>231</v>
      </c>
      <c r="U3304" s="406">
        <v>40</v>
      </c>
      <c r="V3304" s="406">
        <v>9</v>
      </c>
      <c r="W3304" s="406">
        <v>202122</v>
      </c>
      <c r="X3304" s="566">
        <v>51300</v>
      </c>
    </row>
    <row r="3305" spans="18:24" x14ac:dyDescent="0.2">
      <c r="R3305" s="406" t="str">
        <f t="shared" si="51"/>
        <v>522_COR4_40_9_202122</v>
      </c>
      <c r="S3305" s="406">
        <v>522</v>
      </c>
      <c r="T3305" s="406" t="s">
        <v>231</v>
      </c>
      <c r="U3305" s="406">
        <v>40</v>
      </c>
      <c r="V3305" s="406">
        <v>9</v>
      </c>
      <c r="W3305" s="406">
        <v>202122</v>
      </c>
      <c r="X3305" s="566">
        <v>15500</v>
      </c>
    </row>
    <row r="3306" spans="18:24" x14ac:dyDescent="0.2">
      <c r="R3306" s="406" t="str">
        <f t="shared" si="51"/>
        <v>524_COR4_40_9_202122</v>
      </c>
      <c r="S3306" s="406">
        <v>524</v>
      </c>
      <c r="T3306" s="406" t="s">
        <v>231</v>
      </c>
      <c r="U3306" s="406">
        <v>40</v>
      </c>
      <c r="V3306" s="406">
        <v>9</v>
      </c>
      <c r="W3306" s="406">
        <v>202122</v>
      </c>
      <c r="X3306" s="566">
        <v>30000</v>
      </c>
    </row>
    <row r="3307" spans="18:24" x14ac:dyDescent="0.2">
      <c r="R3307" s="406" t="str">
        <f t="shared" si="51"/>
        <v>526_COR4_40_9_202122</v>
      </c>
      <c r="S3307" s="406">
        <v>526</v>
      </c>
      <c r="T3307" s="406" t="s">
        <v>231</v>
      </c>
      <c r="U3307" s="406">
        <v>40</v>
      </c>
      <c r="V3307" s="406">
        <v>9</v>
      </c>
      <c r="W3307" s="406">
        <v>202122</v>
      </c>
      <c r="X3307" s="566">
        <v>4003</v>
      </c>
    </row>
    <row r="3308" spans="18:24" x14ac:dyDescent="0.2">
      <c r="R3308" s="406" t="str">
        <f t="shared" si="51"/>
        <v>528_COR4_40_9_202122</v>
      </c>
      <c r="S3308" s="406">
        <v>528</v>
      </c>
      <c r="T3308" s="406" t="s">
        <v>231</v>
      </c>
      <c r="U3308" s="406">
        <v>40</v>
      </c>
      <c r="V3308" s="406">
        <v>9</v>
      </c>
      <c r="W3308" s="406">
        <v>202122</v>
      </c>
      <c r="X3308" s="566">
        <v>58065.838000000003</v>
      </c>
    </row>
    <row r="3309" spans="18:24" x14ac:dyDescent="0.2">
      <c r="R3309" s="406" t="str">
        <f t="shared" si="51"/>
        <v>530_COR4_40_9_202122</v>
      </c>
      <c r="S3309" s="406">
        <v>530</v>
      </c>
      <c r="T3309" s="406" t="s">
        <v>231</v>
      </c>
      <c r="U3309" s="406">
        <v>40</v>
      </c>
      <c r="V3309" s="406">
        <v>9</v>
      </c>
      <c r="W3309" s="406">
        <v>202122</v>
      </c>
      <c r="X3309" s="566">
        <v>116528</v>
      </c>
    </row>
    <row r="3310" spans="18:24" x14ac:dyDescent="0.2">
      <c r="R3310" s="406" t="str">
        <f t="shared" si="51"/>
        <v>532_COR4_40_9_202122</v>
      </c>
      <c r="S3310" s="406">
        <v>532</v>
      </c>
      <c r="T3310" s="406" t="s">
        <v>231</v>
      </c>
      <c r="U3310" s="406">
        <v>40</v>
      </c>
      <c r="V3310" s="406">
        <v>9</v>
      </c>
      <c r="W3310" s="406">
        <v>202122</v>
      </c>
      <c r="X3310" s="566">
        <v>54500</v>
      </c>
    </row>
    <row r="3311" spans="18:24" x14ac:dyDescent="0.2">
      <c r="R3311" s="406" t="str">
        <f t="shared" si="51"/>
        <v>534_COR4_40_9_202122</v>
      </c>
      <c r="S3311" s="406">
        <v>534</v>
      </c>
      <c r="T3311" s="406" t="s">
        <v>231</v>
      </c>
      <c r="U3311" s="406">
        <v>40</v>
      </c>
      <c r="V3311" s="406">
        <v>9</v>
      </c>
      <c r="W3311" s="406">
        <v>202122</v>
      </c>
      <c r="X3311" s="566">
        <v>52500</v>
      </c>
    </row>
    <row r="3312" spans="18:24" x14ac:dyDescent="0.2">
      <c r="R3312" s="406" t="str">
        <f t="shared" si="51"/>
        <v>536_COR4_40_9_202122</v>
      </c>
      <c r="S3312" s="406">
        <v>536</v>
      </c>
      <c r="T3312" s="406" t="s">
        <v>231</v>
      </c>
      <c r="U3312" s="406">
        <v>40</v>
      </c>
      <c r="V3312" s="406">
        <v>9</v>
      </c>
      <c r="W3312" s="406">
        <v>202122</v>
      </c>
      <c r="X3312" s="566">
        <v>51550</v>
      </c>
    </row>
    <row r="3313" spans="18:24" x14ac:dyDescent="0.2">
      <c r="R3313" s="406" t="str">
        <f t="shared" si="51"/>
        <v>538_COR4_40_9_202122</v>
      </c>
      <c r="S3313" s="406">
        <v>538</v>
      </c>
      <c r="T3313" s="406" t="s">
        <v>231</v>
      </c>
      <c r="U3313" s="406">
        <v>40</v>
      </c>
      <c r="V3313" s="406">
        <v>9</v>
      </c>
      <c r="W3313" s="406">
        <v>202122</v>
      </c>
      <c r="X3313" s="566">
        <v>92160</v>
      </c>
    </row>
    <row r="3314" spans="18:24" x14ac:dyDescent="0.2">
      <c r="R3314" s="406" t="str">
        <f t="shared" si="51"/>
        <v>540_COR4_40_9_202122</v>
      </c>
      <c r="S3314" s="406">
        <v>540</v>
      </c>
      <c r="T3314" s="406" t="s">
        <v>231</v>
      </c>
      <c r="U3314" s="406">
        <v>40</v>
      </c>
      <c r="V3314" s="406">
        <v>9</v>
      </c>
      <c r="W3314" s="406">
        <v>202122</v>
      </c>
      <c r="X3314" s="566">
        <v>33777</v>
      </c>
    </row>
    <row r="3315" spans="18:24" x14ac:dyDescent="0.2">
      <c r="R3315" s="406" t="str">
        <f t="shared" si="51"/>
        <v>542_COR4_40_9_202122</v>
      </c>
      <c r="S3315" s="406">
        <v>542</v>
      </c>
      <c r="T3315" s="406" t="s">
        <v>231</v>
      </c>
      <c r="U3315" s="406">
        <v>40</v>
      </c>
      <c r="V3315" s="406">
        <v>9</v>
      </c>
      <c r="W3315" s="406">
        <v>202122</v>
      </c>
      <c r="X3315" s="566">
        <v>24001</v>
      </c>
    </row>
    <row r="3316" spans="18:24" x14ac:dyDescent="0.2">
      <c r="R3316" s="406" t="str">
        <f t="shared" si="51"/>
        <v>544_COR4_40_9_202122</v>
      </c>
      <c r="S3316" s="406">
        <v>544</v>
      </c>
      <c r="T3316" s="406" t="s">
        <v>231</v>
      </c>
      <c r="U3316" s="406">
        <v>40</v>
      </c>
      <c r="V3316" s="406">
        <v>9</v>
      </c>
      <c r="W3316" s="406">
        <v>202122</v>
      </c>
      <c r="X3316" s="566">
        <v>113039</v>
      </c>
    </row>
    <row r="3317" spans="18:24" x14ac:dyDescent="0.2">
      <c r="R3317" s="406" t="str">
        <f t="shared" si="51"/>
        <v>545_COR4_40_9_202122</v>
      </c>
      <c r="S3317" s="406">
        <v>545</v>
      </c>
      <c r="T3317" s="406" t="s">
        <v>231</v>
      </c>
      <c r="U3317" s="406">
        <v>40</v>
      </c>
      <c r="V3317" s="406">
        <v>9</v>
      </c>
      <c r="W3317" s="406">
        <v>202122</v>
      </c>
      <c r="X3317" s="566">
        <v>83000</v>
      </c>
    </row>
    <row r="3318" spans="18:24" x14ac:dyDescent="0.2">
      <c r="R3318" s="406" t="str">
        <f t="shared" si="51"/>
        <v>546_COR4_40_9_202122</v>
      </c>
      <c r="S3318" s="406">
        <v>546</v>
      </c>
      <c r="T3318" s="406" t="s">
        <v>231</v>
      </c>
      <c r="U3318" s="406">
        <v>40</v>
      </c>
      <c r="V3318" s="406">
        <v>9</v>
      </c>
      <c r="W3318" s="406">
        <v>202122</v>
      </c>
      <c r="X3318" s="566">
        <v>17000</v>
      </c>
    </row>
    <row r="3319" spans="18:24" x14ac:dyDescent="0.2">
      <c r="R3319" s="406" t="str">
        <f t="shared" si="51"/>
        <v>548_COR4_40_9_202122</v>
      </c>
      <c r="S3319" s="406">
        <v>548</v>
      </c>
      <c r="T3319" s="406" t="s">
        <v>231</v>
      </c>
      <c r="U3319" s="406">
        <v>40</v>
      </c>
      <c r="V3319" s="406">
        <v>9</v>
      </c>
      <c r="W3319" s="406">
        <v>202122</v>
      </c>
      <c r="X3319" s="566">
        <v>42602</v>
      </c>
    </row>
    <row r="3320" spans="18:24" x14ac:dyDescent="0.2">
      <c r="R3320" s="406" t="str">
        <f t="shared" si="51"/>
        <v>550_COR4_40_9_202122</v>
      </c>
      <c r="S3320" s="406">
        <v>550</v>
      </c>
      <c r="T3320" s="406" t="s">
        <v>231</v>
      </c>
      <c r="U3320" s="406">
        <v>40</v>
      </c>
      <c r="V3320" s="406">
        <v>9</v>
      </c>
      <c r="W3320" s="406">
        <v>202122</v>
      </c>
      <c r="X3320" s="566">
        <v>24780</v>
      </c>
    </row>
    <row r="3321" spans="18:24" x14ac:dyDescent="0.2">
      <c r="R3321" s="406" t="str">
        <f t="shared" si="51"/>
        <v>552_COR4_40_9_202122</v>
      </c>
      <c r="S3321" s="406">
        <v>552</v>
      </c>
      <c r="T3321" s="406" t="s">
        <v>231</v>
      </c>
      <c r="U3321" s="406">
        <v>40</v>
      </c>
      <c r="V3321" s="406">
        <v>9</v>
      </c>
      <c r="W3321" s="406">
        <v>202122</v>
      </c>
      <c r="X3321" s="566">
        <v>133332</v>
      </c>
    </row>
    <row r="3322" spans="18:24" x14ac:dyDescent="0.2">
      <c r="R3322" s="406" t="str">
        <f t="shared" si="51"/>
        <v>562_COR4_40_9_202122</v>
      </c>
      <c r="S3322" s="406">
        <v>562</v>
      </c>
      <c r="T3322" s="406" t="s">
        <v>231</v>
      </c>
      <c r="U3322" s="406">
        <v>40</v>
      </c>
      <c r="V3322" s="406">
        <v>9</v>
      </c>
      <c r="W3322" s="406">
        <v>202122</v>
      </c>
      <c r="X3322" s="566">
        <v>12517</v>
      </c>
    </row>
    <row r="3323" spans="18:24" x14ac:dyDescent="0.2">
      <c r="R3323" s="406" t="str">
        <f t="shared" si="51"/>
        <v>564_COR4_40_9_202122</v>
      </c>
      <c r="S3323" s="406">
        <v>564</v>
      </c>
      <c r="T3323" s="406" t="s">
        <v>231</v>
      </c>
      <c r="U3323" s="406">
        <v>40</v>
      </c>
      <c r="V3323" s="406">
        <v>9</v>
      </c>
      <c r="W3323" s="406">
        <v>202122</v>
      </c>
      <c r="X3323" s="566">
        <v>47167</v>
      </c>
    </row>
    <row r="3324" spans="18:24" x14ac:dyDescent="0.2">
      <c r="R3324" s="406" t="str">
        <f t="shared" si="51"/>
        <v>566_COR4_40_9_202122</v>
      </c>
      <c r="S3324" s="406">
        <v>566</v>
      </c>
      <c r="T3324" s="406" t="s">
        <v>231</v>
      </c>
      <c r="U3324" s="406">
        <v>40</v>
      </c>
      <c r="V3324" s="406">
        <v>9</v>
      </c>
      <c r="W3324" s="406">
        <v>202122</v>
      </c>
      <c r="X3324" s="566">
        <v>21868</v>
      </c>
    </row>
    <row r="3325" spans="18:24" x14ac:dyDescent="0.2">
      <c r="R3325" s="406" t="str">
        <f t="shared" si="51"/>
        <v>568_COR4_40_9_202122</v>
      </c>
      <c r="S3325" s="406">
        <v>568</v>
      </c>
      <c r="T3325" s="406" t="s">
        <v>231</v>
      </c>
      <c r="U3325" s="406">
        <v>40</v>
      </c>
      <c r="V3325" s="406">
        <v>9</v>
      </c>
      <c r="W3325" s="406">
        <v>202122</v>
      </c>
      <c r="X3325" s="566">
        <v>0</v>
      </c>
    </row>
    <row r="3326" spans="18:24" x14ac:dyDescent="0.2">
      <c r="R3326" s="406" t="str">
        <f t="shared" si="51"/>
        <v>572_COR4_40_9_202122</v>
      </c>
      <c r="S3326" s="406">
        <v>572</v>
      </c>
      <c r="T3326" s="406" t="s">
        <v>231</v>
      </c>
      <c r="U3326" s="406">
        <v>40</v>
      </c>
      <c r="V3326" s="406">
        <v>9</v>
      </c>
      <c r="W3326" s="406">
        <v>202122</v>
      </c>
      <c r="X3326" s="566">
        <v>0</v>
      </c>
    </row>
    <row r="3327" spans="18:24" x14ac:dyDescent="0.2">
      <c r="R3327" s="406" t="str">
        <f t="shared" si="51"/>
        <v>574_COR4_40_9_202122</v>
      </c>
      <c r="S3327" s="406">
        <v>574</v>
      </c>
      <c r="T3327" s="406" t="s">
        <v>231</v>
      </c>
      <c r="U3327" s="406">
        <v>40</v>
      </c>
      <c r="V3327" s="406">
        <v>9</v>
      </c>
      <c r="W3327" s="406">
        <v>202122</v>
      </c>
      <c r="X3327" s="566">
        <v>1495</v>
      </c>
    </row>
    <row r="3328" spans="18:24" x14ac:dyDescent="0.2">
      <c r="R3328" s="406" t="str">
        <f t="shared" si="51"/>
        <v>576_COR4_40_9_202122</v>
      </c>
      <c r="S3328" s="406">
        <v>576</v>
      </c>
      <c r="T3328" s="406" t="s">
        <v>231</v>
      </c>
      <c r="U3328" s="406">
        <v>40</v>
      </c>
      <c r="V3328" s="406">
        <v>9</v>
      </c>
      <c r="W3328" s="406">
        <v>202122</v>
      </c>
      <c r="X3328" s="566">
        <v>0</v>
      </c>
    </row>
    <row r="3329" spans="18:24" x14ac:dyDescent="0.2">
      <c r="R3329" s="406" t="str">
        <f t="shared" si="51"/>
        <v>582_COR4_40_9_202122</v>
      </c>
      <c r="S3329" s="406">
        <v>582</v>
      </c>
      <c r="T3329" s="406" t="s">
        <v>231</v>
      </c>
      <c r="U3329" s="406">
        <v>40</v>
      </c>
      <c r="V3329" s="406">
        <v>9</v>
      </c>
      <c r="W3329" s="406">
        <v>202122</v>
      </c>
      <c r="X3329" s="566">
        <v>0</v>
      </c>
    </row>
    <row r="3330" spans="18:24" x14ac:dyDescent="0.2">
      <c r="R3330" s="406" t="str">
        <f t="shared" si="51"/>
        <v>584_COR4_40_9_202122</v>
      </c>
      <c r="S3330" s="406">
        <v>584</v>
      </c>
      <c r="T3330" s="406" t="s">
        <v>231</v>
      </c>
      <c r="U3330" s="406">
        <v>40</v>
      </c>
      <c r="V3330" s="406">
        <v>9</v>
      </c>
      <c r="W3330" s="406">
        <v>202122</v>
      </c>
      <c r="X3330" s="566">
        <v>0</v>
      </c>
    </row>
    <row r="3331" spans="18:24" x14ac:dyDescent="0.2">
      <c r="R3331" s="406" t="str">
        <f t="shared" si="51"/>
        <v>586_COR4_40_9_202122</v>
      </c>
      <c r="S3331" s="406">
        <v>586</v>
      </c>
      <c r="T3331" s="406" t="s">
        <v>231</v>
      </c>
      <c r="U3331" s="406">
        <v>40</v>
      </c>
      <c r="V3331" s="406">
        <v>9</v>
      </c>
      <c r="W3331" s="406">
        <v>202122</v>
      </c>
      <c r="X3331" s="566">
        <v>5334</v>
      </c>
    </row>
    <row r="3332" spans="18:24" x14ac:dyDescent="0.2">
      <c r="R3332" s="406" t="str">
        <f t="shared" ref="R3332:R3395" si="52">S3332&amp;"_"&amp;T3332&amp;"_"&amp;U3332&amp;"_"&amp;V3332&amp;"_"&amp;W3332</f>
        <v>512_COR4_41_9_202122</v>
      </c>
      <c r="S3332" s="406">
        <v>512</v>
      </c>
      <c r="T3332" s="406" t="s">
        <v>231</v>
      </c>
      <c r="U3332" s="406">
        <v>41</v>
      </c>
      <c r="V3332" s="406">
        <v>9</v>
      </c>
      <c r="W3332" s="406">
        <v>202122</v>
      </c>
      <c r="X3332" s="566">
        <v>127241</v>
      </c>
    </row>
    <row r="3333" spans="18:24" x14ac:dyDescent="0.2">
      <c r="R3333" s="406" t="str">
        <f t="shared" si="52"/>
        <v>514_COR4_41_9_202122</v>
      </c>
      <c r="S3333" s="406">
        <v>514</v>
      </c>
      <c r="T3333" s="406" t="s">
        <v>231</v>
      </c>
      <c r="U3333" s="406">
        <v>41</v>
      </c>
      <c r="V3333" s="406">
        <v>9</v>
      </c>
      <c r="W3333" s="406">
        <v>202122</v>
      </c>
      <c r="X3333" s="566">
        <v>103862</v>
      </c>
    </row>
    <row r="3334" spans="18:24" x14ac:dyDescent="0.2">
      <c r="R3334" s="406" t="str">
        <f t="shared" si="52"/>
        <v>516_COR4_41_9_202122</v>
      </c>
      <c r="S3334" s="406">
        <v>516</v>
      </c>
      <c r="T3334" s="406" t="s">
        <v>231</v>
      </c>
      <c r="U3334" s="406">
        <v>41</v>
      </c>
      <c r="V3334" s="406">
        <v>9</v>
      </c>
      <c r="W3334" s="406">
        <v>202122</v>
      </c>
      <c r="X3334" s="566">
        <v>182074</v>
      </c>
    </row>
    <row r="3335" spans="18:24" x14ac:dyDescent="0.2">
      <c r="R3335" s="406" t="str">
        <f t="shared" si="52"/>
        <v>518_COR4_41_9_202122</v>
      </c>
      <c r="S3335" s="406">
        <v>518</v>
      </c>
      <c r="T3335" s="406" t="s">
        <v>231</v>
      </c>
      <c r="U3335" s="406">
        <v>41</v>
      </c>
      <c r="V3335" s="406">
        <v>9</v>
      </c>
      <c r="W3335" s="406">
        <v>202122</v>
      </c>
      <c r="X3335" s="566">
        <v>234706</v>
      </c>
    </row>
    <row r="3336" spans="18:24" x14ac:dyDescent="0.2">
      <c r="R3336" s="406" t="str">
        <f t="shared" si="52"/>
        <v>520_COR4_41_9_202122</v>
      </c>
      <c r="S3336" s="406">
        <v>520</v>
      </c>
      <c r="T3336" s="406" t="s">
        <v>231</v>
      </c>
      <c r="U3336" s="406">
        <v>41</v>
      </c>
      <c r="V3336" s="406">
        <v>9</v>
      </c>
      <c r="W3336" s="406">
        <v>202122</v>
      </c>
      <c r="X3336" s="566">
        <v>304600</v>
      </c>
    </row>
    <row r="3337" spans="18:24" x14ac:dyDescent="0.2">
      <c r="R3337" s="406" t="str">
        <f t="shared" si="52"/>
        <v>522_COR4_41_9_202122</v>
      </c>
      <c r="S3337" s="406">
        <v>522</v>
      </c>
      <c r="T3337" s="406" t="s">
        <v>231</v>
      </c>
      <c r="U3337" s="406">
        <v>41</v>
      </c>
      <c r="V3337" s="406">
        <v>9</v>
      </c>
      <c r="W3337" s="406">
        <v>202122</v>
      </c>
      <c r="X3337" s="566">
        <v>393774.69699999999</v>
      </c>
    </row>
    <row r="3338" spans="18:24" x14ac:dyDescent="0.2">
      <c r="R3338" s="406" t="str">
        <f t="shared" si="52"/>
        <v>524_COR4_41_9_202122</v>
      </c>
      <c r="S3338" s="406">
        <v>524</v>
      </c>
      <c r="T3338" s="406" t="s">
        <v>231</v>
      </c>
      <c r="U3338" s="406">
        <v>41</v>
      </c>
      <c r="V3338" s="406">
        <v>9</v>
      </c>
      <c r="W3338" s="406">
        <v>202122</v>
      </c>
      <c r="X3338" s="566">
        <v>362370</v>
      </c>
    </row>
    <row r="3339" spans="18:24" x14ac:dyDescent="0.2">
      <c r="R3339" s="406" t="str">
        <f t="shared" si="52"/>
        <v>526_COR4_41_9_202122</v>
      </c>
      <c r="S3339" s="406">
        <v>526</v>
      </c>
      <c r="T3339" s="406" t="s">
        <v>231</v>
      </c>
      <c r="U3339" s="406">
        <v>41</v>
      </c>
      <c r="V3339" s="406">
        <v>9</v>
      </c>
      <c r="W3339" s="406">
        <v>202122</v>
      </c>
      <c r="X3339" s="566">
        <v>115872</v>
      </c>
    </row>
    <row r="3340" spans="18:24" x14ac:dyDescent="0.2">
      <c r="R3340" s="406" t="str">
        <f t="shared" si="52"/>
        <v>528_COR4_41_9_202122</v>
      </c>
      <c r="S3340" s="406">
        <v>528</v>
      </c>
      <c r="T3340" s="406" t="s">
        <v>231</v>
      </c>
      <c r="U3340" s="406">
        <v>41</v>
      </c>
      <c r="V3340" s="406">
        <v>9</v>
      </c>
      <c r="W3340" s="406">
        <v>202122</v>
      </c>
      <c r="X3340" s="566">
        <v>203932.60671579232</v>
      </c>
    </row>
    <row r="3341" spans="18:24" x14ac:dyDescent="0.2">
      <c r="R3341" s="406" t="str">
        <f t="shared" si="52"/>
        <v>530_COR4_41_9_202122</v>
      </c>
      <c r="S3341" s="406">
        <v>530</v>
      </c>
      <c r="T3341" s="406" t="s">
        <v>231</v>
      </c>
      <c r="U3341" s="406">
        <v>41</v>
      </c>
      <c r="V3341" s="406">
        <v>9</v>
      </c>
      <c r="W3341" s="406">
        <v>202122</v>
      </c>
      <c r="X3341" s="566">
        <v>400736</v>
      </c>
    </row>
    <row r="3342" spans="18:24" x14ac:dyDescent="0.2">
      <c r="R3342" s="406" t="str">
        <f t="shared" si="52"/>
        <v>532_COR4_41_9_202122</v>
      </c>
      <c r="S3342" s="406">
        <v>532</v>
      </c>
      <c r="T3342" s="406" t="s">
        <v>231</v>
      </c>
      <c r="U3342" s="406">
        <v>41</v>
      </c>
      <c r="V3342" s="406">
        <v>9</v>
      </c>
      <c r="W3342" s="406">
        <v>202122</v>
      </c>
      <c r="X3342" s="566">
        <v>521604</v>
      </c>
    </row>
    <row r="3343" spans="18:24" x14ac:dyDescent="0.2">
      <c r="R3343" s="406" t="str">
        <f t="shared" si="52"/>
        <v>534_COR4_41_9_202122</v>
      </c>
      <c r="S3343" s="406">
        <v>534</v>
      </c>
      <c r="T3343" s="406" t="s">
        <v>231</v>
      </c>
      <c r="U3343" s="406">
        <v>41</v>
      </c>
      <c r="V3343" s="406">
        <v>9</v>
      </c>
      <c r="W3343" s="406">
        <v>202122</v>
      </c>
      <c r="X3343" s="566">
        <v>310517</v>
      </c>
    </row>
    <row r="3344" spans="18:24" x14ac:dyDescent="0.2">
      <c r="R3344" s="406" t="str">
        <f t="shared" si="52"/>
        <v>536_COR4_41_9_202122</v>
      </c>
      <c r="S3344" s="406">
        <v>536</v>
      </c>
      <c r="T3344" s="406" t="s">
        <v>231</v>
      </c>
      <c r="U3344" s="406">
        <v>41</v>
      </c>
      <c r="V3344" s="406">
        <v>9</v>
      </c>
      <c r="W3344" s="406">
        <v>202122</v>
      </c>
      <c r="X3344" s="566">
        <v>98510</v>
      </c>
    </row>
    <row r="3345" spans="18:24" x14ac:dyDescent="0.2">
      <c r="R3345" s="406" t="str">
        <f t="shared" si="52"/>
        <v>538_COR4_41_9_202122</v>
      </c>
      <c r="S3345" s="406">
        <v>538</v>
      </c>
      <c r="T3345" s="406" t="s">
        <v>231</v>
      </c>
      <c r="U3345" s="406">
        <v>41</v>
      </c>
      <c r="V3345" s="406">
        <v>9</v>
      </c>
      <c r="W3345" s="406">
        <v>202122</v>
      </c>
      <c r="X3345" s="566">
        <v>153347</v>
      </c>
    </row>
    <row r="3346" spans="18:24" x14ac:dyDescent="0.2">
      <c r="R3346" s="406" t="str">
        <f t="shared" si="52"/>
        <v>540_COR4_41_9_202122</v>
      </c>
      <c r="S3346" s="406">
        <v>540</v>
      </c>
      <c r="T3346" s="406" t="s">
        <v>231</v>
      </c>
      <c r="U3346" s="406">
        <v>41</v>
      </c>
      <c r="V3346" s="406">
        <v>9</v>
      </c>
      <c r="W3346" s="406">
        <v>202122</v>
      </c>
      <c r="X3346" s="566">
        <v>392207</v>
      </c>
    </row>
    <row r="3347" spans="18:24" x14ac:dyDescent="0.2">
      <c r="R3347" s="406" t="str">
        <f t="shared" si="52"/>
        <v>542_COR4_41_9_202122</v>
      </c>
      <c r="S3347" s="406">
        <v>542</v>
      </c>
      <c r="T3347" s="406" t="s">
        <v>231</v>
      </c>
      <c r="U3347" s="406">
        <v>41</v>
      </c>
      <c r="V3347" s="406">
        <v>9</v>
      </c>
      <c r="W3347" s="406">
        <v>202122</v>
      </c>
      <c r="X3347" s="566">
        <v>115907</v>
      </c>
    </row>
    <row r="3348" spans="18:24" x14ac:dyDescent="0.2">
      <c r="R3348" s="406" t="str">
        <f t="shared" si="52"/>
        <v>544_COR4_41_9_202122</v>
      </c>
      <c r="S3348" s="406">
        <v>544</v>
      </c>
      <c r="T3348" s="406" t="s">
        <v>231</v>
      </c>
      <c r="U3348" s="406">
        <v>41</v>
      </c>
      <c r="V3348" s="406">
        <v>9</v>
      </c>
      <c r="W3348" s="406">
        <v>202122</v>
      </c>
      <c r="X3348" s="566">
        <v>313026</v>
      </c>
    </row>
    <row r="3349" spans="18:24" x14ac:dyDescent="0.2">
      <c r="R3349" s="406" t="str">
        <f t="shared" si="52"/>
        <v>545_COR4_41_9_202122</v>
      </c>
      <c r="S3349" s="406">
        <v>545</v>
      </c>
      <c r="T3349" s="406" t="s">
        <v>231</v>
      </c>
      <c r="U3349" s="406">
        <v>41</v>
      </c>
      <c r="V3349" s="406">
        <v>9</v>
      </c>
      <c r="W3349" s="406">
        <v>202122</v>
      </c>
      <c r="X3349" s="566">
        <v>227827</v>
      </c>
    </row>
    <row r="3350" spans="18:24" x14ac:dyDescent="0.2">
      <c r="R3350" s="406" t="str">
        <f t="shared" si="52"/>
        <v>546_COR4_41_9_202122</v>
      </c>
      <c r="S3350" s="406">
        <v>546</v>
      </c>
      <c r="T3350" s="406" t="s">
        <v>231</v>
      </c>
      <c r="U3350" s="406">
        <v>41</v>
      </c>
      <c r="V3350" s="406">
        <v>9</v>
      </c>
      <c r="W3350" s="406">
        <v>202122</v>
      </c>
      <c r="X3350" s="566">
        <v>122421</v>
      </c>
    </row>
    <row r="3351" spans="18:24" x14ac:dyDescent="0.2">
      <c r="R3351" s="406" t="str">
        <f t="shared" si="52"/>
        <v>548_COR4_41_9_202122</v>
      </c>
      <c r="S3351" s="406">
        <v>548</v>
      </c>
      <c r="T3351" s="406" t="s">
        <v>231</v>
      </c>
      <c r="U3351" s="406">
        <v>41</v>
      </c>
      <c r="V3351" s="406">
        <v>9</v>
      </c>
      <c r="W3351" s="406">
        <v>202122</v>
      </c>
      <c r="X3351" s="566">
        <v>182478</v>
      </c>
    </row>
    <row r="3352" spans="18:24" x14ac:dyDescent="0.2">
      <c r="R3352" s="406" t="str">
        <f t="shared" si="52"/>
        <v>550_COR4_41_9_202122</v>
      </c>
      <c r="S3352" s="406">
        <v>550</v>
      </c>
      <c r="T3352" s="406" t="s">
        <v>231</v>
      </c>
      <c r="U3352" s="406">
        <v>41</v>
      </c>
      <c r="V3352" s="406">
        <v>9</v>
      </c>
      <c r="W3352" s="406">
        <v>202122</v>
      </c>
      <c r="X3352" s="566">
        <v>142144</v>
      </c>
    </row>
    <row r="3353" spans="18:24" x14ac:dyDescent="0.2">
      <c r="R3353" s="406" t="str">
        <f t="shared" si="52"/>
        <v>552_COR4_41_9_202122</v>
      </c>
      <c r="S3353" s="406">
        <v>552</v>
      </c>
      <c r="T3353" s="406" t="s">
        <v>231</v>
      </c>
      <c r="U3353" s="406">
        <v>41</v>
      </c>
      <c r="V3353" s="406">
        <v>9</v>
      </c>
      <c r="W3353" s="406">
        <v>202122</v>
      </c>
      <c r="X3353" s="566">
        <v>855621</v>
      </c>
    </row>
    <row r="3354" spans="18:24" x14ac:dyDescent="0.2">
      <c r="R3354" s="406" t="str">
        <f t="shared" si="52"/>
        <v>562_COR4_41_9_202122</v>
      </c>
      <c r="S3354" s="406">
        <v>562</v>
      </c>
      <c r="T3354" s="406" t="s">
        <v>231</v>
      </c>
      <c r="U3354" s="406">
        <v>41</v>
      </c>
      <c r="V3354" s="406">
        <v>9</v>
      </c>
      <c r="W3354" s="406">
        <v>202122</v>
      </c>
      <c r="X3354" s="566">
        <v>1511</v>
      </c>
    </row>
    <row r="3355" spans="18:24" x14ac:dyDescent="0.2">
      <c r="R3355" s="406" t="str">
        <f t="shared" si="52"/>
        <v>564_COR4_41_9_202122</v>
      </c>
      <c r="S3355" s="406">
        <v>564</v>
      </c>
      <c r="T3355" s="406" t="s">
        <v>231</v>
      </c>
      <c r="U3355" s="406">
        <v>41</v>
      </c>
      <c r="V3355" s="406">
        <v>9</v>
      </c>
      <c r="W3355" s="406">
        <v>202122</v>
      </c>
      <c r="X3355" s="566">
        <v>0</v>
      </c>
    </row>
    <row r="3356" spans="18:24" x14ac:dyDescent="0.2">
      <c r="R3356" s="406" t="str">
        <f t="shared" si="52"/>
        <v>566_COR4_41_9_202122</v>
      </c>
      <c r="S3356" s="406">
        <v>566</v>
      </c>
      <c r="T3356" s="406" t="s">
        <v>231</v>
      </c>
      <c r="U3356" s="406">
        <v>41</v>
      </c>
      <c r="V3356" s="406">
        <v>9</v>
      </c>
      <c r="W3356" s="406">
        <v>202122</v>
      </c>
      <c r="X3356" s="566">
        <v>8908</v>
      </c>
    </row>
    <row r="3357" spans="18:24" x14ac:dyDescent="0.2">
      <c r="R3357" s="406" t="str">
        <f t="shared" si="52"/>
        <v>568_COR4_41_9_202122</v>
      </c>
      <c r="S3357" s="406">
        <v>568</v>
      </c>
      <c r="T3357" s="406" t="s">
        <v>231</v>
      </c>
      <c r="U3357" s="406">
        <v>41</v>
      </c>
      <c r="V3357" s="406">
        <v>9</v>
      </c>
      <c r="W3357" s="406">
        <v>202122</v>
      </c>
      <c r="X3357" s="566">
        <v>33777</v>
      </c>
    </row>
    <row r="3358" spans="18:24" x14ac:dyDescent="0.2">
      <c r="R3358" s="406" t="str">
        <f t="shared" si="52"/>
        <v>572_COR4_41_9_202122</v>
      </c>
      <c r="S3358" s="406">
        <v>572</v>
      </c>
      <c r="T3358" s="406" t="s">
        <v>231</v>
      </c>
      <c r="U3358" s="406">
        <v>41</v>
      </c>
      <c r="V3358" s="406">
        <v>9</v>
      </c>
      <c r="W3358" s="406">
        <v>202122</v>
      </c>
      <c r="X3358" s="566">
        <v>22777</v>
      </c>
    </row>
    <row r="3359" spans="18:24" x14ac:dyDescent="0.2">
      <c r="R3359" s="406" t="str">
        <f t="shared" si="52"/>
        <v>574_COR4_41_9_202122</v>
      </c>
      <c r="S3359" s="406">
        <v>574</v>
      </c>
      <c r="T3359" s="406" t="s">
        <v>231</v>
      </c>
      <c r="U3359" s="406">
        <v>41</v>
      </c>
      <c r="V3359" s="406">
        <v>9</v>
      </c>
      <c r="W3359" s="406">
        <v>202122</v>
      </c>
      <c r="X3359" s="566">
        <v>24435</v>
      </c>
    </row>
    <row r="3360" spans="18:24" x14ac:dyDescent="0.2">
      <c r="R3360" s="406" t="str">
        <f t="shared" si="52"/>
        <v>576_COR4_41_9_202122</v>
      </c>
      <c r="S3360" s="406">
        <v>576</v>
      </c>
      <c r="T3360" s="406" t="s">
        <v>231</v>
      </c>
      <c r="U3360" s="406">
        <v>41</v>
      </c>
      <c r="V3360" s="406">
        <v>9</v>
      </c>
      <c r="W3360" s="406">
        <v>202122</v>
      </c>
      <c r="X3360" s="566">
        <v>28147</v>
      </c>
    </row>
    <row r="3361" spans="18:24" x14ac:dyDescent="0.2">
      <c r="R3361" s="406" t="str">
        <f t="shared" si="52"/>
        <v>582_COR4_41_9_202122</v>
      </c>
      <c r="S3361" s="406">
        <v>582</v>
      </c>
      <c r="T3361" s="406" t="s">
        <v>231</v>
      </c>
      <c r="U3361" s="406">
        <v>41</v>
      </c>
      <c r="V3361" s="406">
        <v>9</v>
      </c>
      <c r="W3361" s="406">
        <v>202122</v>
      </c>
      <c r="X3361" s="566">
        <v>0</v>
      </c>
    </row>
    <row r="3362" spans="18:24" x14ac:dyDescent="0.2">
      <c r="R3362" s="406" t="str">
        <f t="shared" si="52"/>
        <v>584_COR4_41_9_202122</v>
      </c>
      <c r="S3362" s="406">
        <v>584</v>
      </c>
      <c r="T3362" s="406" t="s">
        <v>231</v>
      </c>
      <c r="U3362" s="406">
        <v>41</v>
      </c>
      <c r="V3362" s="406">
        <v>9</v>
      </c>
      <c r="W3362" s="406">
        <v>202122</v>
      </c>
      <c r="X3362" s="566">
        <v>0</v>
      </c>
    </row>
    <row r="3363" spans="18:24" x14ac:dyDescent="0.2">
      <c r="R3363" s="406" t="str">
        <f t="shared" si="52"/>
        <v>586_COR4_41_9_202122</v>
      </c>
      <c r="S3363" s="406">
        <v>586</v>
      </c>
      <c r="T3363" s="406" t="s">
        <v>231</v>
      </c>
      <c r="U3363" s="406">
        <v>41</v>
      </c>
      <c r="V3363" s="406">
        <v>9</v>
      </c>
      <c r="W3363" s="406">
        <v>202122</v>
      </c>
      <c r="X3363" s="566">
        <v>0</v>
      </c>
    </row>
    <row r="3364" spans="18:24" x14ac:dyDescent="0.2">
      <c r="R3364" s="406" t="str">
        <f t="shared" si="52"/>
        <v>512_COR4_42_9_202122</v>
      </c>
      <c r="S3364" s="406">
        <v>512</v>
      </c>
      <c r="T3364" s="406" t="s">
        <v>231</v>
      </c>
      <c r="U3364" s="406">
        <v>42</v>
      </c>
      <c r="V3364" s="406">
        <v>9</v>
      </c>
      <c r="W3364" s="406">
        <v>202122</v>
      </c>
      <c r="X3364" s="566">
        <v>0</v>
      </c>
    </row>
    <row r="3365" spans="18:24" x14ac:dyDescent="0.2">
      <c r="R3365" s="406" t="str">
        <f t="shared" si="52"/>
        <v>514_COR4_42_9_202122</v>
      </c>
      <c r="S3365" s="406">
        <v>514</v>
      </c>
      <c r="T3365" s="406" t="s">
        <v>231</v>
      </c>
      <c r="U3365" s="406">
        <v>42</v>
      </c>
      <c r="V3365" s="406">
        <v>9</v>
      </c>
      <c r="W3365" s="406">
        <v>202122</v>
      </c>
      <c r="X3365" s="566">
        <v>1189</v>
      </c>
    </row>
    <row r="3366" spans="18:24" x14ac:dyDescent="0.2">
      <c r="R3366" s="406" t="str">
        <f t="shared" si="52"/>
        <v>516_COR4_42_9_202122</v>
      </c>
      <c r="S3366" s="406">
        <v>516</v>
      </c>
      <c r="T3366" s="406" t="s">
        <v>231</v>
      </c>
      <c r="U3366" s="406">
        <v>42</v>
      </c>
      <c r="V3366" s="406">
        <v>9</v>
      </c>
      <c r="W3366" s="406">
        <v>202122</v>
      </c>
      <c r="X3366" s="566">
        <v>46948</v>
      </c>
    </row>
    <row r="3367" spans="18:24" x14ac:dyDescent="0.2">
      <c r="R3367" s="406" t="str">
        <f t="shared" si="52"/>
        <v>518_COR4_42_9_202122</v>
      </c>
      <c r="S3367" s="406">
        <v>518</v>
      </c>
      <c r="T3367" s="406" t="s">
        <v>231</v>
      </c>
      <c r="U3367" s="406">
        <v>42</v>
      </c>
      <c r="V3367" s="406">
        <v>9</v>
      </c>
      <c r="W3367" s="406">
        <v>202122</v>
      </c>
      <c r="X3367" s="566">
        <v>0</v>
      </c>
    </row>
    <row r="3368" spans="18:24" x14ac:dyDescent="0.2">
      <c r="R3368" s="406" t="str">
        <f t="shared" si="52"/>
        <v>520_COR4_42_9_202122</v>
      </c>
      <c r="S3368" s="406">
        <v>520</v>
      </c>
      <c r="T3368" s="406" t="s">
        <v>231</v>
      </c>
      <c r="U3368" s="406">
        <v>42</v>
      </c>
      <c r="V3368" s="406">
        <v>9</v>
      </c>
      <c r="W3368" s="406">
        <v>202122</v>
      </c>
      <c r="X3368" s="566">
        <v>3300</v>
      </c>
    </row>
    <row r="3369" spans="18:24" x14ac:dyDescent="0.2">
      <c r="R3369" s="406" t="str">
        <f t="shared" si="52"/>
        <v>522_COR4_42_9_202122</v>
      </c>
      <c r="S3369" s="406">
        <v>522</v>
      </c>
      <c r="T3369" s="406" t="s">
        <v>231</v>
      </c>
      <c r="U3369" s="406">
        <v>42</v>
      </c>
      <c r="V3369" s="406">
        <v>9</v>
      </c>
      <c r="W3369" s="406">
        <v>202122</v>
      </c>
      <c r="X3369" s="566">
        <v>23831.555</v>
      </c>
    </row>
    <row r="3370" spans="18:24" x14ac:dyDescent="0.2">
      <c r="R3370" s="406" t="str">
        <f t="shared" si="52"/>
        <v>524_COR4_42_9_202122</v>
      </c>
      <c r="S3370" s="406">
        <v>524</v>
      </c>
      <c r="T3370" s="406" t="s">
        <v>231</v>
      </c>
      <c r="U3370" s="406">
        <v>42</v>
      </c>
      <c r="V3370" s="406">
        <v>9</v>
      </c>
      <c r="W3370" s="406">
        <v>202122</v>
      </c>
      <c r="X3370" s="566">
        <v>8872</v>
      </c>
    </row>
    <row r="3371" spans="18:24" x14ac:dyDescent="0.2">
      <c r="R3371" s="406" t="str">
        <f t="shared" si="52"/>
        <v>526_COR4_42_9_202122</v>
      </c>
      <c r="S3371" s="406">
        <v>526</v>
      </c>
      <c r="T3371" s="406" t="s">
        <v>231</v>
      </c>
      <c r="U3371" s="406">
        <v>42</v>
      </c>
      <c r="V3371" s="406">
        <v>9</v>
      </c>
      <c r="W3371" s="406">
        <v>202122</v>
      </c>
      <c r="X3371" s="566">
        <v>3985</v>
      </c>
    </row>
    <row r="3372" spans="18:24" x14ac:dyDescent="0.2">
      <c r="R3372" s="406" t="str">
        <f t="shared" si="52"/>
        <v>528_COR4_42_9_202122</v>
      </c>
      <c r="S3372" s="406">
        <v>528</v>
      </c>
      <c r="T3372" s="406" t="s">
        <v>231</v>
      </c>
      <c r="U3372" s="406">
        <v>42</v>
      </c>
      <c r="V3372" s="406">
        <v>9</v>
      </c>
      <c r="W3372" s="406">
        <v>202122</v>
      </c>
      <c r="X3372" s="566">
        <v>189.00858441221811</v>
      </c>
    </row>
    <row r="3373" spans="18:24" x14ac:dyDescent="0.2">
      <c r="R3373" s="406" t="str">
        <f t="shared" si="52"/>
        <v>530_COR4_42_9_202122</v>
      </c>
      <c r="S3373" s="406">
        <v>530</v>
      </c>
      <c r="T3373" s="406" t="s">
        <v>231</v>
      </c>
      <c r="U3373" s="406">
        <v>42</v>
      </c>
      <c r="V3373" s="406">
        <v>9</v>
      </c>
      <c r="W3373" s="406">
        <v>202122</v>
      </c>
      <c r="X3373" s="566">
        <v>0</v>
      </c>
    </row>
    <row r="3374" spans="18:24" x14ac:dyDescent="0.2">
      <c r="R3374" s="406" t="str">
        <f t="shared" si="52"/>
        <v>532_COR4_42_9_202122</v>
      </c>
      <c r="S3374" s="406">
        <v>532</v>
      </c>
      <c r="T3374" s="406" t="s">
        <v>231</v>
      </c>
      <c r="U3374" s="406">
        <v>42</v>
      </c>
      <c r="V3374" s="406">
        <v>9</v>
      </c>
      <c r="W3374" s="406">
        <v>202122</v>
      </c>
      <c r="X3374" s="566">
        <v>0</v>
      </c>
    </row>
    <row r="3375" spans="18:24" x14ac:dyDescent="0.2">
      <c r="R3375" s="406" t="str">
        <f t="shared" si="52"/>
        <v>534_COR4_42_9_202122</v>
      </c>
      <c r="S3375" s="406">
        <v>534</v>
      </c>
      <c r="T3375" s="406" t="s">
        <v>231</v>
      </c>
      <c r="U3375" s="406">
        <v>42</v>
      </c>
      <c r="V3375" s="406">
        <v>9</v>
      </c>
      <c r="W3375" s="406">
        <v>202122</v>
      </c>
      <c r="X3375" s="566">
        <v>0</v>
      </c>
    </row>
    <row r="3376" spans="18:24" x14ac:dyDescent="0.2">
      <c r="R3376" s="406" t="str">
        <f t="shared" si="52"/>
        <v>536_COR4_42_9_202122</v>
      </c>
      <c r="S3376" s="406">
        <v>536</v>
      </c>
      <c r="T3376" s="406" t="s">
        <v>231</v>
      </c>
      <c r="U3376" s="406">
        <v>42</v>
      </c>
      <c r="V3376" s="406">
        <v>9</v>
      </c>
      <c r="W3376" s="406">
        <v>202122</v>
      </c>
      <c r="X3376" s="566">
        <v>15460</v>
      </c>
    </row>
    <row r="3377" spans="18:24" x14ac:dyDescent="0.2">
      <c r="R3377" s="406" t="str">
        <f t="shared" si="52"/>
        <v>538_COR4_42_9_202122</v>
      </c>
      <c r="S3377" s="406">
        <v>538</v>
      </c>
      <c r="T3377" s="406" t="s">
        <v>231</v>
      </c>
      <c r="U3377" s="406">
        <v>42</v>
      </c>
      <c r="V3377" s="406">
        <v>9</v>
      </c>
      <c r="W3377" s="406">
        <v>202122</v>
      </c>
      <c r="X3377" s="566">
        <v>0</v>
      </c>
    </row>
    <row r="3378" spans="18:24" x14ac:dyDescent="0.2">
      <c r="R3378" s="406" t="str">
        <f t="shared" si="52"/>
        <v>540_COR4_42_9_202122</v>
      </c>
      <c r="S3378" s="406">
        <v>540</v>
      </c>
      <c r="T3378" s="406" t="s">
        <v>231</v>
      </c>
      <c r="U3378" s="406">
        <v>42</v>
      </c>
      <c r="V3378" s="406">
        <v>9</v>
      </c>
      <c r="W3378" s="406">
        <v>202122</v>
      </c>
      <c r="X3378" s="566">
        <v>453</v>
      </c>
    </row>
    <row r="3379" spans="18:24" x14ac:dyDescent="0.2">
      <c r="R3379" s="406" t="str">
        <f t="shared" si="52"/>
        <v>542_COR4_42_9_202122</v>
      </c>
      <c r="S3379" s="406">
        <v>542</v>
      </c>
      <c r="T3379" s="406" t="s">
        <v>231</v>
      </c>
      <c r="U3379" s="406">
        <v>42</v>
      </c>
      <c r="V3379" s="406">
        <v>9</v>
      </c>
      <c r="W3379" s="406">
        <v>202122</v>
      </c>
      <c r="X3379" s="566">
        <v>213</v>
      </c>
    </row>
    <row r="3380" spans="18:24" x14ac:dyDescent="0.2">
      <c r="R3380" s="406" t="str">
        <f t="shared" si="52"/>
        <v>544_COR4_42_9_202122</v>
      </c>
      <c r="S3380" s="406">
        <v>544</v>
      </c>
      <c r="T3380" s="406" t="s">
        <v>231</v>
      </c>
      <c r="U3380" s="406">
        <v>42</v>
      </c>
      <c r="V3380" s="406">
        <v>9</v>
      </c>
      <c r="W3380" s="406">
        <v>202122</v>
      </c>
      <c r="X3380" s="566">
        <v>26854</v>
      </c>
    </row>
    <row r="3381" spans="18:24" x14ac:dyDescent="0.2">
      <c r="R3381" s="406" t="str">
        <f t="shared" si="52"/>
        <v>545_COR4_42_9_202122</v>
      </c>
      <c r="S3381" s="406">
        <v>545</v>
      </c>
      <c r="T3381" s="406" t="s">
        <v>231</v>
      </c>
      <c r="U3381" s="406">
        <v>42</v>
      </c>
      <c r="V3381" s="406">
        <v>9</v>
      </c>
      <c r="W3381" s="406">
        <v>202122</v>
      </c>
      <c r="X3381" s="566">
        <v>421</v>
      </c>
    </row>
    <row r="3382" spans="18:24" x14ac:dyDescent="0.2">
      <c r="R3382" s="406" t="str">
        <f t="shared" si="52"/>
        <v>546_COR4_42_9_202122</v>
      </c>
      <c r="S3382" s="406">
        <v>546</v>
      </c>
      <c r="T3382" s="406" t="s">
        <v>231</v>
      </c>
      <c r="U3382" s="406">
        <v>42</v>
      </c>
      <c r="V3382" s="406">
        <v>9</v>
      </c>
      <c r="W3382" s="406">
        <v>202122</v>
      </c>
      <c r="X3382" s="566">
        <v>109</v>
      </c>
    </row>
    <row r="3383" spans="18:24" x14ac:dyDescent="0.2">
      <c r="R3383" s="406" t="str">
        <f t="shared" si="52"/>
        <v>548_COR4_42_9_202122</v>
      </c>
      <c r="S3383" s="406">
        <v>548</v>
      </c>
      <c r="T3383" s="406" t="s">
        <v>231</v>
      </c>
      <c r="U3383" s="406">
        <v>42</v>
      </c>
      <c r="V3383" s="406">
        <v>9</v>
      </c>
      <c r="W3383" s="406">
        <v>202122</v>
      </c>
      <c r="X3383" s="566">
        <v>2263.77369</v>
      </c>
    </row>
    <row r="3384" spans="18:24" x14ac:dyDescent="0.2">
      <c r="R3384" s="406" t="str">
        <f t="shared" si="52"/>
        <v>550_COR4_42_9_202122</v>
      </c>
      <c r="S3384" s="406">
        <v>550</v>
      </c>
      <c r="T3384" s="406" t="s">
        <v>231</v>
      </c>
      <c r="U3384" s="406">
        <v>42</v>
      </c>
      <c r="V3384" s="406">
        <v>9</v>
      </c>
      <c r="W3384" s="406">
        <v>202122</v>
      </c>
      <c r="X3384" s="566">
        <v>38716</v>
      </c>
    </row>
    <row r="3385" spans="18:24" x14ac:dyDescent="0.2">
      <c r="R3385" s="406" t="str">
        <f t="shared" si="52"/>
        <v>552_COR4_42_9_202122</v>
      </c>
      <c r="S3385" s="406">
        <v>552</v>
      </c>
      <c r="T3385" s="406" t="s">
        <v>231</v>
      </c>
      <c r="U3385" s="406">
        <v>42</v>
      </c>
      <c r="V3385" s="406">
        <v>9</v>
      </c>
      <c r="W3385" s="406">
        <v>202122</v>
      </c>
      <c r="X3385" s="566">
        <v>0</v>
      </c>
    </row>
    <row r="3386" spans="18:24" x14ac:dyDescent="0.2">
      <c r="R3386" s="406" t="str">
        <f t="shared" si="52"/>
        <v>562_COR4_42_9_202122</v>
      </c>
      <c r="S3386" s="406">
        <v>562</v>
      </c>
      <c r="T3386" s="406" t="s">
        <v>231</v>
      </c>
      <c r="U3386" s="406">
        <v>42</v>
      </c>
      <c r="V3386" s="406">
        <v>9</v>
      </c>
      <c r="W3386" s="406">
        <v>202122</v>
      </c>
      <c r="X3386" s="566">
        <v>0</v>
      </c>
    </row>
    <row r="3387" spans="18:24" x14ac:dyDescent="0.2">
      <c r="R3387" s="406" t="str">
        <f t="shared" si="52"/>
        <v>564_COR4_42_9_202122</v>
      </c>
      <c r="S3387" s="406">
        <v>564</v>
      </c>
      <c r="T3387" s="406" t="s">
        <v>231</v>
      </c>
      <c r="U3387" s="406">
        <v>42</v>
      </c>
      <c r="V3387" s="406">
        <v>9</v>
      </c>
      <c r="W3387" s="406">
        <v>202122</v>
      </c>
      <c r="X3387" s="566">
        <v>0</v>
      </c>
    </row>
    <row r="3388" spans="18:24" x14ac:dyDescent="0.2">
      <c r="R3388" s="406" t="str">
        <f t="shared" si="52"/>
        <v>566_COR4_42_9_202122</v>
      </c>
      <c r="S3388" s="406">
        <v>566</v>
      </c>
      <c r="T3388" s="406" t="s">
        <v>231</v>
      </c>
      <c r="U3388" s="406">
        <v>42</v>
      </c>
      <c r="V3388" s="406">
        <v>9</v>
      </c>
      <c r="W3388" s="406">
        <v>202122</v>
      </c>
      <c r="X3388" s="566">
        <v>7898</v>
      </c>
    </row>
    <row r="3389" spans="18:24" x14ac:dyDescent="0.2">
      <c r="R3389" s="406" t="str">
        <f t="shared" si="52"/>
        <v>568_COR4_42_9_202122</v>
      </c>
      <c r="S3389" s="406">
        <v>568</v>
      </c>
      <c r="T3389" s="406" t="s">
        <v>231</v>
      </c>
      <c r="U3389" s="406">
        <v>42</v>
      </c>
      <c r="V3389" s="406">
        <v>9</v>
      </c>
      <c r="W3389" s="406">
        <v>202122</v>
      </c>
      <c r="X3389" s="566">
        <v>0</v>
      </c>
    </row>
    <row r="3390" spans="18:24" x14ac:dyDescent="0.2">
      <c r="R3390" s="406" t="str">
        <f t="shared" si="52"/>
        <v>572_COR4_42_9_202122</v>
      </c>
      <c r="S3390" s="406">
        <v>572</v>
      </c>
      <c r="T3390" s="406" t="s">
        <v>231</v>
      </c>
      <c r="U3390" s="406">
        <v>42</v>
      </c>
      <c r="V3390" s="406">
        <v>9</v>
      </c>
      <c r="W3390" s="406">
        <v>202122</v>
      </c>
      <c r="X3390" s="566">
        <v>2095</v>
      </c>
    </row>
    <row r="3391" spans="18:24" x14ac:dyDescent="0.2">
      <c r="R3391" s="406" t="str">
        <f t="shared" si="52"/>
        <v>574_COR4_42_9_202122</v>
      </c>
      <c r="S3391" s="406">
        <v>574</v>
      </c>
      <c r="T3391" s="406" t="s">
        <v>231</v>
      </c>
      <c r="U3391" s="406">
        <v>42</v>
      </c>
      <c r="V3391" s="406">
        <v>9</v>
      </c>
      <c r="W3391" s="406">
        <v>202122</v>
      </c>
      <c r="X3391" s="566">
        <v>0</v>
      </c>
    </row>
    <row r="3392" spans="18:24" x14ac:dyDescent="0.2">
      <c r="R3392" s="406" t="str">
        <f t="shared" si="52"/>
        <v>576_COR4_42_9_202122</v>
      </c>
      <c r="S3392" s="406">
        <v>576</v>
      </c>
      <c r="T3392" s="406" t="s">
        <v>231</v>
      </c>
      <c r="U3392" s="406">
        <v>42</v>
      </c>
      <c r="V3392" s="406">
        <v>9</v>
      </c>
      <c r="W3392" s="406">
        <v>202122</v>
      </c>
      <c r="X3392" s="566">
        <v>4097</v>
      </c>
    </row>
    <row r="3393" spans="18:24" x14ac:dyDescent="0.2">
      <c r="R3393" s="406" t="str">
        <f t="shared" si="52"/>
        <v>582_COR4_42_9_202122</v>
      </c>
      <c r="S3393" s="406">
        <v>582</v>
      </c>
      <c r="T3393" s="406" t="s">
        <v>231</v>
      </c>
      <c r="U3393" s="406">
        <v>42</v>
      </c>
      <c r="V3393" s="406">
        <v>9</v>
      </c>
      <c r="W3393" s="406">
        <v>202122</v>
      </c>
      <c r="X3393" s="566">
        <v>0</v>
      </c>
    </row>
    <row r="3394" spans="18:24" x14ac:dyDescent="0.2">
      <c r="R3394" s="406" t="str">
        <f t="shared" si="52"/>
        <v>584_COR4_42_9_202122</v>
      </c>
      <c r="S3394" s="406">
        <v>584</v>
      </c>
      <c r="T3394" s="406" t="s">
        <v>231</v>
      </c>
      <c r="U3394" s="406">
        <v>42</v>
      </c>
      <c r="V3394" s="406">
        <v>9</v>
      </c>
      <c r="W3394" s="406">
        <v>202122</v>
      </c>
      <c r="X3394" s="566">
        <v>0</v>
      </c>
    </row>
    <row r="3395" spans="18:24" x14ac:dyDescent="0.2">
      <c r="R3395" s="406" t="str">
        <f t="shared" si="52"/>
        <v>586_COR4_42_9_202122</v>
      </c>
      <c r="S3395" s="406">
        <v>586</v>
      </c>
      <c r="T3395" s="406" t="s">
        <v>231</v>
      </c>
      <c r="U3395" s="406">
        <v>42</v>
      </c>
      <c r="V3395" s="406">
        <v>9</v>
      </c>
      <c r="W3395" s="406">
        <v>202122</v>
      </c>
      <c r="X3395" s="566">
        <v>0</v>
      </c>
    </row>
    <row r="3396" spans="18:24" x14ac:dyDescent="0.2">
      <c r="R3396" s="406" t="str">
        <f t="shared" ref="R3396:R3459" si="53">S3396&amp;"_"&amp;T3396&amp;"_"&amp;U3396&amp;"_"&amp;V3396&amp;"_"&amp;W3396</f>
        <v>512_COR4_43_9_202122</v>
      </c>
      <c r="S3396" s="406">
        <v>512</v>
      </c>
      <c r="T3396" s="406" t="s">
        <v>231</v>
      </c>
      <c r="U3396" s="406">
        <v>43</v>
      </c>
      <c r="V3396" s="406">
        <v>9</v>
      </c>
      <c r="W3396" s="406">
        <v>202122</v>
      </c>
      <c r="X3396" s="566">
        <v>46116</v>
      </c>
    </row>
    <row r="3397" spans="18:24" x14ac:dyDescent="0.2">
      <c r="R3397" s="406" t="str">
        <f t="shared" si="53"/>
        <v>514_COR4_43_9_202122</v>
      </c>
      <c r="S3397" s="406">
        <v>514</v>
      </c>
      <c r="T3397" s="406" t="s">
        <v>231</v>
      </c>
      <c r="U3397" s="406">
        <v>43</v>
      </c>
      <c r="V3397" s="406">
        <v>9</v>
      </c>
      <c r="W3397" s="406">
        <v>202122</v>
      </c>
      <c r="X3397" s="566">
        <v>62066</v>
      </c>
    </row>
    <row r="3398" spans="18:24" x14ac:dyDescent="0.2">
      <c r="R3398" s="406" t="str">
        <f t="shared" si="53"/>
        <v>516_COR4_43_9_202122</v>
      </c>
      <c r="S3398" s="406">
        <v>516</v>
      </c>
      <c r="T3398" s="406" t="s">
        <v>231</v>
      </c>
      <c r="U3398" s="406">
        <v>43</v>
      </c>
      <c r="V3398" s="406">
        <v>9</v>
      </c>
      <c r="W3398" s="406">
        <v>202122</v>
      </c>
      <c r="X3398" s="566">
        <v>27950</v>
      </c>
    </row>
    <row r="3399" spans="18:24" x14ac:dyDescent="0.2">
      <c r="R3399" s="406" t="str">
        <f t="shared" si="53"/>
        <v>518_COR4_43_9_202122</v>
      </c>
      <c r="S3399" s="406">
        <v>518</v>
      </c>
      <c r="T3399" s="406" t="s">
        <v>231</v>
      </c>
      <c r="U3399" s="406">
        <v>43</v>
      </c>
      <c r="V3399" s="406">
        <v>9</v>
      </c>
      <c r="W3399" s="406">
        <v>202122</v>
      </c>
      <c r="X3399" s="566">
        <v>28700</v>
      </c>
    </row>
    <row r="3400" spans="18:24" x14ac:dyDescent="0.2">
      <c r="R3400" s="406" t="str">
        <f t="shared" si="53"/>
        <v>520_COR4_43_9_202122</v>
      </c>
      <c r="S3400" s="406">
        <v>520</v>
      </c>
      <c r="T3400" s="406" t="s">
        <v>231</v>
      </c>
      <c r="U3400" s="406">
        <v>43</v>
      </c>
      <c r="V3400" s="406">
        <v>9</v>
      </c>
      <c r="W3400" s="406">
        <v>202122</v>
      </c>
      <c r="X3400" s="566">
        <v>50200</v>
      </c>
    </row>
    <row r="3401" spans="18:24" x14ac:dyDescent="0.2">
      <c r="R3401" s="406" t="str">
        <f t="shared" si="53"/>
        <v>522_COR4_43_9_202122</v>
      </c>
      <c r="S3401" s="406">
        <v>522</v>
      </c>
      <c r="T3401" s="406" t="s">
        <v>231</v>
      </c>
      <c r="U3401" s="406">
        <v>43</v>
      </c>
      <c r="V3401" s="406">
        <v>9</v>
      </c>
      <c r="W3401" s="406">
        <v>202122</v>
      </c>
      <c r="X3401" s="566">
        <v>8940</v>
      </c>
    </row>
    <row r="3402" spans="18:24" x14ac:dyDescent="0.2">
      <c r="R3402" s="406" t="str">
        <f t="shared" si="53"/>
        <v>524_COR4_43_9_202122</v>
      </c>
      <c r="S3402" s="406">
        <v>524</v>
      </c>
      <c r="T3402" s="406" t="s">
        <v>231</v>
      </c>
      <c r="U3402" s="406">
        <v>43</v>
      </c>
      <c r="V3402" s="406">
        <v>9</v>
      </c>
      <c r="W3402" s="406">
        <v>202122</v>
      </c>
      <c r="X3402" s="566">
        <v>43465</v>
      </c>
    </row>
    <row r="3403" spans="18:24" x14ac:dyDescent="0.2">
      <c r="R3403" s="406" t="str">
        <f t="shared" si="53"/>
        <v>526_COR4_43_9_202122</v>
      </c>
      <c r="S3403" s="406">
        <v>526</v>
      </c>
      <c r="T3403" s="406" t="s">
        <v>231</v>
      </c>
      <c r="U3403" s="406">
        <v>43</v>
      </c>
      <c r="V3403" s="406">
        <v>9</v>
      </c>
      <c r="W3403" s="406">
        <v>202122</v>
      </c>
      <c r="X3403" s="566">
        <v>18006</v>
      </c>
    </row>
    <row r="3404" spans="18:24" x14ac:dyDescent="0.2">
      <c r="R3404" s="406" t="str">
        <f t="shared" si="53"/>
        <v>528_COR4_43_9_202122</v>
      </c>
      <c r="S3404" s="406">
        <v>528</v>
      </c>
      <c r="T3404" s="406" t="s">
        <v>231</v>
      </c>
      <c r="U3404" s="406">
        <v>43</v>
      </c>
      <c r="V3404" s="406">
        <v>9</v>
      </c>
      <c r="W3404" s="406">
        <v>202122</v>
      </c>
      <c r="X3404" s="566">
        <v>73756.423900000009</v>
      </c>
    </row>
    <row r="3405" spans="18:24" x14ac:dyDescent="0.2">
      <c r="R3405" s="406" t="str">
        <f t="shared" si="53"/>
        <v>530_COR4_43_9_202122</v>
      </c>
      <c r="S3405" s="406">
        <v>530</v>
      </c>
      <c r="T3405" s="406" t="s">
        <v>231</v>
      </c>
      <c r="U3405" s="406">
        <v>43</v>
      </c>
      <c r="V3405" s="406">
        <v>9</v>
      </c>
      <c r="W3405" s="406">
        <v>202122</v>
      </c>
      <c r="X3405" s="566">
        <v>160500</v>
      </c>
    </row>
    <row r="3406" spans="18:24" x14ac:dyDescent="0.2">
      <c r="R3406" s="406" t="str">
        <f t="shared" si="53"/>
        <v>532_COR4_43_9_202122</v>
      </c>
      <c r="S3406" s="406">
        <v>532</v>
      </c>
      <c r="T3406" s="406" t="s">
        <v>231</v>
      </c>
      <c r="U3406" s="406">
        <v>43</v>
      </c>
      <c r="V3406" s="406">
        <v>9</v>
      </c>
      <c r="W3406" s="406">
        <v>202122</v>
      </c>
      <c r="X3406" s="566">
        <v>204450</v>
      </c>
    </row>
    <row r="3407" spans="18:24" x14ac:dyDescent="0.2">
      <c r="R3407" s="406" t="str">
        <f t="shared" si="53"/>
        <v>534_COR4_43_9_202122</v>
      </c>
      <c r="S3407" s="406">
        <v>534</v>
      </c>
      <c r="T3407" s="406" t="s">
        <v>231</v>
      </c>
      <c r="U3407" s="406">
        <v>43</v>
      </c>
      <c r="V3407" s="406">
        <v>9</v>
      </c>
      <c r="W3407" s="406">
        <v>202122</v>
      </c>
      <c r="X3407" s="566">
        <v>73300</v>
      </c>
    </row>
    <row r="3408" spans="18:24" x14ac:dyDescent="0.2">
      <c r="R3408" s="406" t="str">
        <f t="shared" si="53"/>
        <v>536_COR4_43_9_202122</v>
      </c>
      <c r="S3408" s="406">
        <v>536</v>
      </c>
      <c r="T3408" s="406" t="s">
        <v>231</v>
      </c>
      <c r="U3408" s="406">
        <v>43</v>
      </c>
      <c r="V3408" s="406">
        <v>9</v>
      </c>
      <c r="W3408" s="406">
        <v>202122</v>
      </c>
      <c r="X3408" s="566">
        <v>84075</v>
      </c>
    </row>
    <row r="3409" spans="18:24" x14ac:dyDescent="0.2">
      <c r="R3409" s="406" t="str">
        <f t="shared" si="53"/>
        <v>538_COR4_43_9_202122</v>
      </c>
      <c r="S3409" s="406">
        <v>538</v>
      </c>
      <c r="T3409" s="406" t="s">
        <v>231</v>
      </c>
      <c r="U3409" s="406">
        <v>43</v>
      </c>
      <c r="V3409" s="406">
        <v>9</v>
      </c>
      <c r="W3409" s="406">
        <v>202122</v>
      </c>
      <c r="X3409" s="566">
        <v>93620</v>
      </c>
    </row>
    <row r="3410" spans="18:24" x14ac:dyDescent="0.2">
      <c r="R3410" s="406" t="str">
        <f t="shared" si="53"/>
        <v>540_COR4_43_9_202122</v>
      </c>
      <c r="S3410" s="406">
        <v>540</v>
      </c>
      <c r="T3410" s="406" t="s">
        <v>231</v>
      </c>
      <c r="U3410" s="406">
        <v>43</v>
      </c>
      <c r="V3410" s="406">
        <v>9</v>
      </c>
      <c r="W3410" s="406">
        <v>202122</v>
      </c>
      <c r="X3410" s="566">
        <v>140719</v>
      </c>
    </row>
    <row r="3411" spans="18:24" x14ac:dyDescent="0.2">
      <c r="R3411" s="406" t="str">
        <f t="shared" si="53"/>
        <v>542_COR4_43_9_202122</v>
      </c>
      <c r="S3411" s="406">
        <v>542</v>
      </c>
      <c r="T3411" s="406" t="s">
        <v>231</v>
      </c>
      <c r="U3411" s="406">
        <v>43</v>
      </c>
      <c r="V3411" s="406">
        <v>9</v>
      </c>
      <c r="W3411" s="406">
        <v>202122</v>
      </c>
      <c r="X3411" s="566">
        <v>17007</v>
      </c>
    </row>
    <row r="3412" spans="18:24" x14ac:dyDescent="0.2">
      <c r="R3412" s="406" t="str">
        <f t="shared" si="53"/>
        <v>544_COR4_43_9_202122</v>
      </c>
      <c r="S3412" s="406">
        <v>544</v>
      </c>
      <c r="T3412" s="406" t="s">
        <v>231</v>
      </c>
      <c r="U3412" s="406">
        <v>43</v>
      </c>
      <c r="V3412" s="406">
        <v>9</v>
      </c>
      <c r="W3412" s="406">
        <v>202122</v>
      </c>
      <c r="X3412" s="566">
        <v>201797</v>
      </c>
    </row>
    <row r="3413" spans="18:24" x14ac:dyDescent="0.2">
      <c r="R3413" s="406" t="str">
        <f t="shared" si="53"/>
        <v>545_COR4_43_9_202122</v>
      </c>
      <c r="S3413" s="406">
        <v>545</v>
      </c>
      <c r="T3413" s="406" t="s">
        <v>231</v>
      </c>
      <c r="U3413" s="406">
        <v>43</v>
      </c>
      <c r="V3413" s="406">
        <v>9</v>
      </c>
      <c r="W3413" s="406">
        <v>202122</v>
      </c>
      <c r="X3413" s="566">
        <v>100000</v>
      </c>
    </row>
    <row r="3414" spans="18:24" x14ac:dyDescent="0.2">
      <c r="R3414" s="406" t="str">
        <f t="shared" si="53"/>
        <v>546_COR4_43_9_202122</v>
      </c>
      <c r="S3414" s="406">
        <v>546</v>
      </c>
      <c r="T3414" s="406" t="s">
        <v>231</v>
      </c>
      <c r="U3414" s="406">
        <v>43</v>
      </c>
      <c r="V3414" s="406">
        <v>9</v>
      </c>
      <c r="W3414" s="406">
        <v>202122</v>
      </c>
      <c r="X3414" s="566">
        <v>43000</v>
      </c>
    </row>
    <row r="3415" spans="18:24" x14ac:dyDescent="0.2">
      <c r="R3415" s="406" t="str">
        <f t="shared" si="53"/>
        <v>548_COR4_43_9_202122</v>
      </c>
      <c r="S3415" s="406">
        <v>548</v>
      </c>
      <c r="T3415" s="406" t="s">
        <v>231</v>
      </c>
      <c r="U3415" s="406">
        <v>43</v>
      </c>
      <c r="V3415" s="406">
        <v>9</v>
      </c>
      <c r="W3415" s="406">
        <v>202122</v>
      </c>
      <c r="X3415" s="566">
        <v>48000</v>
      </c>
    </row>
    <row r="3416" spans="18:24" x14ac:dyDescent="0.2">
      <c r="R3416" s="406" t="str">
        <f t="shared" si="53"/>
        <v>550_COR4_43_9_202122</v>
      </c>
      <c r="S3416" s="406">
        <v>550</v>
      </c>
      <c r="T3416" s="406" t="s">
        <v>231</v>
      </c>
      <c r="U3416" s="406">
        <v>43</v>
      </c>
      <c r="V3416" s="406">
        <v>9</v>
      </c>
      <c r="W3416" s="406">
        <v>202122</v>
      </c>
      <c r="X3416" s="566">
        <v>10080</v>
      </c>
    </row>
    <row r="3417" spans="18:24" x14ac:dyDescent="0.2">
      <c r="R3417" s="406" t="str">
        <f t="shared" si="53"/>
        <v>552_COR4_43_9_202122</v>
      </c>
      <c r="S3417" s="406">
        <v>552</v>
      </c>
      <c r="T3417" s="406" t="s">
        <v>231</v>
      </c>
      <c r="U3417" s="406">
        <v>43</v>
      </c>
      <c r="V3417" s="406">
        <v>9</v>
      </c>
      <c r="W3417" s="406">
        <v>202122</v>
      </c>
      <c r="X3417" s="566">
        <v>233856</v>
      </c>
    </row>
    <row r="3418" spans="18:24" x14ac:dyDescent="0.2">
      <c r="R3418" s="406" t="str">
        <f t="shared" si="53"/>
        <v>562_COR4_43_9_202122</v>
      </c>
      <c r="S3418" s="406">
        <v>562</v>
      </c>
      <c r="T3418" s="406" t="s">
        <v>231</v>
      </c>
      <c r="U3418" s="406">
        <v>43</v>
      </c>
      <c r="V3418" s="406">
        <v>9</v>
      </c>
      <c r="W3418" s="406">
        <v>202122</v>
      </c>
      <c r="X3418" s="566">
        <v>12014</v>
      </c>
    </row>
    <row r="3419" spans="18:24" x14ac:dyDescent="0.2">
      <c r="R3419" s="406" t="str">
        <f t="shared" si="53"/>
        <v>564_COR4_43_9_202122</v>
      </c>
      <c r="S3419" s="406">
        <v>564</v>
      </c>
      <c r="T3419" s="406" t="s">
        <v>231</v>
      </c>
      <c r="U3419" s="406">
        <v>43</v>
      </c>
      <c r="V3419" s="406">
        <v>9</v>
      </c>
      <c r="W3419" s="406">
        <v>202122</v>
      </c>
      <c r="X3419" s="566">
        <v>32032</v>
      </c>
    </row>
    <row r="3420" spans="18:24" x14ac:dyDescent="0.2">
      <c r="R3420" s="406" t="str">
        <f t="shared" si="53"/>
        <v>566_COR4_43_9_202122</v>
      </c>
      <c r="S3420" s="406">
        <v>566</v>
      </c>
      <c r="T3420" s="406" t="s">
        <v>231</v>
      </c>
      <c r="U3420" s="406">
        <v>43</v>
      </c>
      <c r="V3420" s="406">
        <v>9</v>
      </c>
      <c r="W3420" s="406">
        <v>202122</v>
      </c>
      <c r="X3420" s="566">
        <v>30136</v>
      </c>
    </row>
    <row r="3421" spans="18:24" x14ac:dyDescent="0.2">
      <c r="R3421" s="406" t="str">
        <f t="shared" si="53"/>
        <v>568_COR4_43_9_202122</v>
      </c>
      <c r="S3421" s="406">
        <v>568</v>
      </c>
      <c r="T3421" s="406" t="s">
        <v>231</v>
      </c>
      <c r="U3421" s="406">
        <v>43</v>
      </c>
      <c r="V3421" s="406">
        <v>9</v>
      </c>
      <c r="W3421" s="406">
        <v>202122</v>
      </c>
      <c r="X3421" s="566">
        <v>16008</v>
      </c>
    </row>
    <row r="3422" spans="18:24" x14ac:dyDescent="0.2">
      <c r="R3422" s="406" t="str">
        <f t="shared" si="53"/>
        <v>572_COR4_43_9_202122</v>
      </c>
      <c r="S3422" s="406">
        <v>572</v>
      </c>
      <c r="T3422" s="406" t="s">
        <v>231</v>
      </c>
      <c r="U3422" s="406">
        <v>43</v>
      </c>
      <c r="V3422" s="406">
        <v>9</v>
      </c>
      <c r="W3422" s="406">
        <v>202122</v>
      </c>
      <c r="X3422" s="566">
        <v>0</v>
      </c>
    </row>
    <row r="3423" spans="18:24" x14ac:dyDescent="0.2">
      <c r="R3423" s="406" t="str">
        <f t="shared" si="53"/>
        <v>574_COR4_43_9_202122</v>
      </c>
      <c r="S3423" s="406">
        <v>574</v>
      </c>
      <c r="T3423" s="406" t="s">
        <v>231</v>
      </c>
      <c r="U3423" s="406">
        <v>43</v>
      </c>
      <c r="V3423" s="406">
        <v>9</v>
      </c>
      <c r="W3423" s="406">
        <v>202122</v>
      </c>
      <c r="X3423" s="566">
        <v>0</v>
      </c>
    </row>
    <row r="3424" spans="18:24" x14ac:dyDescent="0.2">
      <c r="R3424" s="406" t="str">
        <f t="shared" si="53"/>
        <v>576_COR4_43_9_202122</v>
      </c>
      <c r="S3424" s="406">
        <v>576</v>
      </c>
      <c r="T3424" s="406" t="s">
        <v>231</v>
      </c>
      <c r="U3424" s="406">
        <v>43</v>
      </c>
      <c r="V3424" s="406">
        <v>9</v>
      </c>
      <c r="W3424" s="406">
        <v>202122</v>
      </c>
      <c r="X3424" s="566">
        <v>0</v>
      </c>
    </row>
    <row r="3425" spans="18:24" x14ac:dyDescent="0.2">
      <c r="R3425" s="406" t="str">
        <f t="shared" si="53"/>
        <v>582_COR4_43_9_202122</v>
      </c>
      <c r="S3425" s="406">
        <v>582</v>
      </c>
      <c r="T3425" s="406" t="s">
        <v>231</v>
      </c>
      <c r="U3425" s="406">
        <v>43</v>
      </c>
      <c r="V3425" s="406">
        <v>9</v>
      </c>
      <c r="W3425" s="406">
        <v>202122</v>
      </c>
      <c r="X3425" s="566">
        <v>0</v>
      </c>
    </row>
    <row r="3426" spans="18:24" x14ac:dyDescent="0.2">
      <c r="R3426" s="406" t="str">
        <f t="shared" si="53"/>
        <v>584_COR4_43_9_202122</v>
      </c>
      <c r="S3426" s="406">
        <v>584</v>
      </c>
      <c r="T3426" s="406" t="s">
        <v>231</v>
      </c>
      <c r="U3426" s="406">
        <v>43</v>
      </c>
      <c r="V3426" s="406">
        <v>9</v>
      </c>
      <c r="W3426" s="406">
        <v>202122</v>
      </c>
      <c r="X3426" s="566">
        <v>0</v>
      </c>
    </row>
    <row r="3427" spans="18:24" x14ac:dyDescent="0.2">
      <c r="R3427" s="406" t="str">
        <f t="shared" si="53"/>
        <v>586_COR4_43_9_202122</v>
      </c>
      <c r="S3427" s="406">
        <v>586</v>
      </c>
      <c r="T3427" s="406" t="s">
        <v>231</v>
      </c>
      <c r="U3427" s="406">
        <v>43</v>
      </c>
      <c r="V3427" s="406">
        <v>9</v>
      </c>
      <c r="W3427" s="406">
        <v>202122</v>
      </c>
      <c r="X3427" s="566">
        <v>7848</v>
      </c>
    </row>
    <row r="3428" spans="18:24" x14ac:dyDescent="0.2">
      <c r="R3428" s="406" t="str">
        <f t="shared" si="53"/>
        <v>512_COR4_44_9_202122</v>
      </c>
      <c r="S3428" s="406">
        <v>512</v>
      </c>
      <c r="T3428" s="406" t="s">
        <v>231</v>
      </c>
      <c r="U3428" s="406">
        <v>44</v>
      </c>
      <c r="V3428" s="406">
        <v>9</v>
      </c>
      <c r="W3428" s="406">
        <v>202122</v>
      </c>
      <c r="X3428" s="566">
        <v>175000</v>
      </c>
    </row>
    <row r="3429" spans="18:24" x14ac:dyDescent="0.2">
      <c r="R3429" s="406" t="str">
        <f t="shared" si="53"/>
        <v>514_COR4_44_9_202122</v>
      </c>
      <c r="S3429" s="406">
        <v>514</v>
      </c>
      <c r="T3429" s="406" t="s">
        <v>231</v>
      </c>
      <c r="U3429" s="406">
        <v>44</v>
      </c>
      <c r="V3429" s="406">
        <v>9</v>
      </c>
      <c r="W3429" s="406">
        <v>202122</v>
      </c>
      <c r="X3429" s="566">
        <v>190000</v>
      </c>
    </row>
    <row r="3430" spans="18:24" x14ac:dyDescent="0.2">
      <c r="R3430" s="406" t="str">
        <f t="shared" si="53"/>
        <v>516_COR4_44_9_202122</v>
      </c>
      <c r="S3430" s="406">
        <v>516</v>
      </c>
      <c r="T3430" s="406" t="s">
        <v>231</v>
      </c>
      <c r="U3430" s="406">
        <v>44</v>
      </c>
      <c r="V3430" s="406">
        <v>9</v>
      </c>
      <c r="W3430" s="406">
        <v>202122</v>
      </c>
      <c r="X3430" s="566">
        <v>244635</v>
      </c>
    </row>
    <row r="3431" spans="18:24" x14ac:dyDescent="0.2">
      <c r="R3431" s="406" t="str">
        <f t="shared" si="53"/>
        <v>518_COR4_44_9_202122</v>
      </c>
      <c r="S3431" s="406">
        <v>518</v>
      </c>
      <c r="T3431" s="406" t="s">
        <v>231</v>
      </c>
      <c r="U3431" s="406">
        <v>44</v>
      </c>
      <c r="V3431" s="406">
        <v>9</v>
      </c>
      <c r="W3431" s="406">
        <v>202122</v>
      </c>
      <c r="X3431" s="566">
        <v>295000</v>
      </c>
    </row>
    <row r="3432" spans="18:24" x14ac:dyDescent="0.2">
      <c r="R3432" s="406" t="str">
        <f t="shared" si="53"/>
        <v>520_COR4_44_9_202122</v>
      </c>
      <c r="S3432" s="406">
        <v>520</v>
      </c>
      <c r="T3432" s="406" t="s">
        <v>231</v>
      </c>
      <c r="U3432" s="406">
        <v>44</v>
      </c>
      <c r="V3432" s="406">
        <v>9</v>
      </c>
      <c r="W3432" s="406">
        <v>202122</v>
      </c>
      <c r="X3432" s="566">
        <v>395000</v>
      </c>
    </row>
    <row r="3433" spans="18:24" x14ac:dyDescent="0.2">
      <c r="R3433" s="406" t="str">
        <f t="shared" si="53"/>
        <v>522_COR4_44_9_202122</v>
      </c>
      <c r="S3433" s="406">
        <v>522</v>
      </c>
      <c r="T3433" s="406" t="s">
        <v>231</v>
      </c>
      <c r="U3433" s="406">
        <v>44</v>
      </c>
      <c r="V3433" s="406">
        <v>9</v>
      </c>
      <c r="W3433" s="406">
        <v>202122</v>
      </c>
      <c r="X3433" s="566">
        <v>517340</v>
      </c>
    </row>
    <row r="3434" spans="18:24" x14ac:dyDescent="0.2">
      <c r="R3434" s="406" t="str">
        <f t="shared" si="53"/>
        <v>524_COR4_44_9_202122</v>
      </c>
      <c r="S3434" s="406">
        <v>524</v>
      </c>
      <c r="T3434" s="406" t="s">
        <v>231</v>
      </c>
      <c r="U3434" s="406">
        <v>44</v>
      </c>
      <c r="V3434" s="406">
        <v>9</v>
      </c>
      <c r="W3434" s="406">
        <v>202122</v>
      </c>
      <c r="X3434" s="566">
        <v>478000</v>
      </c>
    </row>
    <row r="3435" spans="18:24" x14ac:dyDescent="0.2">
      <c r="R3435" s="406" t="str">
        <f t="shared" si="53"/>
        <v>526_COR4_44_9_202122</v>
      </c>
      <c r="S3435" s="406">
        <v>526</v>
      </c>
      <c r="T3435" s="406" t="s">
        <v>231</v>
      </c>
      <c r="U3435" s="406">
        <v>44</v>
      </c>
      <c r="V3435" s="406">
        <v>9</v>
      </c>
      <c r="W3435" s="406">
        <v>202122</v>
      </c>
      <c r="X3435" s="566">
        <v>150000</v>
      </c>
    </row>
    <row r="3436" spans="18:24" x14ac:dyDescent="0.2">
      <c r="R3436" s="406" t="str">
        <f t="shared" si="53"/>
        <v>528_COR4_44_9_202122</v>
      </c>
      <c r="S3436" s="406">
        <v>528</v>
      </c>
      <c r="T3436" s="406" t="s">
        <v>231</v>
      </c>
      <c r="U3436" s="406">
        <v>44</v>
      </c>
      <c r="V3436" s="406">
        <v>9</v>
      </c>
      <c r="W3436" s="406">
        <v>202122</v>
      </c>
      <c r="X3436" s="566">
        <v>310000</v>
      </c>
    </row>
    <row r="3437" spans="18:24" x14ac:dyDescent="0.2">
      <c r="R3437" s="406" t="str">
        <f t="shared" si="53"/>
        <v>530_COR4_44_9_202122</v>
      </c>
      <c r="S3437" s="406">
        <v>530</v>
      </c>
      <c r="T3437" s="406" t="s">
        <v>231</v>
      </c>
      <c r="U3437" s="406">
        <v>44</v>
      </c>
      <c r="V3437" s="406">
        <v>9</v>
      </c>
      <c r="W3437" s="406">
        <v>202122</v>
      </c>
      <c r="X3437" s="566">
        <v>517000</v>
      </c>
    </row>
    <row r="3438" spans="18:24" x14ac:dyDescent="0.2">
      <c r="R3438" s="406" t="str">
        <f t="shared" si="53"/>
        <v>532_COR4_44_9_202122</v>
      </c>
      <c r="S3438" s="406">
        <v>532</v>
      </c>
      <c r="T3438" s="406" t="s">
        <v>231</v>
      </c>
      <c r="U3438" s="406">
        <v>44</v>
      </c>
      <c r="V3438" s="406">
        <v>9</v>
      </c>
      <c r="W3438" s="406">
        <v>202122</v>
      </c>
      <c r="X3438" s="566">
        <v>777467</v>
      </c>
    </row>
    <row r="3439" spans="18:24" x14ac:dyDescent="0.2">
      <c r="R3439" s="406" t="str">
        <f t="shared" si="53"/>
        <v>534_COR4_44_9_202122</v>
      </c>
      <c r="S3439" s="406">
        <v>534</v>
      </c>
      <c r="T3439" s="406" t="s">
        <v>231</v>
      </c>
      <c r="U3439" s="406">
        <v>44</v>
      </c>
      <c r="V3439" s="406">
        <v>9</v>
      </c>
      <c r="W3439" s="406">
        <v>202122</v>
      </c>
      <c r="X3439" s="566">
        <v>373055</v>
      </c>
    </row>
    <row r="3440" spans="18:24" x14ac:dyDescent="0.2">
      <c r="R3440" s="406" t="str">
        <f t="shared" si="53"/>
        <v>536_COR4_44_9_202122</v>
      </c>
      <c r="S3440" s="406">
        <v>536</v>
      </c>
      <c r="T3440" s="406" t="s">
        <v>231</v>
      </c>
      <c r="U3440" s="406">
        <v>44</v>
      </c>
      <c r="V3440" s="406">
        <v>9</v>
      </c>
      <c r="W3440" s="406">
        <v>202122</v>
      </c>
      <c r="X3440" s="566">
        <v>145000</v>
      </c>
    </row>
    <row r="3441" spans="18:24" x14ac:dyDescent="0.2">
      <c r="R3441" s="406" t="str">
        <f t="shared" si="53"/>
        <v>538_COR4_44_9_202122</v>
      </c>
      <c r="S3441" s="406">
        <v>538</v>
      </c>
      <c r="T3441" s="406" t="s">
        <v>231</v>
      </c>
      <c r="U3441" s="406">
        <v>44</v>
      </c>
      <c r="V3441" s="406">
        <v>9</v>
      </c>
      <c r="W3441" s="406">
        <v>202122</v>
      </c>
      <c r="X3441" s="566">
        <v>239140</v>
      </c>
    </row>
    <row r="3442" spans="18:24" x14ac:dyDescent="0.2">
      <c r="R3442" s="406" t="str">
        <f t="shared" si="53"/>
        <v>540_COR4_44_9_202122</v>
      </c>
      <c r="S3442" s="406">
        <v>540</v>
      </c>
      <c r="T3442" s="406" t="s">
        <v>231</v>
      </c>
      <c r="U3442" s="406">
        <v>44</v>
      </c>
      <c r="V3442" s="406">
        <v>9</v>
      </c>
      <c r="W3442" s="406">
        <v>202122</v>
      </c>
      <c r="X3442" s="566">
        <v>563400</v>
      </c>
    </row>
    <row r="3443" spans="18:24" x14ac:dyDescent="0.2">
      <c r="R3443" s="406" t="str">
        <f t="shared" si="53"/>
        <v>542_COR4_44_9_202122</v>
      </c>
      <c r="S3443" s="406">
        <v>542</v>
      </c>
      <c r="T3443" s="406" t="s">
        <v>231</v>
      </c>
      <c r="U3443" s="406">
        <v>44</v>
      </c>
      <c r="V3443" s="406">
        <v>9</v>
      </c>
      <c r="W3443" s="406">
        <v>202122</v>
      </c>
      <c r="X3443" s="566">
        <v>153290</v>
      </c>
    </row>
    <row r="3444" spans="18:24" x14ac:dyDescent="0.2">
      <c r="R3444" s="406" t="str">
        <f t="shared" si="53"/>
        <v>544_COR4_44_9_202122</v>
      </c>
      <c r="S3444" s="406">
        <v>544</v>
      </c>
      <c r="T3444" s="406" t="s">
        <v>231</v>
      </c>
      <c r="U3444" s="406">
        <v>44</v>
      </c>
      <c r="V3444" s="406">
        <v>9</v>
      </c>
      <c r="W3444" s="406">
        <v>202122</v>
      </c>
      <c r="X3444" s="566">
        <v>342036</v>
      </c>
    </row>
    <row r="3445" spans="18:24" x14ac:dyDescent="0.2">
      <c r="R3445" s="406" t="str">
        <f t="shared" si="53"/>
        <v>545_COR4_44_9_202122</v>
      </c>
      <c r="S3445" s="406">
        <v>545</v>
      </c>
      <c r="T3445" s="406" t="s">
        <v>231</v>
      </c>
      <c r="U3445" s="406">
        <v>44</v>
      </c>
      <c r="V3445" s="406">
        <v>9</v>
      </c>
      <c r="W3445" s="406">
        <v>202122</v>
      </c>
      <c r="X3445" s="566">
        <v>237524</v>
      </c>
    </row>
    <row r="3446" spans="18:24" x14ac:dyDescent="0.2">
      <c r="R3446" s="406" t="str">
        <f t="shared" si="53"/>
        <v>546_COR4_44_9_202122</v>
      </c>
      <c r="S3446" s="406">
        <v>546</v>
      </c>
      <c r="T3446" s="406" t="s">
        <v>231</v>
      </c>
      <c r="U3446" s="406">
        <v>44</v>
      </c>
      <c r="V3446" s="406">
        <v>9</v>
      </c>
      <c r="W3446" s="406">
        <v>202122</v>
      </c>
      <c r="X3446" s="566">
        <v>141838</v>
      </c>
    </row>
    <row r="3447" spans="18:24" x14ac:dyDescent="0.2">
      <c r="R3447" s="406" t="str">
        <f t="shared" si="53"/>
        <v>548_COR4_44_9_202122</v>
      </c>
      <c r="S3447" s="406">
        <v>548</v>
      </c>
      <c r="T3447" s="406" t="s">
        <v>231</v>
      </c>
      <c r="U3447" s="406">
        <v>44</v>
      </c>
      <c r="V3447" s="406">
        <v>9</v>
      </c>
      <c r="W3447" s="406">
        <v>202122</v>
      </c>
      <c r="X3447" s="566">
        <v>219800</v>
      </c>
    </row>
    <row r="3448" spans="18:24" x14ac:dyDescent="0.2">
      <c r="R3448" s="406" t="str">
        <f t="shared" si="53"/>
        <v>550_COR4_44_9_202122</v>
      </c>
      <c r="S3448" s="406">
        <v>550</v>
      </c>
      <c r="T3448" s="406" t="s">
        <v>231</v>
      </c>
      <c r="U3448" s="406">
        <v>44</v>
      </c>
      <c r="V3448" s="406">
        <v>9</v>
      </c>
      <c r="W3448" s="406">
        <v>202122</v>
      </c>
      <c r="X3448" s="566">
        <v>273000</v>
      </c>
    </row>
    <row r="3449" spans="18:24" x14ac:dyDescent="0.2">
      <c r="R3449" s="406" t="str">
        <f t="shared" si="53"/>
        <v>552_COR4_44_9_202122</v>
      </c>
      <c r="S3449" s="406">
        <v>552</v>
      </c>
      <c r="T3449" s="406" t="s">
        <v>231</v>
      </c>
      <c r="U3449" s="406">
        <v>44</v>
      </c>
      <c r="V3449" s="406">
        <v>9</v>
      </c>
      <c r="W3449" s="406">
        <v>202122</v>
      </c>
      <c r="X3449" s="566">
        <v>810679</v>
      </c>
    </row>
    <row r="3450" spans="18:24" x14ac:dyDescent="0.2">
      <c r="R3450" s="406" t="str">
        <f t="shared" si="53"/>
        <v>562_COR4_44_9_202122</v>
      </c>
      <c r="S3450" s="406">
        <v>562</v>
      </c>
      <c r="T3450" s="406" t="s">
        <v>231</v>
      </c>
      <c r="U3450" s="406">
        <v>44</v>
      </c>
      <c r="V3450" s="406">
        <v>9</v>
      </c>
      <c r="W3450" s="406">
        <v>202122</v>
      </c>
      <c r="X3450" s="566">
        <v>21000</v>
      </c>
    </row>
    <row r="3451" spans="18:24" x14ac:dyDescent="0.2">
      <c r="R3451" s="406" t="str">
        <f t="shared" si="53"/>
        <v>564_COR4_44_9_202122</v>
      </c>
      <c r="S3451" s="406">
        <v>564</v>
      </c>
      <c r="T3451" s="406" t="s">
        <v>231</v>
      </c>
      <c r="U3451" s="406">
        <v>44</v>
      </c>
      <c r="V3451" s="406">
        <v>9</v>
      </c>
      <c r="W3451" s="406">
        <v>202122</v>
      </c>
      <c r="X3451" s="566">
        <v>0</v>
      </c>
    </row>
    <row r="3452" spans="18:24" x14ac:dyDescent="0.2">
      <c r="R3452" s="406" t="str">
        <f t="shared" si="53"/>
        <v>566_COR4_44_9_202122</v>
      </c>
      <c r="S3452" s="406">
        <v>566</v>
      </c>
      <c r="T3452" s="406" t="s">
        <v>231</v>
      </c>
      <c r="U3452" s="406">
        <v>44</v>
      </c>
      <c r="V3452" s="406">
        <v>9</v>
      </c>
      <c r="W3452" s="406">
        <v>202122</v>
      </c>
      <c r="X3452" s="566">
        <v>32900</v>
      </c>
    </row>
    <row r="3453" spans="18:24" x14ac:dyDescent="0.2">
      <c r="R3453" s="406" t="str">
        <f t="shared" si="53"/>
        <v>568_COR4_44_9_202122</v>
      </c>
      <c r="S3453" s="406">
        <v>568</v>
      </c>
      <c r="T3453" s="406" t="s">
        <v>231</v>
      </c>
      <c r="U3453" s="406">
        <v>44</v>
      </c>
      <c r="V3453" s="406">
        <v>9</v>
      </c>
      <c r="W3453" s="406">
        <v>202122</v>
      </c>
      <c r="X3453" s="566">
        <v>35000</v>
      </c>
    </row>
    <row r="3454" spans="18:24" x14ac:dyDescent="0.2">
      <c r="R3454" s="406" t="str">
        <f t="shared" si="53"/>
        <v>572_COR4_44_9_202122</v>
      </c>
      <c r="S3454" s="406">
        <v>572</v>
      </c>
      <c r="T3454" s="406" t="s">
        <v>231</v>
      </c>
      <c r="U3454" s="406">
        <v>44</v>
      </c>
      <c r="V3454" s="406">
        <v>9</v>
      </c>
      <c r="W3454" s="406">
        <v>202122</v>
      </c>
      <c r="X3454" s="566">
        <v>36000</v>
      </c>
    </row>
    <row r="3455" spans="18:24" x14ac:dyDescent="0.2">
      <c r="R3455" s="406" t="str">
        <f t="shared" si="53"/>
        <v>574_COR4_44_9_202122</v>
      </c>
      <c r="S3455" s="406">
        <v>574</v>
      </c>
      <c r="T3455" s="406" t="s">
        <v>231</v>
      </c>
      <c r="U3455" s="406">
        <v>44</v>
      </c>
      <c r="V3455" s="406">
        <v>9</v>
      </c>
      <c r="W3455" s="406">
        <v>202122</v>
      </c>
      <c r="X3455" s="566">
        <v>28727</v>
      </c>
    </row>
    <row r="3456" spans="18:24" x14ac:dyDescent="0.2">
      <c r="R3456" s="406" t="str">
        <f t="shared" si="53"/>
        <v>576_COR4_44_9_202122</v>
      </c>
      <c r="S3456" s="406">
        <v>576</v>
      </c>
      <c r="T3456" s="406" t="s">
        <v>231</v>
      </c>
      <c r="U3456" s="406">
        <v>44</v>
      </c>
      <c r="V3456" s="406">
        <v>9</v>
      </c>
      <c r="W3456" s="406">
        <v>202122</v>
      </c>
      <c r="X3456" s="566">
        <v>45000</v>
      </c>
    </row>
    <row r="3457" spans="18:24" x14ac:dyDescent="0.2">
      <c r="R3457" s="406" t="str">
        <f t="shared" si="53"/>
        <v>582_COR4_44_9_202122</v>
      </c>
      <c r="S3457" s="406">
        <v>582</v>
      </c>
      <c r="T3457" s="406" t="s">
        <v>231</v>
      </c>
      <c r="U3457" s="406">
        <v>44</v>
      </c>
      <c r="V3457" s="406">
        <v>9</v>
      </c>
      <c r="W3457" s="406">
        <v>202122</v>
      </c>
      <c r="X3457" s="566">
        <v>0</v>
      </c>
    </row>
    <row r="3458" spans="18:24" x14ac:dyDescent="0.2">
      <c r="R3458" s="406" t="str">
        <f t="shared" si="53"/>
        <v>584_COR4_44_9_202122</v>
      </c>
      <c r="S3458" s="406">
        <v>584</v>
      </c>
      <c r="T3458" s="406" t="s">
        <v>231</v>
      </c>
      <c r="U3458" s="406">
        <v>44</v>
      </c>
      <c r="V3458" s="406">
        <v>9</v>
      </c>
      <c r="W3458" s="406">
        <v>202122</v>
      </c>
      <c r="X3458" s="566">
        <v>250</v>
      </c>
    </row>
    <row r="3459" spans="18:24" x14ac:dyDescent="0.2">
      <c r="R3459" s="406" t="str">
        <f t="shared" si="53"/>
        <v>586_COR4_44_9_202122</v>
      </c>
      <c r="S3459" s="406">
        <v>586</v>
      </c>
      <c r="T3459" s="406" t="s">
        <v>231</v>
      </c>
      <c r="U3459" s="406">
        <v>44</v>
      </c>
      <c r="V3459" s="406">
        <v>9</v>
      </c>
      <c r="W3459" s="406">
        <v>202122</v>
      </c>
      <c r="X3459" s="566">
        <v>100</v>
      </c>
    </row>
    <row r="3460" spans="18:24" x14ac:dyDescent="0.2">
      <c r="R3460" s="406" t="str">
        <f t="shared" ref="R3460:R3523" si="54">S3460&amp;"_"&amp;T3460&amp;"_"&amp;U3460&amp;"_"&amp;V3460&amp;"_"&amp;W3460</f>
        <v>512_COR4_45_9_202122</v>
      </c>
      <c r="S3460" s="406">
        <v>512</v>
      </c>
      <c r="T3460" s="406" t="s">
        <v>231</v>
      </c>
      <c r="U3460" s="406">
        <v>45</v>
      </c>
      <c r="V3460" s="406">
        <v>9</v>
      </c>
      <c r="W3460" s="406">
        <v>202122</v>
      </c>
      <c r="X3460" s="566">
        <v>180000</v>
      </c>
    </row>
    <row r="3461" spans="18:24" x14ac:dyDescent="0.2">
      <c r="R3461" s="406" t="str">
        <f t="shared" si="54"/>
        <v>514_COR4_45_9_202122</v>
      </c>
      <c r="S3461" s="406">
        <v>514</v>
      </c>
      <c r="T3461" s="406" t="s">
        <v>231</v>
      </c>
      <c r="U3461" s="406">
        <v>45</v>
      </c>
      <c r="V3461" s="406">
        <v>9</v>
      </c>
      <c r="W3461" s="406">
        <v>202122</v>
      </c>
      <c r="X3461" s="566">
        <v>200000</v>
      </c>
    </row>
    <row r="3462" spans="18:24" x14ac:dyDescent="0.2">
      <c r="R3462" s="406" t="str">
        <f t="shared" si="54"/>
        <v>516_COR4_45_9_202122</v>
      </c>
      <c r="S3462" s="406">
        <v>516</v>
      </c>
      <c r="T3462" s="406" t="s">
        <v>231</v>
      </c>
      <c r="U3462" s="406">
        <v>45</v>
      </c>
      <c r="V3462" s="406">
        <v>9</v>
      </c>
      <c r="W3462" s="406">
        <v>202122</v>
      </c>
      <c r="X3462" s="566">
        <v>254635</v>
      </c>
    </row>
    <row r="3463" spans="18:24" x14ac:dyDescent="0.2">
      <c r="R3463" s="406" t="str">
        <f t="shared" si="54"/>
        <v>518_COR4_45_9_202122</v>
      </c>
      <c r="S3463" s="406">
        <v>518</v>
      </c>
      <c r="T3463" s="406" t="s">
        <v>231</v>
      </c>
      <c r="U3463" s="406">
        <v>45</v>
      </c>
      <c r="V3463" s="406">
        <v>9</v>
      </c>
      <c r="W3463" s="406">
        <v>202122</v>
      </c>
      <c r="X3463" s="566">
        <v>300000</v>
      </c>
    </row>
    <row r="3464" spans="18:24" x14ac:dyDescent="0.2">
      <c r="R3464" s="406" t="str">
        <f t="shared" si="54"/>
        <v>520_COR4_45_9_202122</v>
      </c>
      <c r="S3464" s="406">
        <v>520</v>
      </c>
      <c r="T3464" s="406" t="s">
        <v>231</v>
      </c>
      <c r="U3464" s="406">
        <v>45</v>
      </c>
      <c r="V3464" s="406">
        <v>9</v>
      </c>
      <c r="W3464" s="406">
        <v>202122</v>
      </c>
      <c r="X3464" s="566">
        <v>430000</v>
      </c>
    </row>
    <row r="3465" spans="18:24" x14ac:dyDescent="0.2">
      <c r="R3465" s="406" t="str">
        <f t="shared" si="54"/>
        <v>522_COR4_45_9_202122</v>
      </c>
      <c r="S3465" s="406">
        <v>522</v>
      </c>
      <c r="T3465" s="406" t="s">
        <v>231</v>
      </c>
      <c r="U3465" s="406">
        <v>45</v>
      </c>
      <c r="V3465" s="406">
        <v>9</v>
      </c>
      <c r="W3465" s="406">
        <v>202122</v>
      </c>
      <c r="X3465" s="566">
        <v>532340</v>
      </c>
    </row>
    <row r="3466" spans="18:24" x14ac:dyDescent="0.2">
      <c r="R3466" s="406" t="str">
        <f t="shared" si="54"/>
        <v>524_COR4_45_9_202122</v>
      </c>
      <c r="S3466" s="406">
        <v>524</v>
      </c>
      <c r="T3466" s="406" t="s">
        <v>231</v>
      </c>
      <c r="U3466" s="406">
        <v>45</v>
      </c>
      <c r="V3466" s="406">
        <v>9</v>
      </c>
      <c r="W3466" s="406">
        <v>202122</v>
      </c>
      <c r="X3466" s="566">
        <v>492000</v>
      </c>
    </row>
    <row r="3467" spans="18:24" x14ac:dyDescent="0.2">
      <c r="R3467" s="406" t="str">
        <f t="shared" si="54"/>
        <v>526_COR4_45_9_202122</v>
      </c>
      <c r="S3467" s="406">
        <v>526</v>
      </c>
      <c r="T3467" s="406" t="s">
        <v>231</v>
      </c>
      <c r="U3467" s="406">
        <v>45</v>
      </c>
      <c r="V3467" s="406">
        <v>9</v>
      </c>
      <c r="W3467" s="406">
        <v>202122</v>
      </c>
      <c r="X3467" s="566">
        <v>158000</v>
      </c>
    </row>
    <row r="3468" spans="18:24" x14ac:dyDescent="0.2">
      <c r="R3468" s="406" t="str">
        <f t="shared" si="54"/>
        <v>528_COR4_45_9_202122</v>
      </c>
      <c r="S3468" s="406">
        <v>528</v>
      </c>
      <c r="T3468" s="406" t="s">
        <v>231</v>
      </c>
      <c r="U3468" s="406">
        <v>45</v>
      </c>
      <c r="V3468" s="406">
        <v>9</v>
      </c>
      <c r="W3468" s="406">
        <v>202122</v>
      </c>
      <c r="X3468" s="566">
        <v>320000</v>
      </c>
    </row>
    <row r="3469" spans="18:24" x14ac:dyDescent="0.2">
      <c r="R3469" s="406" t="str">
        <f t="shared" si="54"/>
        <v>530_COR4_45_9_202122</v>
      </c>
      <c r="S3469" s="406">
        <v>530</v>
      </c>
      <c r="T3469" s="406" t="s">
        <v>231</v>
      </c>
      <c r="U3469" s="406">
        <v>45</v>
      </c>
      <c r="V3469" s="406">
        <v>9</v>
      </c>
      <c r="W3469" s="406">
        <v>202122</v>
      </c>
      <c r="X3469" s="566">
        <v>589000</v>
      </c>
    </row>
    <row r="3470" spans="18:24" x14ac:dyDescent="0.2">
      <c r="R3470" s="406" t="str">
        <f t="shared" si="54"/>
        <v>532_COR4_45_9_202122</v>
      </c>
      <c r="S3470" s="406">
        <v>532</v>
      </c>
      <c r="T3470" s="406" t="s">
        <v>231</v>
      </c>
      <c r="U3470" s="406">
        <v>45</v>
      </c>
      <c r="V3470" s="406">
        <v>9</v>
      </c>
      <c r="W3470" s="406">
        <v>202122</v>
      </c>
      <c r="X3470" s="566">
        <v>837467</v>
      </c>
    </row>
    <row r="3471" spans="18:24" x14ac:dyDescent="0.2">
      <c r="R3471" s="406" t="str">
        <f t="shared" si="54"/>
        <v>534_COR4_45_9_202122</v>
      </c>
      <c r="S3471" s="406">
        <v>534</v>
      </c>
      <c r="T3471" s="406" t="s">
        <v>231</v>
      </c>
      <c r="U3471" s="406">
        <v>45</v>
      </c>
      <c r="V3471" s="406">
        <v>9</v>
      </c>
      <c r="W3471" s="406">
        <v>202122</v>
      </c>
      <c r="X3471" s="566">
        <v>393055</v>
      </c>
    </row>
    <row r="3472" spans="18:24" x14ac:dyDescent="0.2">
      <c r="R3472" s="406" t="str">
        <f t="shared" si="54"/>
        <v>536_COR4_45_9_202122</v>
      </c>
      <c r="S3472" s="406">
        <v>536</v>
      </c>
      <c r="T3472" s="406" t="s">
        <v>231</v>
      </c>
      <c r="U3472" s="406">
        <v>45</v>
      </c>
      <c r="V3472" s="406">
        <v>9</v>
      </c>
      <c r="W3472" s="406">
        <v>202122</v>
      </c>
      <c r="X3472" s="566">
        <v>200000</v>
      </c>
    </row>
    <row r="3473" spans="18:24" x14ac:dyDescent="0.2">
      <c r="R3473" s="406" t="str">
        <f t="shared" si="54"/>
        <v>538_COR4_45_9_202122</v>
      </c>
      <c r="S3473" s="406">
        <v>538</v>
      </c>
      <c r="T3473" s="406" t="s">
        <v>231</v>
      </c>
      <c r="U3473" s="406">
        <v>45</v>
      </c>
      <c r="V3473" s="406">
        <v>9</v>
      </c>
      <c r="W3473" s="406">
        <v>202122</v>
      </c>
      <c r="X3473" s="566">
        <v>251843</v>
      </c>
    </row>
    <row r="3474" spans="18:24" x14ac:dyDescent="0.2">
      <c r="R3474" s="406" t="str">
        <f t="shared" si="54"/>
        <v>540_COR4_45_9_202122</v>
      </c>
      <c r="S3474" s="406">
        <v>540</v>
      </c>
      <c r="T3474" s="406" t="s">
        <v>231</v>
      </c>
      <c r="U3474" s="406">
        <v>45</v>
      </c>
      <c r="V3474" s="406">
        <v>9</v>
      </c>
      <c r="W3474" s="406">
        <v>202122</v>
      </c>
      <c r="X3474" s="566">
        <v>614400</v>
      </c>
    </row>
    <row r="3475" spans="18:24" x14ac:dyDescent="0.2">
      <c r="R3475" s="406" t="str">
        <f t="shared" si="54"/>
        <v>542_COR4_45_9_202122</v>
      </c>
      <c r="S3475" s="406">
        <v>542</v>
      </c>
      <c r="T3475" s="406" t="s">
        <v>231</v>
      </c>
      <c r="U3475" s="406">
        <v>45</v>
      </c>
      <c r="V3475" s="406">
        <v>9</v>
      </c>
      <c r="W3475" s="406">
        <v>202122</v>
      </c>
      <c r="X3475" s="566">
        <v>168613</v>
      </c>
    </row>
    <row r="3476" spans="18:24" x14ac:dyDescent="0.2">
      <c r="R3476" s="406" t="str">
        <f t="shared" si="54"/>
        <v>544_COR4_45_9_202122</v>
      </c>
      <c r="S3476" s="406">
        <v>544</v>
      </c>
      <c r="T3476" s="406" t="s">
        <v>231</v>
      </c>
      <c r="U3476" s="406">
        <v>45</v>
      </c>
      <c r="V3476" s="406">
        <v>9</v>
      </c>
      <c r="W3476" s="406">
        <v>202122</v>
      </c>
      <c r="X3476" s="566">
        <v>427545</v>
      </c>
    </row>
    <row r="3477" spans="18:24" x14ac:dyDescent="0.2">
      <c r="R3477" s="406" t="str">
        <f t="shared" si="54"/>
        <v>545_COR4_45_9_202122</v>
      </c>
      <c r="S3477" s="406">
        <v>545</v>
      </c>
      <c r="T3477" s="406" t="s">
        <v>231</v>
      </c>
      <c r="U3477" s="406">
        <v>45</v>
      </c>
      <c r="V3477" s="406">
        <v>9</v>
      </c>
      <c r="W3477" s="406">
        <v>202122</v>
      </c>
      <c r="X3477" s="566">
        <v>261276</v>
      </c>
    </row>
    <row r="3478" spans="18:24" x14ac:dyDescent="0.2">
      <c r="R3478" s="406" t="str">
        <f t="shared" si="54"/>
        <v>546_COR4_45_9_202122</v>
      </c>
      <c r="S3478" s="406">
        <v>546</v>
      </c>
      <c r="T3478" s="406" t="s">
        <v>231</v>
      </c>
      <c r="U3478" s="406">
        <v>45</v>
      </c>
      <c r="V3478" s="406">
        <v>9</v>
      </c>
      <c r="W3478" s="406">
        <v>202122</v>
      </c>
      <c r="X3478" s="566">
        <v>156838</v>
      </c>
    </row>
    <row r="3479" spans="18:24" x14ac:dyDescent="0.2">
      <c r="R3479" s="406" t="str">
        <f t="shared" si="54"/>
        <v>548_COR4_45_9_202122</v>
      </c>
      <c r="S3479" s="406">
        <v>548</v>
      </c>
      <c r="T3479" s="406" t="s">
        <v>231</v>
      </c>
      <c r="U3479" s="406">
        <v>45</v>
      </c>
      <c r="V3479" s="406">
        <v>9</v>
      </c>
      <c r="W3479" s="406">
        <v>202122</v>
      </c>
      <c r="X3479" s="566">
        <v>251500</v>
      </c>
    </row>
    <row r="3480" spans="18:24" x14ac:dyDescent="0.2">
      <c r="R3480" s="406" t="str">
        <f t="shared" si="54"/>
        <v>550_COR4_45_9_202122</v>
      </c>
      <c r="S3480" s="406">
        <v>550</v>
      </c>
      <c r="T3480" s="406" t="s">
        <v>231</v>
      </c>
      <c r="U3480" s="406">
        <v>45</v>
      </c>
      <c r="V3480" s="406">
        <v>9</v>
      </c>
      <c r="W3480" s="406">
        <v>202122</v>
      </c>
      <c r="X3480" s="566">
        <v>283000</v>
      </c>
    </row>
    <row r="3481" spans="18:24" x14ac:dyDescent="0.2">
      <c r="R3481" s="406" t="str">
        <f t="shared" si="54"/>
        <v>552_COR4_45_9_202122</v>
      </c>
      <c r="S3481" s="406">
        <v>552</v>
      </c>
      <c r="T3481" s="406" t="s">
        <v>231</v>
      </c>
      <c r="U3481" s="406">
        <v>45</v>
      </c>
      <c r="V3481" s="406">
        <v>9</v>
      </c>
      <c r="W3481" s="406">
        <v>202122</v>
      </c>
      <c r="X3481" s="566">
        <v>1472000</v>
      </c>
    </row>
    <row r="3482" spans="18:24" x14ac:dyDescent="0.2">
      <c r="R3482" s="406" t="str">
        <f t="shared" si="54"/>
        <v>562_COR4_45_9_202122</v>
      </c>
      <c r="S3482" s="406">
        <v>562</v>
      </c>
      <c r="T3482" s="406" t="s">
        <v>231</v>
      </c>
      <c r="U3482" s="406">
        <v>45</v>
      </c>
      <c r="V3482" s="406">
        <v>9</v>
      </c>
      <c r="W3482" s="406">
        <v>202122</v>
      </c>
      <c r="X3482" s="566">
        <v>61000</v>
      </c>
    </row>
    <row r="3483" spans="18:24" x14ac:dyDescent="0.2">
      <c r="R3483" s="406" t="str">
        <f t="shared" si="54"/>
        <v>564_COR4_45_9_202122</v>
      </c>
      <c r="S3483" s="406">
        <v>564</v>
      </c>
      <c r="T3483" s="406" t="s">
        <v>231</v>
      </c>
      <c r="U3483" s="406">
        <v>45</v>
      </c>
      <c r="V3483" s="406">
        <v>9</v>
      </c>
      <c r="W3483" s="406">
        <v>202122</v>
      </c>
      <c r="X3483" s="566">
        <v>4041</v>
      </c>
    </row>
    <row r="3484" spans="18:24" x14ac:dyDescent="0.2">
      <c r="R3484" s="406" t="str">
        <f t="shared" si="54"/>
        <v>566_COR4_45_9_202122</v>
      </c>
      <c r="S3484" s="406">
        <v>566</v>
      </c>
      <c r="T3484" s="406" t="s">
        <v>231</v>
      </c>
      <c r="U3484" s="406">
        <v>45</v>
      </c>
      <c r="V3484" s="406">
        <v>9</v>
      </c>
      <c r="W3484" s="406">
        <v>202122</v>
      </c>
      <c r="X3484" s="566">
        <v>34900</v>
      </c>
    </row>
    <row r="3485" spans="18:24" x14ac:dyDescent="0.2">
      <c r="R3485" s="406" t="str">
        <f t="shared" si="54"/>
        <v>568_COR4_45_9_202122</v>
      </c>
      <c r="S3485" s="406">
        <v>568</v>
      </c>
      <c r="T3485" s="406" t="s">
        <v>231</v>
      </c>
      <c r="U3485" s="406">
        <v>45</v>
      </c>
      <c r="V3485" s="406">
        <v>9</v>
      </c>
      <c r="W3485" s="406">
        <v>202122</v>
      </c>
      <c r="X3485" s="566">
        <v>40000</v>
      </c>
    </row>
    <row r="3486" spans="18:24" x14ac:dyDescent="0.2">
      <c r="R3486" s="406" t="str">
        <f t="shared" si="54"/>
        <v>572_COR4_45_9_202122</v>
      </c>
      <c r="S3486" s="406">
        <v>572</v>
      </c>
      <c r="T3486" s="406" t="s">
        <v>231</v>
      </c>
      <c r="U3486" s="406">
        <v>45</v>
      </c>
      <c r="V3486" s="406">
        <v>9</v>
      </c>
      <c r="W3486" s="406">
        <v>202122</v>
      </c>
      <c r="X3486" s="566">
        <v>37900</v>
      </c>
    </row>
    <row r="3487" spans="18:24" x14ac:dyDescent="0.2">
      <c r="R3487" s="406" t="str">
        <f t="shared" si="54"/>
        <v>574_COR4_45_9_202122</v>
      </c>
      <c r="S3487" s="406">
        <v>574</v>
      </c>
      <c r="T3487" s="406" t="s">
        <v>231</v>
      </c>
      <c r="U3487" s="406">
        <v>45</v>
      </c>
      <c r="V3487" s="406">
        <v>9</v>
      </c>
      <c r="W3487" s="406">
        <v>202122</v>
      </c>
      <c r="X3487" s="566">
        <v>30727</v>
      </c>
    </row>
    <row r="3488" spans="18:24" x14ac:dyDescent="0.2">
      <c r="R3488" s="406" t="str">
        <f t="shared" si="54"/>
        <v>576_COR4_45_9_202122</v>
      </c>
      <c r="S3488" s="406">
        <v>576</v>
      </c>
      <c r="T3488" s="406" t="s">
        <v>231</v>
      </c>
      <c r="U3488" s="406">
        <v>45</v>
      </c>
      <c r="V3488" s="406">
        <v>9</v>
      </c>
      <c r="W3488" s="406">
        <v>202122</v>
      </c>
      <c r="X3488" s="566">
        <v>50000</v>
      </c>
    </row>
    <row r="3489" spans="18:24" x14ac:dyDescent="0.2">
      <c r="R3489" s="406" t="str">
        <f t="shared" si="54"/>
        <v>582_COR4_45_9_202122</v>
      </c>
      <c r="S3489" s="406">
        <v>582</v>
      </c>
      <c r="T3489" s="406" t="s">
        <v>231</v>
      </c>
      <c r="U3489" s="406">
        <v>45</v>
      </c>
      <c r="V3489" s="406">
        <v>9</v>
      </c>
      <c r="W3489" s="406">
        <v>202122</v>
      </c>
      <c r="X3489" s="566">
        <v>500</v>
      </c>
    </row>
    <row r="3490" spans="18:24" x14ac:dyDescent="0.2">
      <c r="R3490" s="406" t="str">
        <f t="shared" si="54"/>
        <v>584_COR4_45_9_202122</v>
      </c>
      <c r="S3490" s="406">
        <v>584</v>
      </c>
      <c r="T3490" s="406" t="s">
        <v>231</v>
      </c>
      <c r="U3490" s="406">
        <v>45</v>
      </c>
      <c r="V3490" s="406">
        <v>9</v>
      </c>
      <c r="W3490" s="406">
        <v>202122</v>
      </c>
      <c r="X3490" s="566">
        <v>1000</v>
      </c>
    </row>
    <row r="3491" spans="18:24" x14ac:dyDescent="0.2">
      <c r="R3491" s="406" t="str">
        <f t="shared" si="54"/>
        <v>586_COR4_45_9_202122</v>
      </c>
      <c r="S3491" s="406">
        <v>586</v>
      </c>
      <c r="T3491" s="406" t="s">
        <v>231</v>
      </c>
      <c r="U3491" s="406">
        <v>45</v>
      </c>
      <c r="V3491" s="406">
        <v>9</v>
      </c>
      <c r="W3491" s="406">
        <v>202122</v>
      </c>
      <c r="X3491" s="566">
        <v>500</v>
      </c>
    </row>
    <row r="3492" spans="18:24" x14ac:dyDescent="0.2">
      <c r="R3492" s="406" t="str">
        <f t="shared" si="54"/>
        <v>512_COR4_46_9_202122</v>
      </c>
      <c r="S3492" s="406">
        <v>512</v>
      </c>
      <c r="T3492" s="406" t="s">
        <v>231</v>
      </c>
      <c r="U3492" s="406">
        <v>46</v>
      </c>
      <c r="V3492" s="406">
        <v>9</v>
      </c>
      <c r="W3492" s="406">
        <v>202122</v>
      </c>
      <c r="X3492" s="566">
        <v>180000</v>
      </c>
    </row>
    <row r="3493" spans="18:24" x14ac:dyDescent="0.2">
      <c r="R3493" s="406" t="str">
        <f t="shared" si="54"/>
        <v>514_COR4_46_9_202122</v>
      </c>
      <c r="S3493" s="406">
        <v>514</v>
      </c>
      <c r="T3493" s="406" t="s">
        <v>231</v>
      </c>
      <c r="U3493" s="406">
        <v>46</v>
      </c>
      <c r="V3493" s="406">
        <v>9</v>
      </c>
      <c r="W3493" s="406">
        <v>202122</v>
      </c>
      <c r="X3493" s="566">
        <v>190000</v>
      </c>
    </row>
    <row r="3494" spans="18:24" x14ac:dyDescent="0.2">
      <c r="R3494" s="406" t="str">
        <f t="shared" si="54"/>
        <v>516_COR4_46_9_202122</v>
      </c>
      <c r="S3494" s="406">
        <v>516</v>
      </c>
      <c r="T3494" s="406" t="s">
        <v>231</v>
      </c>
      <c r="U3494" s="406">
        <v>46</v>
      </c>
      <c r="V3494" s="406">
        <v>9</v>
      </c>
      <c r="W3494" s="406">
        <v>202122</v>
      </c>
      <c r="X3494" s="566">
        <v>249368</v>
      </c>
    </row>
    <row r="3495" spans="18:24" x14ac:dyDescent="0.2">
      <c r="R3495" s="406" t="str">
        <f t="shared" si="54"/>
        <v>518_COR4_46_9_202122</v>
      </c>
      <c r="S3495" s="406">
        <v>518</v>
      </c>
      <c r="T3495" s="406" t="s">
        <v>231</v>
      </c>
      <c r="U3495" s="406">
        <v>46</v>
      </c>
      <c r="V3495" s="406">
        <v>9</v>
      </c>
      <c r="W3495" s="406">
        <v>202122</v>
      </c>
      <c r="X3495" s="566">
        <v>275000</v>
      </c>
    </row>
    <row r="3496" spans="18:24" x14ac:dyDescent="0.2">
      <c r="R3496" s="406" t="str">
        <f t="shared" si="54"/>
        <v>520_COR4_46_9_202122</v>
      </c>
      <c r="S3496" s="406">
        <v>520</v>
      </c>
      <c r="T3496" s="406" t="s">
        <v>231</v>
      </c>
      <c r="U3496" s="406">
        <v>46</v>
      </c>
      <c r="V3496" s="406">
        <v>9</v>
      </c>
      <c r="W3496" s="406">
        <v>202122</v>
      </c>
      <c r="X3496" s="566">
        <v>390000</v>
      </c>
    </row>
    <row r="3497" spans="18:24" x14ac:dyDescent="0.2">
      <c r="R3497" s="406" t="str">
        <f t="shared" si="54"/>
        <v>522_COR4_46_9_202122</v>
      </c>
      <c r="S3497" s="406">
        <v>522</v>
      </c>
      <c r="T3497" s="406" t="s">
        <v>231</v>
      </c>
      <c r="U3497" s="406">
        <v>46</v>
      </c>
      <c r="V3497" s="406">
        <v>9</v>
      </c>
      <c r="W3497" s="406">
        <v>202122</v>
      </c>
      <c r="X3497" s="566">
        <v>517340</v>
      </c>
    </row>
    <row r="3498" spans="18:24" x14ac:dyDescent="0.2">
      <c r="R3498" s="406" t="str">
        <f t="shared" si="54"/>
        <v>524_COR4_46_9_202122</v>
      </c>
      <c r="S3498" s="406">
        <v>524</v>
      </c>
      <c r="T3498" s="406" t="s">
        <v>231</v>
      </c>
      <c r="U3498" s="406">
        <v>46</v>
      </c>
      <c r="V3498" s="406">
        <v>9</v>
      </c>
      <c r="W3498" s="406">
        <v>202122</v>
      </c>
      <c r="X3498" s="566">
        <v>478000</v>
      </c>
    </row>
    <row r="3499" spans="18:24" x14ac:dyDescent="0.2">
      <c r="R3499" s="406" t="str">
        <f t="shared" si="54"/>
        <v>526_COR4_46_9_202122</v>
      </c>
      <c r="S3499" s="406">
        <v>526</v>
      </c>
      <c r="T3499" s="406" t="s">
        <v>231</v>
      </c>
      <c r="U3499" s="406">
        <v>46</v>
      </c>
      <c r="V3499" s="406">
        <v>9</v>
      </c>
      <c r="W3499" s="406">
        <v>202122</v>
      </c>
      <c r="X3499" s="566">
        <v>151000</v>
      </c>
    </row>
    <row r="3500" spans="18:24" x14ac:dyDescent="0.2">
      <c r="R3500" s="406" t="str">
        <f t="shared" si="54"/>
        <v>528_COR4_46_9_202122</v>
      </c>
      <c r="S3500" s="406">
        <v>528</v>
      </c>
      <c r="T3500" s="406" t="s">
        <v>231</v>
      </c>
      <c r="U3500" s="406">
        <v>46</v>
      </c>
      <c r="V3500" s="406">
        <v>9</v>
      </c>
      <c r="W3500" s="406">
        <v>202122</v>
      </c>
      <c r="X3500" s="566">
        <v>310000</v>
      </c>
    </row>
    <row r="3501" spans="18:24" x14ac:dyDescent="0.2">
      <c r="R3501" s="406" t="str">
        <f t="shared" si="54"/>
        <v>530_COR4_46_9_202122</v>
      </c>
      <c r="S3501" s="406">
        <v>530</v>
      </c>
      <c r="T3501" s="406" t="s">
        <v>231</v>
      </c>
      <c r="U3501" s="406">
        <v>46</v>
      </c>
      <c r="V3501" s="406">
        <v>9</v>
      </c>
      <c r="W3501" s="406">
        <v>202122</v>
      </c>
      <c r="X3501" s="566">
        <v>517000</v>
      </c>
    </row>
    <row r="3502" spans="18:24" x14ac:dyDescent="0.2">
      <c r="R3502" s="406" t="str">
        <f t="shared" si="54"/>
        <v>532_COR4_46_9_202122</v>
      </c>
      <c r="S3502" s="406">
        <v>532</v>
      </c>
      <c r="T3502" s="406" t="s">
        <v>231</v>
      </c>
      <c r="U3502" s="406">
        <v>46</v>
      </c>
      <c r="V3502" s="406">
        <v>9</v>
      </c>
      <c r="W3502" s="406">
        <v>202122</v>
      </c>
      <c r="X3502" s="566">
        <v>811392</v>
      </c>
    </row>
    <row r="3503" spans="18:24" x14ac:dyDescent="0.2">
      <c r="R3503" s="406" t="str">
        <f t="shared" si="54"/>
        <v>534_COR4_46_9_202122</v>
      </c>
      <c r="S3503" s="406">
        <v>534</v>
      </c>
      <c r="T3503" s="406" t="s">
        <v>231</v>
      </c>
      <c r="U3503" s="406">
        <v>46</v>
      </c>
      <c r="V3503" s="406">
        <v>9</v>
      </c>
      <c r="W3503" s="406">
        <v>202122</v>
      </c>
      <c r="X3503" s="566">
        <v>379573</v>
      </c>
    </row>
    <row r="3504" spans="18:24" x14ac:dyDescent="0.2">
      <c r="R3504" s="406" t="str">
        <f t="shared" si="54"/>
        <v>536_COR4_46_9_202122</v>
      </c>
      <c r="S3504" s="406">
        <v>536</v>
      </c>
      <c r="T3504" s="406" t="s">
        <v>231</v>
      </c>
      <c r="U3504" s="406">
        <v>46</v>
      </c>
      <c r="V3504" s="406">
        <v>9</v>
      </c>
      <c r="W3504" s="406">
        <v>202122</v>
      </c>
      <c r="X3504" s="566">
        <v>155000</v>
      </c>
    </row>
    <row r="3505" spans="18:24" x14ac:dyDescent="0.2">
      <c r="R3505" s="406" t="str">
        <f t="shared" si="54"/>
        <v>538_COR4_46_9_202122</v>
      </c>
      <c r="S3505" s="406">
        <v>538</v>
      </c>
      <c r="T3505" s="406" t="s">
        <v>231</v>
      </c>
      <c r="U3505" s="406">
        <v>46</v>
      </c>
      <c r="V3505" s="406">
        <v>9</v>
      </c>
      <c r="W3505" s="406">
        <v>202122</v>
      </c>
      <c r="X3505" s="566">
        <v>212948</v>
      </c>
    </row>
    <row r="3506" spans="18:24" x14ac:dyDescent="0.2">
      <c r="R3506" s="406" t="str">
        <f t="shared" si="54"/>
        <v>540_COR4_46_9_202122</v>
      </c>
      <c r="S3506" s="406">
        <v>540</v>
      </c>
      <c r="T3506" s="406" t="s">
        <v>231</v>
      </c>
      <c r="U3506" s="406">
        <v>46</v>
      </c>
      <c r="V3506" s="406">
        <v>9</v>
      </c>
      <c r="W3506" s="406">
        <v>202122</v>
      </c>
      <c r="X3506" s="566">
        <v>563400</v>
      </c>
    </row>
    <row r="3507" spans="18:24" x14ac:dyDescent="0.2">
      <c r="R3507" s="406" t="str">
        <f t="shared" si="54"/>
        <v>542_COR4_46_9_202122</v>
      </c>
      <c r="S3507" s="406">
        <v>542</v>
      </c>
      <c r="T3507" s="406" t="s">
        <v>231</v>
      </c>
      <c r="U3507" s="406">
        <v>46</v>
      </c>
      <c r="V3507" s="406">
        <v>9</v>
      </c>
      <c r="W3507" s="406">
        <v>202122</v>
      </c>
      <c r="X3507" s="566">
        <v>198472</v>
      </c>
    </row>
    <row r="3508" spans="18:24" x14ac:dyDescent="0.2">
      <c r="R3508" s="406" t="str">
        <f t="shared" si="54"/>
        <v>544_COR4_46_9_202122</v>
      </c>
      <c r="S3508" s="406">
        <v>544</v>
      </c>
      <c r="T3508" s="406" t="s">
        <v>231</v>
      </c>
      <c r="U3508" s="406">
        <v>46</v>
      </c>
      <c r="V3508" s="406">
        <v>9</v>
      </c>
      <c r="W3508" s="406">
        <v>202122</v>
      </c>
      <c r="X3508" s="566">
        <v>353027</v>
      </c>
    </row>
    <row r="3509" spans="18:24" x14ac:dyDescent="0.2">
      <c r="R3509" s="406" t="str">
        <f t="shared" si="54"/>
        <v>545_COR4_46_9_202122</v>
      </c>
      <c r="S3509" s="406">
        <v>545</v>
      </c>
      <c r="T3509" s="406" t="s">
        <v>231</v>
      </c>
      <c r="U3509" s="406">
        <v>46</v>
      </c>
      <c r="V3509" s="406">
        <v>9</v>
      </c>
      <c r="W3509" s="406">
        <v>202122</v>
      </c>
      <c r="X3509" s="566">
        <v>237524</v>
      </c>
    </row>
    <row r="3510" spans="18:24" x14ac:dyDescent="0.2">
      <c r="R3510" s="406" t="str">
        <f t="shared" si="54"/>
        <v>546_COR4_46_9_202122</v>
      </c>
      <c r="S3510" s="406">
        <v>546</v>
      </c>
      <c r="T3510" s="406" t="s">
        <v>231</v>
      </c>
      <c r="U3510" s="406">
        <v>46</v>
      </c>
      <c r="V3510" s="406">
        <v>9</v>
      </c>
      <c r="W3510" s="406">
        <v>202122</v>
      </c>
      <c r="X3510" s="566">
        <v>140230</v>
      </c>
    </row>
    <row r="3511" spans="18:24" x14ac:dyDescent="0.2">
      <c r="R3511" s="406" t="str">
        <f t="shared" si="54"/>
        <v>548_COR4_46_9_202122</v>
      </c>
      <c r="S3511" s="406">
        <v>548</v>
      </c>
      <c r="T3511" s="406" t="s">
        <v>231</v>
      </c>
      <c r="U3511" s="406">
        <v>46</v>
      </c>
      <c r="V3511" s="406">
        <v>9</v>
      </c>
      <c r="W3511" s="406">
        <v>202122</v>
      </c>
      <c r="X3511" s="566">
        <v>219200</v>
      </c>
    </row>
    <row r="3512" spans="18:24" x14ac:dyDescent="0.2">
      <c r="R3512" s="406" t="str">
        <f t="shared" si="54"/>
        <v>550_COR4_46_9_202122</v>
      </c>
      <c r="S3512" s="406">
        <v>550</v>
      </c>
      <c r="T3512" s="406" t="s">
        <v>231</v>
      </c>
      <c r="U3512" s="406">
        <v>46</v>
      </c>
      <c r="V3512" s="406">
        <v>9</v>
      </c>
      <c r="W3512" s="406">
        <v>202122</v>
      </c>
      <c r="X3512" s="566">
        <v>229000</v>
      </c>
    </row>
    <row r="3513" spans="18:24" x14ac:dyDescent="0.2">
      <c r="R3513" s="406" t="str">
        <f t="shared" si="54"/>
        <v>552_COR4_46_9_202122</v>
      </c>
      <c r="S3513" s="406">
        <v>552</v>
      </c>
      <c r="T3513" s="406" t="s">
        <v>231</v>
      </c>
      <c r="U3513" s="406">
        <v>46</v>
      </c>
      <c r="V3513" s="406">
        <v>9</v>
      </c>
      <c r="W3513" s="406">
        <v>202122</v>
      </c>
      <c r="X3513" s="566">
        <v>855621</v>
      </c>
    </row>
    <row r="3514" spans="18:24" x14ac:dyDescent="0.2">
      <c r="R3514" s="406" t="str">
        <f t="shared" si="54"/>
        <v>562_COR4_46_9_202122</v>
      </c>
      <c r="S3514" s="406">
        <v>562</v>
      </c>
      <c r="T3514" s="406" t="s">
        <v>231</v>
      </c>
      <c r="U3514" s="406">
        <v>46</v>
      </c>
      <c r="V3514" s="406">
        <v>9</v>
      </c>
      <c r="W3514" s="406">
        <v>202122</v>
      </c>
      <c r="X3514" s="566">
        <v>13000</v>
      </c>
    </row>
    <row r="3515" spans="18:24" x14ac:dyDescent="0.2">
      <c r="R3515" s="406" t="str">
        <f t="shared" si="54"/>
        <v>564_COR4_46_9_202122</v>
      </c>
      <c r="S3515" s="406">
        <v>564</v>
      </c>
      <c r="T3515" s="406" t="s">
        <v>231</v>
      </c>
      <c r="U3515" s="406">
        <v>46</v>
      </c>
      <c r="V3515" s="406">
        <v>9</v>
      </c>
      <c r="W3515" s="406">
        <v>202122</v>
      </c>
      <c r="X3515" s="566">
        <v>0</v>
      </c>
    </row>
    <row r="3516" spans="18:24" x14ac:dyDescent="0.2">
      <c r="R3516" s="406" t="str">
        <f t="shared" si="54"/>
        <v>566_COR4_46_9_202122</v>
      </c>
      <c r="S3516" s="406">
        <v>566</v>
      </c>
      <c r="T3516" s="406" t="s">
        <v>231</v>
      </c>
      <c r="U3516" s="406">
        <v>46</v>
      </c>
      <c r="V3516" s="406">
        <v>9</v>
      </c>
      <c r="W3516" s="406">
        <v>202122</v>
      </c>
      <c r="X3516" s="566">
        <v>34100</v>
      </c>
    </row>
    <row r="3517" spans="18:24" x14ac:dyDescent="0.2">
      <c r="R3517" s="406" t="str">
        <f t="shared" si="54"/>
        <v>568_COR4_46_9_202122</v>
      </c>
      <c r="S3517" s="406">
        <v>568</v>
      </c>
      <c r="T3517" s="406" t="s">
        <v>231</v>
      </c>
      <c r="U3517" s="406">
        <v>46</v>
      </c>
      <c r="V3517" s="406">
        <v>9</v>
      </c>
      <c r="W3517" s="406">
        <v>202122</v>
      </c>
      <c r="X3517" s="566">
        <v>35000</v>
      </c>
    </row>
    <row r="3518" spans="18:24" x14ac:dyDescent="0.2">
      <c r="R3518" s="406" t="str">
        <f t="shared" si="54"/>
        <v>572_COR4_46_9_202122</v>
      </c>
      <c r="S3518" s="406">
        <v>572</v>
      </c>
      <c r="T3518" s="406" t="s">
        <v>231</v>
      </c>
      <c r="U3518" s="406">
        <v>46</v>
      </c>
      <c r="V3518" s="406">
        <v>9</v>
      </c>
      <c r="W3518" s="406">
        <v>202122</v>
      </c>
      <c r="X3518" s="566">
        <v>44000</v>
      </c>
    </row>
    <row r="3519" spans="18:24" x14ac:dyDescent="0.2">
      <c r="R3519" s="406" t="str">
        <f t="shared" si="54"/>
        <v>574_COR4_46_9_202122</v>
      </c>
      <c r="S3519" s="406">
        <v>574</v>
      </c>
      <c r="T3519" s="406" t="s">
        <v>231</v>
      </c>
      <c r="U3519" s="406">
        <v>46</v>
      </c>
      <c r="V3519" s="406">
        <v>9</v>
      </c>
      <c r="W3519" s="406">
        <v>202122</v>
      </c>
      <c r="X3519" s="566">
        <v>28396</v>
      </c>
    </row>
    <row r="3520" spans="18:24" x14ac:dyDescent="0.2">
      <c r="R3520" s="406" t="str">
        <f t="shared" si="54"/>
        <v>576_COR4_46_9_202122</v>
      </c>
      <c r="S3520" s="406">
        <v>576</v>
      </c>
      <c r="T3520" s="406" t="s">
        <v>231</v>
      </c>
      <c r="U3520" s="406">
        <v>46</v>
      </c>
      <c r="V3520" s="406">
        <v>9</v>
      </c>
      <c r="W3520" s="406">
        <v>202122</v>
      </c>
      <c r="X3520" s="566">
        <v>45000</v>
      </c>
    </row>
    <row r="3521" spans="18:24" x14ac:dyDescent="0.2">
      <c r="R3521" s="406" t="str">
        <f t="shared" si="54"/>
        <v>582_COR4_46_9_202122</v>
      </c>
      <c r="S3521" s="406">
        <v>582</v>
      </c>
      <c r="T3521" s="406" t="s">
        <v>231</v>
      </c>
      <c r="U3521" s="406">
        <v>46</v>
      </c>
      <c r="V3521" s="406">
        <v>9</v>
      </c>
      <c r="W3521" s="406">
        <v>202122</v>
      </c>
      <c r="X3521" s="566">
        <v>0</v>
      </c>
    </row>
    <row r="3522" spans="18:24" x14ac:dyDescent="0.2">
      <c r="R3522" s="406" t="str">
        <f t="shared" si="54"/>
        <v>584_COR4_46_9_202122</v>
      </c>
      <c r="S3522" s="406">
        <v>584</v>
      </c>
      <c r="T3522" s="406" t="s">
        <v>231</v>
      </c>
      <c r="U3522" s="406">
        <v>46</v>
      </c>
      <c r="V3522" s="406">
        <v>9</v>
      </c>
      <c r="W3522" s="406">
        <v>202122</v>
      </c>
      <c r="X3522" s="566">
        <v>250</v>
      </c>
    </row>
    <row r="3523" spans="18:24" x14ac:dyDescent="0.2">
      <c r="R3523" s="406" t="str">
        <f t="shared" si="54"/>
        <v>586_COR4_46_9_202122</v>
      </c>
      <c r="S3523" s="406">
        <v>586</v>
      </c>
      <c r="T3523" s="406" t="s">
        <v>231</v>
      </c>
      <c r="U3523" s="406">
        <v>46</v>
      </c>
      <c r="V3523" s="406">
        <v>9</v>
      </c>
      <c r="W3523" s="406">
        <v>202122</v>
      </c>
      <c r="X3523" s="566">
        <v>100</v>
      </c>
    </row>
    <row r="3524" spans="18:24" x14ac:dyDescent="0.2">
      <c r="R3524" s="406" t="str">
        <f t="shared" ref="R3524:R3587" si="55">S3524&amp;"_"&amp;T3524&amp;"_"&amp;U3524&amp;"_"&amp;V3524&amp;"_"&amp;W3524</f>
        <v>512_COR4_47_9_202122</v>
      </c>
      <c r="S3524" s="406">
        <v>512</v>
      </c>
      <c r="T3524" s="406" t="s">
        <v>231</v>
      </c>
      <c r="U3524" s="406">
        <v>47</v>
      </c>
      <c r="V3524" s="406">
        <v>9</v>
      </c>
      <c r="W3524" s="406">
        <v>202122</v>
      </c>
      <c r="X3524" s="566">
        <v>185000</v>
      </c>
    </row>
    <row r="3525" spans="18:24" x14ac:dyDescent="0.2">
      <c r="R3525" s="406" t="str">
        <f t="shared" si="55"/>
        <v>514_COR4_47_9_202122</v>
      </c>
      <c r="S3525" s="406">
        <v>514</v>
      </c>
      <c r="T3525" s="406" t="s">
        <v>231</v>
      </c>
      <c r="U3525" s="406">
        <v>47</v>
      </c>
      <c r="V3525" s="406">
        <v>9</v>
      </c>
      <c r="W3525" s="406">
        <v>202122</v>
      </c>
      <c r="X3525" s="566">
        <v>200000</v>
      </c>
    </row>
    <row r="3526" spans="18:24" x14ac:dyDescent="0.2">
      <c r="R3526" s="406" t="str">
        <f t="shared" si="55"/>
        <v>516_COR4_47_9_202122</v>
      </c>
      <c r="S3526" s="406">
        <v>516</v>
      </c>
      <c r="T3526" s="406" t="s">
        <v>231</v>
      </c>
      <c r="U3526" s="406">
        <v>47</v>
      </c>
      <c r="V3526" s="406">
        <v>9</v>
      </c>
      <c r="W3526" s="406">
        <v>202122</v>
      </c>
      <c r="X3526" s="566">
        <v>259368</v>
      </c>
    </row>
    <row r="3527" spans="18:24" x14ac:dyDescent="0.2">
      <c r="R3527" s="406" t="str">
        <f t="shared" si="55"/>
        <v>518_COR4_47_9_202122</v>
      </c>
      <c r="S3527" s="406">
        <v>518</v>
      </c>
      <c r="T3527" s="406" t="s">
        <v>231</v>
      </c>
      <c r="U3527" s="406">
        <v>47</v>
      </c>
      <c r="V3527" s="406">
        <v>9</v>
      </c>
      <c r="W3527" s="406">
        <v>202122</v>
      </c>
      <c r="X3527" s="566">
        <v>280000</v>
      </c>
    </row>
    <row r="3528" spans="18:24" x14ac:dyDescent="0.2">
      <c r="R3528" s="406" t="str">
        <f t="shared" si="55"/>
        <v>520_COR4_47_9_202122</v>
      </c>
      <c r="S3528" s="406">
        <v>520</v>
      </c>
      <c r="T3528" s="406" t="s">
        <v>231</v>
      </c>
      <c r="U3528" s="406">
        <v>47</v>
      </c>
      <c r="V3528" s="406">
        <v>9</v>
      </c>
      <c r="W3528" s="406">
        <v>202122</v>
      </c>
      <c r="X3528" s="566">
        <v>425000</v>
      </c>
    </row>
    <row r="3529" spans="18:24" x14ac:dyDescent="0.2">
      <c r="R3529" s="406" t="str">
        <f t="shared" si="55"/>
        <v>522_COR4_47_9_202122</v>
      </c>
      <c r="S3529" s="406">
        <v>522</v>
      </c>
      <c r="T3529" s="406" t="s">
        <v>231</v>
      </c>
      <c r="U3529" s="406">
        <v>47</v>
      </c>
      <c r="V3529" s="406">
        <v>9</v>
      </c>
      <c r="W3529" s="406">
        <v>202122</v>
      </c>
      <c r="X3529" s="566">
        <v>532340</v>
      </c>
    </row>
    <row r="3530" spans="18:24" x14ac:dyDescent="0.2">
      <c r="R3530" s="406" t="str">
        <f t="shared" si="55"/>
        <v>524_COR4_47_9_202122</v>
      </c>
      <c r="S3530" s="406">
        <v>524</v>
      </c>
      <c r="T3530" s="406" t="s">
        <v>231</v>
      </c>
      <c r="U3530" s="406">
        <v>47</v>
      </c>
      <c r="V3530" s="406">
        <v>9</v>
      </c>
      <c r="W3530" s="406">
        <v>202122</v>
      </c>
      <c r="X3530" s="566">
        <v>492000</v>
      </c>
    </row>
    <row r="3531" spans="18:24" x14ac:dyDescent="0.2">
      <c r="R3531" s="406" t="str">
        <f t="shared" si="55"/>
        <v>526_COR4_47_9_202122</v>
      </c>
      <c r="S3531" s="406">
        <v>526</v>
      </c>
      <c r="T3531" s="406" t="s">
        <v>231</v>
      </c>
      <c r="U3531" s="406">
        <v>47</v>
      </c>
      <c r="V3531" s="406">
        <v>9</v>
      </c>
      <c r="W3531" s="406">
        <v>202122</v>
      </c>
      <c r="X3531" s="566">
        <v>158000</v>
      </c>
    </row>
    <row r="3532" spans="18:24" x14ac:dyDescent="0.2">
      <c r="R3532" s="406" t="str">
        <f t="shared" si="55"/>
        <v>528_COR4_47_9_202122</v>
      </c>
      <c r="S3532" s="406">
        <v>528</v>
      </c>
      <c r="T3532" s="406" t="s">
        <v>231</v>
      </c>
      <c r="U3532" s="406">
        <v>47</v>
      </c>
      <c r="V3532" s="406">
        <v>9</v>
      </c>
      <c r="W3532" s="406">
        <v>202122</v>
      </c>
      <c r="X3532" s="566">
        <v>320000</v>
      </c>
    </row>
    <row r="3533" spans="18:24" x14ac:dyDescent="0.2">
      <c r="R3533" s="406" t="str">
        <f t="shared" si="55"/>
        <v>530_COR4_47_9_202122</v>
      </c>
      <c r="S3533" s="406">
        <v>530</v>
      </c>
      <c r="T3533" s="406" t="s">
        <v>231</v>
      </c>
      <c r="U3533" s="406">
        <v>47</v>
      </c>
      <c r="V3533" s="406">
        <v>9</v>
      </c>
      <c r="W3533" s="406">
        <v>202122</v>
      </c>
      <c r="X3533" s="566">
        <v>589000</v>
      </c>
    </row>
    <row r="3534" spans="18:24" x14ac:dyDescent="0.2">
      <c r="R3534" s="406" t="str">
        <f t="shared" si="55"/>
        <v>532_COR4_47_9_202122</v>
      </c>
      <c r="S3534" s="406">
        <v>532</v>
      </c>
      <c r="T3534" s="406" t="s">
        <v>231</v>
      </c>
      <c r="U3534" s="406">
        <v>47</v>
      </c>
      <c r="V3534" s="406">
        <v>9</v>
      </c>
      <c r="W3534" s="406">
        <v>202122</v>
      </c>
      <c r="X3534" s="566">
        <v>871392</v>
      </c>
    </row>
    <row r="3535" spans="18:24" x14ac:dyDescent="0.2">
      <c r="R3535" s="406" t="str">
        <f t="shared" si="55"/>
        <v>534_COR4_47_9_202122</v>
      </c>
      <c r="S3535" s="406">
        <v>534</v>
      </c>
      <c r="T3535" s="406" t="s">
        <v>231</v>
      </c>
      <c r="U3535" s="406">
        <v>47</v>
      </c>
      <c r="V3535" s="406">
        <v>9</v>
      </c>
      <c r="W3535" s="406">
        <v>202122</v>
      </c>
      <c r="X3535" s="566">
        <v>399573</v>
      </c>
    </row>
    <row r="3536" spans="18:24" x14ac:dyDescent="0.2">
      <c r="R3536" s="406" t="str">
        <f t="shared" si="55"/>
        <v>536_COR4_47_9_202122</v>
      </c>
      <c r="S3536" s="406">
        <v>536</v>
      </c>
      <c r="T3536" s="406" t="s">
        <v>231</v>
      </c>
      <c r="U3536" s="406">
        <v>47</v>
      </c>
      <c r="V3536" s="406">
        <v>9</v>
      </c>
      <c r="W3536" s="406">
        <v>202122</v>
      </c>
      <c r="X3536" s="566">
        <v>200000</v>
      </c>
    </row>
    <row r="3537" spans="18:24" x14ac:dyDescent="0.2">
      <c r="R3537" s="406" t="str">
        <f t="shared" si="55"/>
        <v>538_COR4_47_9_202122</v>
      </c>
      <c r="S3537" s="406">
        <v>538</v>
      </c>
      <c r="T3537" s="406" t="s">
        <v>231</v>
      </c>
      <c r="U3537" s="406">
        <v>47</v>
      </c>
      <c r="V3537" s="406">
        <v>9</v>
      </c>
      <c r="W3537" s="406">
        <v>202122</v>
      </c>
      <c r="X3537" s="566">
        <v>223352</v>
      </c>
    </row>
    <row r="3538" spans="18:24" x14ac:dyDescent="0.2">
      <c r="R3538" s="406" t="str">
        <f t="shared" si="55"/>
        <v>540_COR4_47_9_202122</v>
      </c>
      <c r="S3538" s="406">
        <v>540</v>
      </c>
      <c r="T3538" s="406" t="s">
        <v>231</v>
      </c>
      <c r="U3538" s="406">
        <v>47</v>
      </c>
      <c r="V3538" s="406">
        <v>9</v>
      </c>
      <c r="W3538" s="406">
        <v>202122</v>
      </c>
      <c r="X3538" s="566">
        <v>614400</v>
      </c>
    </row>
    <row r="3539" spans="18:24" x14ac:dyDescent="0.2">
      <c r="R3539" s="406" t="str">
        <f t="shared" si="55"/>
        <v>542_COR4_47_9_202122</v>
      </c>
      <c r="S3539" s="406">
        <v>542</v>
      </c>
      <c r="T3539" s="406" t="s">
        <v>231</v>
      </c>
      <c r="U3539" s="406">
        <v>47</v>
      </c>
      <c r="V3539" s="406">
        <v>9</v>
      </c>
      <c r="W3539" s="406">
        <v>202122</v>
      </c>
      <c r="X3539" s="566">
        <v>217837</v>
      </c>
    </row>
    <row r="3540" spans="18:24" x14ac:dyDescent="0.2">
      <c r="R3540" s="406" t="str">
        <f t="shared" si="55"/>
        <v>544_COR4_47_9_202122</v>
      </c>
      <c r="S3540" s="406">
        <v>544</v>
      </c>
      <c r="T3540" s="406" t="s">
        <v>231</v>
      </c>
      <c r="U3540" s="406">
        <v>47</v>
      </c>
      <c r="V3540" s="406">
        <v>9</v>
      </c>
      <c r="W3540" s="406">
        <v>202122</v>
      </c>
      <c r="X3540" s="566">
        <v>441284</v>
      </c>
    </row>
    <row r="3541" spans="18:24" x14ac:dyDescent="0.2">
      <c r="R3541" s="406" t="str">
        <f t="shared" si="55"/>
        <v>545_COR4_47_9_202122</v>
      </c>
      <c r="S3541" s="406">
        <v>545</v>
      </c>
      <c r="T3541" s="406" t="s">
        <v>231</v>
      </c>
      <c r="U3541" s="406">
        <v>47</v>
      </c>
      <c r="V3541" s="406">
        <v>9</v>
      </c>
      <c r="W3541" s="406">
        <v>202122</v>
      </c>
      <c r="X3541" s="566">
        <v>261276</v>
      </c>
    </row>
    <row r="3542" spans="18:24" x14ac:dyDescent="0.2">
      <c r="R3542" s="406" t="str">
        <f t="shared" si="55"/>
        <v>546_COR4_47_9_202122</v>
      </c>
      <c r="S3542" s="406">
        <v>546</v>
      </c>
      <c r="T3542" s="406" t="s">
        <v>231</v>
      </c>
      <c r="U3542" s="406">
        <v>47</v>
      </c>
      <c r="V3542" s="406">
        <v>9</v>
      </c>
      <c r="W3542" s="406">
        <v>202122</v>
      </c>
      <c r="X3542" s="566">
        <v>155230</v>
      </c>
    </row>
    <row r="3543" spans="18:24" x14ac:dyDescent="0.2">
      <c r="R3543" s="406" t="str">
        <f t="shared" si="55"/>
        <v>548_COR4_47_9_202122</v>
      </c>
      <c r="S3543" s="406">
        <v>548</v>
      </c>
      <c r="T3543" s="406" t="s">
        <v>231</v>
      </c>
      <c r="U3543" s="406">
        <v>47</v>
      </c>
      <c r="V3543" s="406">
        <v>9</v>
      </c>
      <c r="W3543" s="406">
        <v>202122</v>
      </c>
      <c r="X3543" s="566">
        <v>250900</v>
      </c>
    </row>
    <row r="3544" spans="18:24" x14ac:dyDescent="0.2">
      <c r="R3544" s="406" t="str">
        <f t="shared" si="55"/>
        <v>550_COR4_47_9_202122</v>
      </c>
      <c r="S3544" s="406">
        <v>550</v>
      </c>
      <c r="T3544" s="406" t="s">
        <v>231</v>
      </c>
      <c r="U3544" s="406">
        <v>47</v>
      </c>
      <c r="V3544" s="406">
        <v>9</v>
      </c>
      <c r="W3544" s="406">
        <v>202122</v>
      </c>
      <c r="X3544" s="566">
        <v>297000</v>
      </c>
    </row>
    <row r="3545" spans="18:24" x14ac:dyDescent="0.2">
      <c r="R3545" s="406" t="str">
        <f t="shared" si="55"/>
        <v>552_COR4_47_9_202122</v>
      </c>
      <c r="S3545" s="406">
        <v>552</v>
      </c>
      <c r="T3545" s="406" t="s">
        <v>231</v>
      </c>
      <c r="U3545" s="406">
        <v>47</v>
      </c>
      <c r="V3545" s="406">
        <v>9</v>
      </c>
      <c r="W3545" s="406">
        <v>202122</v>
      </c>
      <c r="X3545" s="566">
        <v>1475000</v>
      </c>
    </row>
    <row r="3546" spans="18:24" x14ac:dyDescent="0.2">
      <c r="R3546" s="406" t="str">
        <f t="shared" si="55"/>
        <v>562_COR4_47_9_202122</v>
      </c>
      <c r="S3546" s="406">
        <v>562</v>
      </c>
      <c r="T3546" s="406" t="s">
        <v>231</v>
      </c>
      <c r="U3546" s="406">
        <v>47</v>
      </c>
      <c r="V3546" s="406">
        <v>9</v>
      </c>
      <c r="W3546" s="406">
        <v>202122</v>
      </c>
      <c r="X3546" s="566">
        <v>61000</v>
      </c>
    </row>
    <row r="3547" spans="18:24" x14ac:dyDescent="0.2">
      <c r="R3547" s="406" t="str">
        <f t="shared" si="55"/>
        <v>564_COR4_47_9_202122</v>
      </c>
      <c r="S3547" s="406">
        <v>564</v>
      </c>
      <c r="T3547" s="406" t="s">
        <v>231</v>
      </c>
      <c r="U3547" s="406">
        <v>47</v>
      </c>
      <c r="V3547" s="406">
        <v>9</v>
      </c>
      <c r="W3547" s="406">
        <v>202122</v>
      </c>
      <c r="X3547" s="566">
        <v>5590</v>
      </c>
    </row>
    <row r="3548" spans="18:24" x14ac:dyDescent="0.2">
      <c r="R3548" s="406" t="str">
        <f t="shared" si="55"/>
        <v>566_COR4_47_9_202122</v>
      </c>
      <c r="S3548" s="406">
        <v>566</v>
      </c>
      <c r="T3548" s="406" t="s">
        <v>231</v>
      </c>
      <c r="U3548" s="406">
        <v>47</v>
      </c>
      <c r="V3548" s="406">
        <v>9</v>
      </c>
      <c r="W3548" s="406">
        <v>202122</v>
      </c>
      <c r="X3548" s="566">
        <v>36100</v>
      </c>
    </row>
    <row r="3549" spans="18:24" x14ac:dyDescent="0.2">
      <c r="R3549" s="406" t="str">
        <f t="shared" si="55"/>
        <v>568_COR4_47_9_202122</v>
      </c>
      <c r="S3549" s="406">
        <v>568</v>
      </c>
      <c r="T3549" s="406" t="s">
        <v>231</v>
      </c>
      <c r="U3549" s="406">
        <v>47</v>
      </c>
      <c r="V3549" s="406">
        <v>9</v>
      </c>
      <c r="W3549" s="406">
        <v>202122</v>
      </c>
      <c r="X3549" s="566">
        <v>40000</v>
      </c>
    </row>
    <row r="3550" spans="18:24" x14ac:dyDescent="0.2">
      <c r="R3550" s="406" t="str">
        <f t="shared" si="55"/>
        <v>572_COR4_47_9_202122</v>
      </c>
      <c r="S3550" s="406">
        <v>572</v>
      </c>
      <c r="T3550" s="406" t="s">
        <v>231</v>
      </c>
      <c r="U3550" s="406">
        <v>47</v>
      </c>
      <c r="V3550" s="406">
        <v>9</v>
      </c>
      <c r="W3550" s="406">
        <v>202122</v>
      </c>
      <c r="X3550" s="566">
        <v>46300</v>
      </c>
    </row>
    <row r="3551" spans="18:24" x14ac:dyDescent="0.2">
      <c r="R3551" s="406" t="str">
        <f t="shared" si="55"/>
        <v>574_COR4_47_9_202122</v>
      </c>
      <c r="S3551" s="406">
        <v>574</v>
      </c>
      <c r="T3551" s="406" t="s">
        <v>231</v>
      </c>
      <c r="U3551" s="406">
        <v>47</v>
      </c>
      <c r="V3551" s="406">
        <v>9</v>
      </c>
      <c r="W3551" s="406">
        <v>202122</v>
      </c>
      <c r="X3551" s="566">
        <v>30727</v>
      </c>
    </row>
    <row r="3552" spans="18:24" x14ac:dyDescent="0.2">
      <c r="R3552" s="406" t="str">
        <f t="shared" si="55"/>
        <v>576_COR4_47_9_202122</v>
      </c>
      <c r="S3552" s="406">
        <v>576</v>
      </c>
      <c r="T3552" s="406" t="s">
        <v>231</v>
      </c>
      <c r="U3552" s="406">
        <v>47</v>
      </c>
      <c r="V3552" s="406">
        <v>9</v>
      </c>
      <c r="W3552" s="406">
        <v>202122</v>
      </c>
      <c r="X3552" s="566">
        <v>55000</v>
      </c>
    </row>
    <row r="3553" spans="18:24" x14ac:dyDescent="0.2">
      <c r="R3553" s="406" t="str">
        <f t="shared" si="55"/>
        <v>582_COR4_47_9_202122</v>
      </c>
      <c r="S3553" s="406">
        <v>582</v>
      </c>
      <c r="T3553" s="406" t="s">
        <v>231</v>
      </c>
      <c r="U3553" s="406">
        <v>47</v>
      </c>
      <c r="V3553" s="406">
        <v>9</v>
      </c>
      <c r="W3553" s="406">
        <v>202122</v>
      </c>
      <c r="X3553" s="566">
        <v>500</v>
      </c>
    </row>
    <row r="3554" spans="18:24" x14ac:dyDescent="0.2">
      <c r="R3554" s="406" t="str">
        <f t="shared" si="55"/>
        <v>584_COR4_47_9_202122</v>
      </c>
      <c r="S3554" s="406">
        <v>584</v>
      </c>
      <c r="T3554" s="406" t="s">
        <v>231</v>
      </c>
      <c r="U3554" s="406">
        <v>47</v>
      </c>
      <c r="V3554" s="406">
        <v>9</v>
      </c>
      <c r="W3554" s="406">
        <v>202122</v>
      </c>
      <c r="X3554" s="566">
        <v>1000</v>
      </c>
    </row>
    <row r="3555" spans="18:24" x14ac:dyDescent="0.2">
      <c r="R3555" s="406" t="str">
        <f t="shared" si="55"/>
        <v>586_COR4_47_9_202122</v>
      </c>
      <c r="S3555" s="406">
        <v>586</v>
      </c>
      <c r="T3555" s="406" t="s">
        <v>231</v>
      </c>
      <c r="U3555" s="406">
        <v>47</v>
      </c>
      <c r="V3555" s="406">
        <v>9</v>
      </c>
      <c r="W3555" s="406">
        <v>202122</v>
      </c>
      <c r="X3555" s="566">
        <v>500</v>
      </c>
    </row>
    <row r="3556" spans="18:24" x14ac:dyDescent="0.2">
      <c r="R3556" s="406" t="str">
        <f t="shared" si="55"/>
        <v>512_COR4_48_9_202122</v>
      </c>
      <c r="S3556" s="406">
        <v>512</v>
      </c>
      <c r="T3556" s="406" t="s">
        <v>231</v>
      </c>
      <c r="U3556" s="406">
        <v>48</v>
      </c>
      <c r="V3556" s="406">
        <v>9</v>
      </c>
      <c r="W3556" s="406">
        <v>202122</v>
      </c>
      <c r="X3556" s="566">
        <v>0</v>
      </c>
    </row>
    <row r="3557" spans="18:24" x14ac:dyDescent="0.2">
      <c r="R3557" s="406" t="str">
        <f t="shared" si="55"/>
        <v>514_COR4_48_9_202122</v>
      </c>
      <c r="S3557" s="406">
        <v>514</v>
      </c>
      <c r="T3557" s="406" t="s">
        <v>231</v>
      </c>
      <c r="U3557" s="406">
        <v>48</v>
      </c>
      <c r="V3557" s="406">
        <v>9</v>
      </c>
      <c r="W3557" s="406">
        <v>202122</v>
      </c>
      <c r="X3557" s="566">
        <v>0</v>
      </c>
    </row>
    <row r="3558" spans="18:24" x14ac:dyDescent="0.2">
      <c r="R3558" s="406" t="str">
        <f t="shared" si="55"/>
        <v>516_COR4_48_9_202122</v>
      </c>
      <c r="S3558" s="406">
        <v>516</v>
      </c>
      <c r="T3558" s="406" t="s">
        <v>231</v>
      </c>
      <c r="U3558" s="406">
        <v>48</v>
      </c>
      <c r="V3558" s="406">
        <v>9</v>
      </c>
      <c r="W3558" s="406">
        <v>202122</v>
      </c>
      <c r="X3558" s="566">
        <v>0</v>
      </c>
    </row>
    <row r="3559" spans="18:24" x14ac:dyDescent="0.2">
      <c r="R3559" s="406" t="str">
        <f t="shared" si="55"/>
        <v>518_COR4_48_9_202122</v>
      </c>
      <c r="S3559" s="406">
        <v>518</v>
      </c>
      <c r="T3559" s="406" t="s">
        <v>231</v>
      </c>
      <c r="U3559" s="406">
        <v>48</v>
      </c>
      <c r="V3559" s="406">
        <v>9</v>
      </c>
      <c r="W3559" s="406">
        <v>202122</v>
      </c>
      <c r="X3559" s="566">
        <v>0</v>
      </c>
    </row>
    <row r="3560" spans="18:24" x14ac:dyDescent="0.2">
      <c r="R3560" s="406" t="str">
        <f t="shared" si="55"/>
        <v>520_COR4_48_9_202122</v>
      </c>
      <c r="S3560" s="406">
        <v>520</v>
      </c>
      <c r="T3560" s="406" t="s">
        <v>231</v>
      </c>
      <c r="U3560" s="406">
        <v>48</v>
      </c>
      <c r="V3560" s="406">
        <v>9</v>
      </c>
      <c r="W3560" s="406">
        <v>202122</v>
      </c>
      <c r="X3560" s="566">
        <v>0</v>
      </c>
    </row>
    <row r="3561" spans="18:24" x14ac:dyDescent="0.2">
      <c r="R3561" s="406" t="str">
        <f t="shared" si="55"/>
        <v>522_COR4_48_9_202122</v>
      </c>
      <c r="S3561" s="406">
        <v>522</v>
      </c>
      <c r="T3561" s="406" t="s">
        <v>231</v>
      </c>
      <c r="U3561" s="406">
        <v>48</v>
      </c>
      <c r="V3561" s="406">
        <v>9</v>
      </c>
      <c r="W3561" s="406">
        <v>202122</v>
      </c>
      <c r="X3561" s="566">
        <v>0</v>
      </c>
    </row>
    <row r="3562" spans="18:24" x14ac:dyDescent="0.2">
      <c r="R3562" s="406" t="str">
        <f t="shared" si="55"/>
        <v>524_COR4_48_9_202122</v>
      </c>
      <c r="S3562" s="406">
        <v>524</v>
      </c>
      <c r="T3562" s="406" t="s">
        <v>231</v>
      </c>
      <c r="U3562" s="406">
        <v>48</v>
      </c>
      <c r="V3562" s="406">
        <v>9</v>
      </c>
      <c r="W3562" s="406">
        <v>202122</v>
      </c>
      <c r="X3562" s="566">
        <v>0</v>
      </c>
    </row>
    <row r="3563" spans="18:24" x14ac:dyDescent="0.2">
      <c r="R3563" s="406" t="str">
        <f t="shared" si="55"/>
        <v>526_COR4_48_9_202122</v>
      </c>
      <c r="S3563" s="406">
        <v>526</v>
      </c>
      <c r="T3563" s="406" t="s">
        <v>231</v>
      </c>
      <c r="U3563" s="406">
        <v>48</v>
      </c>
      <c r="V3563" s="406">
        <v>9</v>
      </c>
      <c r="W3563" s="406">
        <v>202122</v>
      </c>
      <c r="X3563" s="566">
        <v>0</v>
      </c>
    </row>
    <row r="3564" spans="18:24" x14ac:dyDescent="0.2">
      <c r="R3564" s="406" t="str">
        <f t="shared" si="55"/>
        <v>528_COR4_48_9_202122</v>
      </c>
      <c r="S3564" s="406">
        <v>528</v>
      </c>
      <c r="T3564" s="406" t="s">
        <v>231</v>
      </c>
      <c r="U3564" s="406">
        <v>48</v>
      </c>
      <c r="V3564" s="406">
        <v>9</v>
      </c>
      <c r="W3564" s="406">
        <v>202122</v>
      </c>
      <c r="X3564" s="566">
        <v>0</v>
      </c>
    </row>
    <row r="3565" spans="18:24" x14ac:dyDescent="0.2">
      <c r="R3565" s="406" t="str">
        <f t="shared" si="55"/>
        <v>530_COR4_48_9_202122</v>
      </c>
      <c r="S3565" s="406">
        <v>530</v>
      </c>
      <c r="T3565" s="406" t="s">
        <v>231</v>
      </c>
      <c r="U3565" s="406">
        <v>48</v>
      </c>
      <c r="V3565" s="406">
        <v>9</v>
      </c>
      <c r="W3565" s="406">
        <v>202122</v>
      </c>
      <c r="X3565" s="566">
        <v>0</v>
      </c>
    </row>
    <row r="3566" spans="18:24" x14ac:dyDescent="0.2">
      <c r="R3566" s="406" t="str">
        <f t="shared" si="55"/>
        <v>532_COR4_48_9_202122</v>
      </c>
      <c r="S3566" s="406">
        <v>532</v>
      </c>
      <c r="T3566" s="406" t="s">
        <v>231</v>
      </c>
      <c r="U3566" s="406">
        <v>48</v>
      </c>
      <c r="V3566" s="406">
        <v>9</v>
      </c>
      <c r="W3566" s="406">
        <v>202122</v>
      </c>
      <c r="X3566" s="566">
        <v>0</v>
      </c>
    </row>
    <row r="3567" spans="18:24" x14ac:dyDescent="0.2">
      <c r="R3567" s="406" t="str">
        <f t="shared" si="55"/>
        <v>534_COR4_48_9_202122</v>
      </c>
      <c r="S3567" s="406">
        <v>534</v>
      </c>
      <c r="T3567" s="406" t="s">
        <v>231</v>
      </c>
      <c r="U3567" s="406">
        <v>48</v>
      </c>
      <c r="V3567" s="406">
        <v>9</v>
      </c>
      <c r="W3567" s="406">
        <v>202122</v>
      </c>
      <c r="X3567" s="566">
        <v>0</v>
      </c>
    </row>
    <row r="3568" spans="18:24" x14ac:dyDescent="0.2">
      <c r="R3568" s="406" t="str">
        <f t="shared" si="55"/>
        <v>536_COR4_48_9_202122</v>
      </c>
      <c r="S3568" s="406">
        <v>536</v>
      </c>
      <c r="T3568" s="406" t="s">
        <v>231</v>
      </c>
      <c r="U3568" s="406">
        <v>48</v>
      </c>
      <c r="V3568" s="406">
        <v>9</v>
      </c>
      <c r="W3568" s="406">
        <v>202122</v>
      </c>
      <c r="X3568" s="566">
        <v>0</v>
      </c>
    </row>
    <row r="3569" spans="18:24" x14ac:dyDescent="0.2">
      <c r="R3569" s="406" t="str">
        <f t="shared" si="55"/>
        <v>538_COR4_48_9_202122</v>
      </c>
      <c r="S3569" s="406">
        <v>538</v>
      </c>
      <c r="T3569" s="406" t="s">
        <v>231</v>
      </c>
      <c r="U3569" s="406">
        <v>48</v>
      </c>
      <c r="V3569" s="406">
        <v>9</v>
      </c>
      <c r="W3569" s="406">
        <v>202122</v>
      </c>
      <c r="X3569" s="566">
        <v>0</v>
      </c>
    </row>
    <row r="3570" spans="18:24" x14ac:dyDescent="0.2">
      <c r="R3570" s="406" t="str">
        <f t="shared" si="55"/>
        <v>540_COR4_48_9_202122</v>
      </c>
      <c r="S3570" s="406">
        <v>540</v>
      </c>
      <c r="T3570" s="406" t="s">
        <v>231</v>
      </c>
      <c r="U3570" s="406">
        <v>48</v>
      </c>
      <c r="V3570" s="406">
        <v>9</v>
      </c>
      <c r="W3570" s="406">
        <v>202122</v>
      </c>
      <c r="X3570" s="566">
        <v>0</v>
      </c>
    </row>
    <row r="3571" spans="18:24" x14ac:dyDescent="0.2">
      <c r="R3571" s="406" t="str">
        <f t="shared" si="55"/>
        <v>542_COR4_48_9_202122</v>
      </c>
      <c r="S3571" s="406">
        <v>542</v>
      </c>
      <c r="T3571" s="406" t="s">
        <v>231</v>
      </c>
      <c r="U3571" s="406">
        <v>48</v>
      </c>
      <c r="V3571" s="406">
        <v>9</v>
      </c>
      <c r="W3571" s="406">
        <v>202122</v>
      </c>
      <c r="X3571" s="566">
        <v>0</v>
      </c>
    </row>
    <row r="3572" spans="18:24" x14ac:dyDescent="0.2">
      <c r="R3572" s="406" t="str">
        <f t="shared" si="55"/>
        <v>544_COR4_48_9_202122</v>
      </c>
      <c r="S3572" s="406">
        <v>544</v>
      </c>
      <c r="T3572" s="406" t="s">
        <v>231</v>
      </c>
      <c r="U3572" s="406">
        <v>48</v>
      </c>
      <c r="V3572" s="406">
        <v>9</v>
      </c>
      <c r="W3572" s="406">
        <v>202122</v>
      </c>
      <c r="X3572" s="566">
        <v>0</v>
      </c>
    </row>
    <row r="3573" spans="18:24" x14ac:dyDescent="0.2">
      <c r="R3573" s="406" t="str">
        <f t="shared" si="55"/>
        <v>545_COR4_48_9_202122</v>
      </c>
      <c r="S3573" s="406">
        <v>545</v>
      </c>
      <c r="T3573" s="406" t="s">
        <v>231</v>
      </c>
      <c r="U3573" s="406">
        <v>48</v>
      </c>
      <c r="V3573" s="406">
        <v>9</v>
      </c>
      <c r="W3573" s="406">
        <v>202122</v>
      </c>
      <c r="X3573" s="566">
        <v>0</v>
      </c>
    </row>
    <row r="3574" spans="18:24" x14ac:dyDescent="0.2">
      <c r="R3574" s="406" t="str">
        <f t="shared" si="55"/>
        <v>546_COR4_48_9_202122</v>
      </c>
      <c r="S3574" s="406">
        <v>546</v>
      </c>
      <c r="T3574" s="406" t="s">
        <v>231</v>
      </c>
      <c r="U3574" s="406">
        <v>48</v>
      </c>
      <c r="V3574" s="406">
        <v>9</v>
      </c>
      <c r="W3574" s="406">
        <v>202122</v>
      </c>
      <c r="X3574" s="566">
        <v>0</v>
      </c>
    </row>
    <row r="3575" spans="18:24" x14ac:dyDescent="0.2">
      <c r="R3575" s="406" t="str">
        <f t="shared" si="55"/>
        <v>548_COR4_48_9_202122</v>
      </c>
      <c r="S3575" s="406">
        <v>548</v>
      </c>
      <c r="T3575" s="406" t="s">
        <v>231</v>
      </c>
      <c r="U3575" s="406">
        <v>48</v>
      </c>
      <c r="V3575" s="406">
        <v>9</v>
      </c>
      <c r="W3575" s="406">
        <v>202122</v>
      </c>
      <c r="X3575" s="566">
        <v>0</v>
      </c>
    </row>
    <row r="3576" spans="18:24" x14ac:dyDescent="0.2">
      <c r="R3576" s="406" t="str">
        <f t="shared" si="55"/>
        <v>550_COR4_48_9_202122</v>
      </c>
      <c r="S3576" s="406">
        <v>550</v>
      </c>
      <c r="T3576" s="406" t="s">
        <v>231</v>
      </c>
      <c r="U3576" s="406">
        <v>48</v>
      </c>
      <c r="V3576" s="406">
        <v>9</v>
      </c>
      <c r="W3576" s="406">
        <v>202122</v>
      </c>
      <c r="X3576" s="566">
        <v>0</v>
      </c>
    </row>
    <row r="3577" spans="18:24" x14ac:dyDescent="0.2">
      <c r="R3577" s="406" t="str">
        <f t="shared" si="55"/>
        <v>552_COR4_48_9_202122</v>
      </c>
      <c r="S3577" s="406">
        <v>552</v>
      </c>
      <c r="T3577" s="406" t="s">
        <v>231</v>
      </c>
      <c r="U3577" s="406">
        <v>48</v>
      </c>
      <c r="V3577" s="406">
        <v>9</v>
      </c>
      <c r="W3577" s="406">
        <v>202122</v>
      </c>
      <c r="X3577" s="566">
        <v>0</v>
      </c>
    </row>
    <row r="3578" spans="18:24" x14ac:dyDescent="0.2">
      <c r="R3578" s="406" t="str">
        <f t="shared" si="55"/>
        <v>562_COR4_48_9_202122</v>
      </c>
      <c r="S3578" s="406">
        <v>562</v>
      </c>
      <c r="T3578" s="406" t="s">
        <v>231</v>
      </c>
      <c r="U3578" s="406">
        <v>48</v>
      </c>
      <c r="V3578" s="406">
        <v>9</v>
      </c>
      <c r="W3578" s="406">
        <v>202122</v>
      </c>
      <c r="X3578" s="566">
        <v>0</v>
      </c>
    </row>
    <row r="3579" spans="18:24" x14ac:dyDescent="0.2">
      <c r="R3579" s="406" t="str">
        <f t="shared" si="55"/>
        <v>564_COR4_48_9_202122</v>
      </c>
      <c r="S3579" s="406">
        <v>564</v>
      </c>
      <c r="T3579" s="406" t="s">
        <v>231</v>
      </c>
      <c r="U3579" s="406">
        <v>48</v>
      </c>
      <c r="V3579" s="406">
        <v>9</v>
      </c>
      <c r="W3579" s="406">
        <v>202122</v>
      </c>
      <c r="X3579" s="566">
        <v>0</v>
      </c>
    </row>
    <row r="3580" spans="18:24" x14ac:dyDescent="0.2">
      <c r="R3580" s="406" t="str">
        <f t="shared" si="55"/>
        <v>566_COR4_48_9_202122</v>
      </c>
      <c r="S3580" s="406">
        <v>566</v>
      </c>
      <c r="T3580" s="406" t="s">
        <v>231</v>
      </c>
      <c r="U3580" s="406">
        <v>48</v>
      </c>
      <c r="V3580" s="406">
        <v>9</v>
      </c>
      <c r="W3580" s="406">
        <v>202122</v>
      </c>
      <c r="X3580" s="566">
        <v>0</v>
      </c>
    </row>
    <row r="3581" spans="18:24" x14ac:dyDescent="0.2">
      <c r="R3581" s="406" t="str">
        <f t="shared" si="55"/>
        <v>568_COR4_48_9_202122</v>
      </c>
      <c r="S3581" s="406">
        <v>568</v>
      </c>
      <c r="T3581" s="406" t="s">
        <v>231</v>
      </c>
      <c r="U3581" s="406">
        <v>48</v>
      </c>
      <c r="V3581" s="406">
        <v>9</v>
      </c>
      <c r="W3581" s="406">
        <v>202122</v>
      </c>
      <c r="X3581" s="566">
        <v>0</v>
      </c>
    </row>
    <row r="3582" spans="18:24" x14ac:dyDescent="0.2">
      <c r="R3582" s="406" t="str">
        <f t="shared" si="55"/>
        <v>572_COR4_48_9_202122</v>
      </c>
      <c r="S3582" s="406">
        <v>572</v>
      </c>
      <c r="T3582" s="406" t="s">
        <v>231</v>
      </c>
      <c r="U3582" s="406">
        <v>48</v>
      </c>
      <c r="V3582" s="406">
        <v>9</v>
      </c>
      <c r="W3582" s="406">
        <v>202122</v>
      </c>
      <c r="X3582" s="566">
        <v>0</v>
      </c>
    </row>
    <row r="3583" spans="18:24" x14ac:dyDescent="0.2">
      <c r="R3583" s="406" t="str">
        <f t="shared" si="55"/>
        <v>574_COR4_48_9_202122</v>
      </c>
      <c r="S3583" s="406">
        <v>574</v>
      </c>
      <c r="T3583" s="406" t="s">
        <v>231</v>
      </c>
      <c r="U3583" s="406">
        <v>48</v>
      </c>
      <c r="V3583" s="406">
        <v>9</v>
      </c>
      <c r="W3583" s="406">
        <v>202122</v>
      </c>
      <c r="X3583" s="566">
        <v>0</v>
      </c>
    </row>
    <row r="3584" spans="18:24" x14ac:dyDescent="0.2">
      <c r="R3584" s="406" t="str">
        <f t="shared" si="55"/>
        <v>576_COR4_48_9_202122</v>
      </c>
      <c r="S3584" s="406">
        <v>576</v>
      </c>
      <c r="T3584" s="406" t="s">
        <v>231</v>
      </c>
      <c r="U3584" s="406">
        <v>48</v>
      </c>
      <c r="V3584" s="406">
        <v>9</v>
      </c>
      <c r="W3584" s="406">
        <v>202122</v>
      </c>
      <c r="X3584" s="566">
        <v>0</v>
      </c>
    </row>
    <row r="3585" spans="18:24" x14ac:dyDescent="0.2">
      <c r="R3585" s="406" t="str">
        <f t="shared" si="55"/>
        <v>582_COR4_48_9_202122</v>
      </c>
      <c r="S3585" s="406">
        <v>582</v>
      </c>
      <c r="T3585" s="406" t="s">
        <v>231</v>
      </c>
      <c r="U3585" s="406">
        <v>48</v>
      </c>
      <c r="V3585" s="406">
        <v>9</v>
      </c>
      <c r="W3585" s="406">
        <v>202122</v>
      </c>
      <c r="X3585" s="566">
        <v>0</v>
      </c>
    </row>
    <row r="3586" spans="18:24" x14ac:dyDescent="0.2">
      <c r="R3586" s="406" t="str">
        <f t="shared" si="55"/>
        <v>584_COR4_48_9_202122</v>
      </c>
      <c r="S3586" s="406">
        <v>584</v>
      </c>
      <c r="T3586" s="406" t="s">
        <v>231</v>
      </c>
      <c r="U3586" s="406">
        <v>48</v>
      </c>
      <c r="V3586" s="406">
        <v>9</v>
      </c>
      <c r="W3586" s="406">
        <v>202122</v>
      </c>
      <c r="X3586" s="566">
        <v>0</v>
      </c>
    </row>
    <row r="3587" spans="18:24" x14ac:dyDescent="0.2">
      <c r="R3587" s="406" t="str">
        <f t="shared" si="55"/>
        <v>586_COR4_48_9_202122</v>
      </c>
      <c r="S3587" s="406">
        <v>586</v>
      </c>
      <c r="T3587" s="406" t="s">
        <v>231</v>
      </c>
      <c r="U3587" s="406">
        <v>48</v>
      </c>
      <c r="V3587" s="406">
        <v>9</v>
      </c>
      <c r="W3587" s="406">
        <v>202122</v>
      </c>
      <c r="X3587" s="566">
        <v>0</v>
      </c>
    </row>
    <row r="3588" spans="18:24" x14ac:dyDescent="0.2">
      <c r="R3588" s="406" t="str">
        <f t="shared" ref="R3588:R3651" si="56">S3588&amp;"_"&amp;T3588&amp;"_"&amp;U3588&amp;"_"&amp;V3588&amp;"_"&amp;W3588</f>
        <v>512_COR4_49_9_202122</v>
      </c>
      <c r="S3588" s="406">
        <v>512</v>
      </c>
      <c r="T3588" s="406" t="s">
        <v>231</v>
      </c>
      <c r="U3588" s="406">
        <v>49</v>
      </c>
      <c r="V3588" s="406">
        <v>9</v>
      </c>
      <c r="W3588" s="406">
        <v>202122</v>
      </c>
      <c r="X3588" s="566">
        <v>0</v>
      </c>
    </row>
    <row r="3589" spans="18:24" x14ac:dyDescent="0.2">
      <c r="R3589" s="406" t="str">
        <f t="shared" si="56"/>
        <v>514_COR4_49_9_202122</v>
      </c>
      <c r="S3589" s="406">
        <v>514</v>
      </c>
      <c r="T3589" s="406" t="s">
        <v>231</v>
      </c>
      <c r="U3589" s="406">
        <v>49</v>
      </c>
      <c r="V3589" s="406">
        <v>9</v>
      </c>
      <c r="W3589" s="406">
        <v>202122</v>
      </c>
      <c r="X3589" s="566">
        <v>0</v>
      </c>
    </row>
    <row r="3590" spans="18:24" x14ac:dyDescent="0.2">
      <c r="R3590" s="406" t="str">
        <f t="shared" si="56"/>
        <v>516_COR4_49_9_202122</v>
      </c>
      <c r="S3590" s="406">
        <v>516</v>
      </c>
      <c r="T3590" s="406" t="s">
        <v>231</v>
      </c>
      <c r="U3590" s="406">
        <v>49</v>
      </c>
      <c r="V3590" s="406">
        <v>9</v>
      </c>
      <c r="W3590" s="406">
        <v>202122</v>
      </c>
      <c r="X3590" s="566">
        <v>0</v>
      </c>
    </row>
    <row r="3591" spans="18:24" x14ac:dyDescent="0.2">
      <c r="R3591" s="406" t="str">
        <f t="shared" si="56"/>
        <v>518_COR4_49_9_202122</v>
      </c>
      <c r="S3591" s="406">
        <v>518</v>
      </c>
      <c r="T3591" s="406" t="s">
        <v>231</v>
      </c>
      <c r="U3591" s="406">
        <v>49</v>
      </c>
      <c r="V3591" s="406">
        <v>9</v>
      </c>
      <c r="W3591" s="406">
        <v>202122</v>
      </c>
      <c r="X3591" s="566">
        <v>0</v>
      </c>
    </row>
    <row r="3592" spans="18:24" x14ac:dyDescent="0.2">
      <c r="R3592" s="406" t="str">
        <f t="shared" si="56"/>
        <v>520_COR4_49_9_202122</v>
      </c>
      <c r="S3592" s="406">
        <v>520</v>
      </c>
      <c r="T3592" s="406" t="s">
        <v>231</v>
      </c>
      <c r="U3592" s="406">
        <v>49</v>
      </c>
      <c r="V3592" s="406">
        <v>9</v>
      </c>
      <c r="W3592" s="406">
        <v>202122</v>
      </c>
      <c r="X3592" s="566">
        <v>0</v>
      </c>
    </row>
    <row r="3593" spans="18:24" x14ac:dyDescent="0.2">
      <c r="R3593" s="406" t="str">
        <f t="shared" si="56"/>
        <v>522_COR4_49_9_202122</v>
      </c>
      <c r="S3593" s="406">
        <v>522</v>
      </c>
      <c r="T3593" s="406" t="s">
        <v>231</v>
      </c>
      <c r="U3593" s="406">
        <v>49</v>
      </c>
      <c r="V3593" s="406">
        <v>9</v>
      </c>
      <c r="W3593" s="406">
        <v>202122</v>
      </c>
      <c r="X3593" s="566">
        <v>0</v>
      </c>
    </row>
    <row r="3594" spans="18:24" x14ac:dyDescent="0.2">
      <c r="R3594" s="406" t="str">
        <f t="shared" si="56"/>
        <v>524_COR4_49_9_202122</v>
      </c>
      <c r="S3594" s="406">
        <v>524</v>
      </c>
      <c r="T3594" s="406" t="s">
        <v>231</v>
      </c>
      <c r="U3594" s="406">
        <v>49</v>
      </c>
      <c r="V3594" s="406">
        <v>9</v>
      </c>
      <c r="W3594" s="406">
        <v>202122</v>
      </c>
      <c r="X3594" s="566">
        <v>0</v>
      </c>
    </row>
    <row r="3595" spans="18:24" x14ac:dyDescent="0.2">
      <c r="R3595" s="406" t="str">
        <f t="shared" si="56"/>
        <v>526_COR4_49_9_202122</v>
      </c>
      <c r="S3595" s="406">
        <v>526</v>
      </c>
      <c r="T3595" s="406" t="s">
        <v>231</v>
      </c>
      <c r="U3595" s="406">
        <v>49</v>
      </c>
      <c r="V3595" s="406">
        <v>9</v>
      </c>
      <c r="W3595" s="406">
        <v>202122</v>
      </c>
      <c r="X3595" s="566">
        <v>0</v>
      </c>
    </row>
    <row r="3596" spans="18:24" x14ac:dyDescent="0.2">
      <c r="R3596" s="406" t="str">
        <f t="shared" si="56"/>
        <v>528_COR4_49_9_202122</v>
      </c>
      <c r="S3596" s="406">
        <v>528</v>
      </c>
      <c r="T3596" s="406" t="s">
        <v>231</v>
      </c>
      <c r="U3596" s="406">
        <v>49</v>
      </c>
      <c r="V3596" s="406">
        <v>9</v>
      </c>
      <c r="W3596" s="406">
        <v>202122</v>
      </c>
      <c r="X3596" s="566">
        <v>0</v>
      </c>
    </row>
    <row r="3597" spans="18:24" x14ac:dyDescent="0.2">
      <c r="R3597" s="406" t="str">
        <f t="shared" si="56"/>
        <v>530_COR4_49_9_202122</v>
      </c>
      <c r="S3597" s="406">
        <v>530</v>
      </c>
      <c r="T3597" s="406" t="s">
        <v>231</v>
      </c>
      <c r="U3597" s="406">
        <v>49</v>
      </c>
      <c r="V3597" s="406">
        <v>9</v>
      </c>
      <c r="W3597" s="406">
        <v>202122</v>
      </c>
      <c r="X3597" s="566">
        <v>0</v>
      </c>
    </row>
    <row r="3598" spans="18:24" x14ac:dyDescent="0.2">
      <c r="R3598" s="406" t="str">
        <f t="shared" si="56"/>
        <v>532_COR4_49_9_202122</v>
      </c>
      <c r="S3598" s="406">
        <v>532</v>
      </c>
      <c r="T3598" s="406" t="s">
        <v>231</v>
      </c>
      <c r="U3598" s="406">
        <v>49</v>
      </c>
      <c r="V3598" s="406">
        <v>9</v>
      </c>
      <c r="W3598" s="406">
        <v>202122</v>
      </c>
      <c r="X3598" s="566">
        <v>0</v>
      </c>
    </row>
    <row r="3599" spans="18:24" x14ac:dyDescent="0.2">
      <c r="R3599" s="406" t="str">
        <f t="shared" si="56"/>
        <v>534_COR4_49_9_202122</v>
      </c>
      <c r="S3599" s="406">
        <v>534</v>
      </c>
      <c r="T3599" s="406" t="s">
        <v>231</v>
      </c>
      <c r="U3599" s="406">
        <v>49</v>
      </c>
      <c r="V3599" s="406">
        <v>9</v>
      </c>
      <c r="W3599" s="406">
        <v>202122</v>
      </c>
      <c r="X3599" s="566">
        <v>0</v>
      </c>
    </row>
    <row r="3600" spans="18:24" x14ac:dyDescent="0.2">
      <c r="R3600" s="406" t="str">
        <f t="shared" si="56"/>
        <v>536_COR4_49_9_202122</v>
      </c>
      <c r="S3600" s="406">
        <v>536</v>
      </c>
      <c r="T3600" s="406" t="s">
        <v>231</v>
      </c>
      <c r="U3600" s="406">
        <v>49</v>
      </c>
      <c r="V3600" s="406">
        <v>9</v>
      </c>
      <c r="W3600" s="406">
        <v>202122</v>
      </c>
      <c r="X3600" s="566">
        <v>0</v>
      </c>
    </row>
    <row r="3601" spans="18:24" x14ac:dyDescent="0.2">
      <c r="R3601" s="406" t="str">
        <f t="shared" si="56"/>
        <v>538_COR4_49_9_202122</v>
      </c>
      <c r="S3601" s="406">
        <v>538</v>
      </c>
      <c r="T3601" s="406" t="s">
        <v>231</v>
      </c>
      <c r="U3601" s="406">
        <v>49</v>
      </c>
      <c r="V3601" s="406">
        <v>9</v>
      </c>
      <c r="W3601" s="406">
        <v>202122</v>
      </c>
      <c r="X3601" s="566">
        <v>0</v>
      </c>
    </row>
    <row r="3602" spans="18:24" x14ac:dyDescent="0.2">
      <c r="R3602" s="406" t="str">
        <f t="shared" si="56"/>
        <v>540_COR4_49_9_202122</v>
      </c>
      <c r="S3602" s="406">
        <v>540</v>
      </c>
      <c r="T3602" s="406" t="s">
        <v>231</v>
      </c>
      <c r="U3602" s="406">
        <v>49</v>
      </c>
      <c r="V3602" s="406">
        <v>9</v>
      </c>
      <c r="W3602" s="406">
        <v>202122</v>
      </c>
      <c r="X3602" s="566">
        <v>0</v>
      </c>
    </row>
    <row r="3603" spans="18:24" x14ac:dyDescent="0.2">
      <c r="R3603" s="406" t="str">
        <f t="shared" si="56"/>
        <v>542_COR4_49_9_202122</v>
      </c>
      <c r="S3603" s="406">
        <v>542</v>
      </c>
      <c r="T3603" s="406" t="s">
        <v>231</v>
      </c>
      <c r="U3603" s="406">
        <v>49</v>
      </c>
      <c r="V3603" s="406">
        <v>9</v>
      </c>
      <c r="W3603" s="406">
        <v>202122</v>
      </c>
      <c r="X3603" s="566">
        <v>0</v>
      </c>
    </row>
    <row r="3604" spans="18:24" x14ac:dyDescent="0.2">
      <c r="R3604" s="406" t="str">
        <f t="shared" si="56"/>
        <v>544_COR4_49_9_202122</v>
      </c>
      <c r="S3604" s="406">
        <v>544</v>
      </c>
      <c r="T3604" s="406" t="s">
        <v>231</v>
      </c>
      <c r="U3604" s="406">
        <v>49</v>
      </c>
      <c r="V3604" s="406">
        <v>9</v>
      </c>
      <c r="W3604" s="406">
        <v>202122</v>
      </c>
      <c r="X3604" s="566">
        <v>0</v>
      </c>
    </row>
    <row r="3605" spans="18:24" x14ac:dyDescent="0.2">
      <c r="R3605" s="406" t="str">
        <f t="shared" si="56"/>
        <v>545_COR4_49_9_202122</v>
      </c>
      <c r="S3605" s="406">
        <v>545</v>
      </c>
      <c r="T3605" s="406" t="s">
        <v>231</v>
      </c>
      <c r="U3605" s="406">
        <v>49</v>
      </c>
      <c r="V3605" s="406">
        <v>9</v>
      </c>
      <c r="W3605" s="406">
        <v>202122</v>
      </c>
      <c r="X3605" s="566">
        <v>0</v>
      </c>
    </row>
    <row r="3606" spans="18:24" x14ac:dyDescent="0.2">
      <c r="R3606" s="406" t="str">
        <f t="shared" si="56"/>
        <v>546_COR4_49_9_202122</v>
      </c>
      <c r="S3606" s="406">
        <v>546</v>
      </c>
      <c r="T3606" s="406" t="s">
        <v>231</v>
      </c>
      <c r="U3606" s="406">
        <v>49</v>
      </c>
      <c r="V3606" s="406">
        <v>9</v>
      </c>
      <c r="W3606" s="406">
        <v>202122</v>
      </c>
      <c r="X3606" s="566">
        <v>0</v>
      </c>
    </row>
    <row r="3607" spans="18:24" x14ac:dyDescent="0.2">
      <c r="R3607" s="406" t="str">
        <f t="shared" si="56"/>
        <v>548_COR4_49_9_202122</v>
      </c>
      <c r="S3607" s="406">
        <v>548</v>
      </c>
      <c r="T3607" s="406" t="s">
        <v>231</v>
      </c>
      <c r="U3607" s="406">
        <v>49</v>
      </c>
      <c r="V3607" s="406">
        <v>9</v>
      </c>
      <c r="W3607" s="406">
        <v>202122</v>
      </c>
      <c r="X3607" s="566">
        <v>0</v>
      </c>
    </row>
    <row r="3608" spans="18:24" x14ac:dyDescent="0.2">
      <c r="R3608" s="406" t="str">
        <f t="shared" si="56"/>
        <v>550_COR4_49_9_202122</v>
      </c>
      <c r="S3608" s="406">
        <v>550</v>
      </c>
      <c r="T3608" s="406" t="s">
        <v>231</v>
      </c>
      <c r="U3608" s="406">
        <v>49</v>
      </c>
      <c r="V3608" s="406">
        <v>9</v>
      </c>
      <c r="W3608" s="406">
        <v>202122</v>
      </c>
      <c r="X3608" s="566">
        <v>0</v>
      </c>
    </row>
    <row r="3609" spans="18:24" x14ac:dyDescent="0.2">
      <c r="R3609" s="406" t="str">
        <f t="shared" si="56"/>
        <v>552_COR4_49_9_202122</v>
      </c>
      <c r="S3609" s="406">
        <v>552</v>
      </c>
      <c r="T3609" s="406" t="s">
        <v>231</v>
      </c>
      <c r="U3609" s="406">
        <v>49</v>
      </c>
      <c r="V3609" s="406">
        <v>9</v>
      </c>
      <c r="W3609" s="406">
        <v>202122</v>
      </c>
      <c r="X3609" s="566">
        <v>0</v>
      </c>
    </row>
    <row r="3610" spans="18:24" x14ac:dyDescent="0.2">
      <c r="R3610" s="406" t="str">
        <f t="shared" si="56"/>
        <v>562_COR4_49_9_202122</v>
      </c>
      <c r="S3610" s="406">
        <v>562</v>
      </c>
      <c r="T3610" s="406" t="s">
        <v>231</v>
      </c>
      <c r="U3610" s="406">
        <v>49</v>
      </c>
      <c r="V3610" s="406">
        <v>9</v>
      </c>
      <c r="W3610" s="406">
        <v>202122</v>
      </c>
      <c r="X3610" s="566">
        <v>0</v>
      </c>
    </row>
    <row r="3611" spans="18:24" x14ac:dyDescent="0.2">
      <c r="R3611" s="406" t="str">
        <f t="shared" si="56"/>
        <v>564_COR4_49_9_202122</v>
      </c>
      <c r="S3611" s="406">
        <v>564</v>
      </c>
      <c r="T3611" s="406" t="s">
        <v>231</v>
      </c>
      <c r="U3611" s="406">
        <v>49</v>
      </c>
      <c r="V3611" s="406">
        <v>9</v>
      </c>
      <c r="W3611" s="406">
        <v>202122</v>
      </c>
      <c r="X3611" s="566">
        <v>0</v>
      </c>
    </row>
    <row r="3612" spans="18:24" x14ac:dyDescent="0.2">
      <c r="R3612" s="406" t="str">
        <f t="shared" si="56"/>
        <v>566_COR4_49_9_202122</v>
      </c>
      <c r="S3612" s="406">
        <v>566</v>
      </c>
      <c r="T3612" s="406" t="s">
        <v>231</v>
      </c>
      <c r="U3612" s="406">
        <v>49</v>
      </c>
      <c r="V3612" s="406">
        <v>9</v>
      </c>
      <c r="W3612" s="406">
        <v>202122</v>
      </c>
      <c r="X3612" s="566">
        <v>0</v>
      </c>
    </row>
    <row r="3613" spans="18:24" x14ac:dyDescent="0.2">
      <c r="R3613" s="406" t="str">
        <f t="shared" si="56"/>
        <v>568_COR4_49_9_202122</v>
      </c>
      <c r="S3613" s="406">
        <v>568</v>
      </c>
      <c r="T3613" s="406" t="s">
        <v>231</v>
      </c>
      <c r="U3613" s="406">
        <v>49</v>
      </c>
      <c r="V3613" s="406">
        <v>9</v>
      </c>
      <c r="W3613" s="406">
        <v>202122</v>
      </c>
      <c r="X3613" s="566">
        <v>0</v>
      </c>
    </row>
    <row r="3614" spans="18:24" x14ac:dyDescent="0.2">
      <c r="R3614" s="406" t="str">
        <f t="shared" si="56"/>
        <v>572_COR4_49_9_202122</v>
      </c>
      <c r="S3614" s="406">
        <v>572</v>
      </c>
      <c r="T3614" s="406" t="s">
        <v>231</v>
      </c>
      <c r="U3614" s="406">
        <v>49</v>
      </c>
      <c r="V3614" s="406">
        <v>9</v>
      </c>
      <c r="W3614" s="406">
        <v>202122</v>
      </c>
      <c r="X3614" s="566">
        <v>0</v>
      </c>
    </row>
    <row r="3615" spans="18:24" x14ac:dyDescent="0.2">
      <c r="R3615" s="406" t="str">
        <f t="shared" si="56"/>
        <v>574_COR4_49_9_202122</v>
      </c>
      <c r="S3615" s="406">
        <v>574</v>
      </c>
      <c r="T3615" s="406" t="s">
        <v>231</v>
      </c>
      <c r="U3615" s="406">
        <v>49</v>
      </c>
      <c r="V3615" s="406">
        <v>9</v>
      </c>
      <c r="W3615" s="406">
        <v>202122</v>
      </c>
      <c r="X3615" s="566">
        <v>0</v>
      </c>
    </row>
    <row r="3616" spans="18:24" x14ac:dyDescent="0.2">
      <c r="R3616" s="406" t="str">
        <f t="shared" si="56"/>
        <v>576_COR4_49_9_202122</v>
      </c>
      <c r="S3616" s="406">
        <v>576</v>
      </c>
      <c r="T3616" s="406" t="s">
        <v>231</v>
      </c>
      <c r="U3616" s="406">
        <v>49</v>
      </c>
      <c r="V3616" s="406">
        <v>9</v>
      </c>
      <c r="W3616" s="406">
        <v>202122</v>
      </c>
      <c r="X3616" s="566">
        <v>0</v>
      </c>
    </row>
    <row r="3617" spans="18:24" x14ac:dyDescent="0.2">
      <c r="R3617" s="406" t="str">
        <f t="shared" si="56"/>
        <v>582_COR4_49_9_202122</v>
      </c>
      <c r="S3617" s="406">
        <v>582</v>
      </c>
      <c r="T3617" s="406" t="s">
        <v>231</v>
      </c>
      <c r="U3617" s="406">
        <v>49</v>
      </c>
      <c r="V3617" s="406">
        <v>9</v>
      </c>
      <c r="W3617" s="406">
        <v>202122</v>
      </c>
      <c r="X3617" s="566">
        <v>0</v>
      </c>
    </row>
    <row r="3618" spans="18:24" x14ac:dyDescent="0.2">
      <c r="R3618" s="406" t="str">
        <f t="shared" si="56"/>
        <v>584_COR4_49_9_202122</v>
      </c>
      <c r="S3618" s="406">
        <v>584</v>
      </c>
      <c r="T3618" s="406" t="s">
        <v>231</v>
      </c>
      <c r="U3618" s="406">
        <v>49</v>
      </c>
      <c r="V3618" s="406">
        <v>9</v>
      </c>
      <c r="W3618" s="406">
        <v>202122</v>
      </c>
      <c r="X3618" s="566">
        <v>0</v>
      </c>
    </row>
    <row r="3619" spans="18:24" x14ac:dyDescent="0.2">
      <c r="R3619" s="406" t="str">
        <f t="shared" si="56"/>
        <v>586_COR4_49_9_202122</v>
      </c>
      <c r="S3619" s="406">
        <v>586</v>
      </c>
      <c r="T3619" s="406" t="s">
        <v>231</v>
      </c>
      <c r="U3619" s="406">
        <v>49</v>
      </c>
      <c r="V3619" s="406">
        <v>9</v>
      </c>
      <c r="W3619" s="406">
        <v>202122</v>
      </c>
      <c r="X3619" s="566">
        <v>0</v>
      </c>
    </row>
    <row r="3620" spans="18:24" x14ac:dyDescent="0.2">
      <c r="R3620" s="406" t="str">
        <f t="shared" si="56"/>
        <v>512_COR4_50_9_202122</v>
      </c>
      <c r="S3620" s="406">
        <v>512</v>
      </c>
      <c r="T3620" s="406" t="s">
        <v>231</v>
      </c>
      <c r="U3620" s="406">
        <v>50</v>
      </c>
      <c r="V3620" s="406">
        <v>9</v>
      </c>
      <c r="W3620" s="406">
        <v>202122</v>
      </c>
      <c r="X3620" s="566">
        <v>94</v>
      </c>
    </row>
    <row r="3621" spans="18:24" x14ac:dyDescent="0.2">
      <c r="R3621" s="406" t="str">
        <f t="shared" si="56"/>
        <v>514_COR4_50_9_202122</v>
      </c>
      <c r="S3621" s="406">
        <v>514</v>
      </c>
      <c r="T3621" s="406" t="s">
        <v>231</v>
      </c>
      <c r="U3621" s="406">
        <v>50</v>
      </c>
      <c r="V3621" s="406">
        <v>9</v>
      </c>
      <c r="W3621" s="406">
        <v>202122</v>
      </c>
      <c r="X3621" s="566">
        <v>0</v>
      </c>
    </row>
    <row r="3622" spans="18:24" x14ac:dyDescent="0.2">
      <c r="R3622" s="406" t="str">
        <f t="shared" si="56"/>
        <v>516_COR4_50_9_202122</v>
      </c>
      <c r="S3622" s="406">
        <v>516</v>
      </c>
      <c r="T3622" s="406" t="s">
        <v>231</v>
      </c>
      <c r="U3622" s="406">
        <v>50</v>
      </c>
      <c r="V3622" s="406">
        <v>9</v>
      </c>
      <c r="W3622" s="406">
        <v>202122</v>
      </c>
      <c r="X3622" s="566">
        <v>641</v>
      </c>
    </row>
    <row r="3623" spans="18:24" x14ac:dyDescent="0.2">
      <c r="R3623" s="406" t="str">
        <f t="shared" si="56"/>
        <v>518_COR4_50_9_202122</v>
      </c>
      <c r="S3623" s="406">
        <v>518</v>
      </c>
      <c r="T3623" s="406" t="s">
        <v>231</v>
      </c>
      <c r="U3623" s="406">
        <v>50</v>
      </c>
      <c r="V3623" s="406">
        <v>9</v>
      </c>
      <c r="W3623" s="406">
        <v>202122</v>
      </c>
      <c r="X3623" s="566">
        <v>1719</v>
      </c>
    </row>
    <row r="3624" spans="18:24" x14ac:dyDescent="0.2">
      <c r="R3624" s="406" t="str">
        <f t="shared" si="56"/>
        <v>520_COR4_50_9_202122</v>
      </c>
      <c r="S3624" s="406">
        <v>520</v>
      </c>
      <c r="T3624" s="406" t="s">
        <v>231</v>
      </c>
      <c r="U3624" s="406">
        <v>50</v>
      </c>
      <c r="V3624" s="406">
        <v>9</v>
      </c>
      <c r="W3624" s="406">
        <v>202122</v>
      </c>
      <c r="X3624" s="566">
        <v>0</v>
      </c>
    </row>
    <row r="3625" spans="18:24" x14ac:dyDescent="0.2">
      <c r="R3625" s="406" t="str">
        <f t="shared" si="56"/>
        <v>522_COR4_50_9_202122</v>
      </c>
      <c r="S3625" s="406">
        <v>522</v>
      </c>
      <c r="T3625" s="406" t="s">
        <v>231</v>
      </c>
      <c r="U3625" s="406">
        <v>50</v>
      </c>
      <c r="V3625" s="406">
        <v>9</v>
      </c>
      <c r="W3625" s="406">
        <v>202122</v>
      </c>
      <c r="X3625" s="566">
        <v>0</v>
      </c>
    </row>
    <row r="3626" spans="18:24" x14ac:dyDescent="0.2">
      <c r="R3626" s="406" t="str">
        <f t="shared" si="56"/>
        <v>524_COR4_50_9_202122</v>
      </c>
      <c r="S3626" s="406">
        <v>524</v>
      </c>
      <c r="T3626" s="406" t="s">
        <v>231</v>
      </c>
      <c r="U3626" s="406">
        <v>50</v>
      </c>
      <c r="V3626" s="406">
        <v>9</v>
      </c>
      <c r="W3626" s="406">
        <v>202122</v>
      </c>
      <c r="X3626" s="566">
        <v>0</v>
      </c>
    </row>
    <row r="3627" spans="18:24" x14ac:dyDescent="0.2">
      <c r="R3627" s="406" t="str">
        <f t="shared" si="56"/>
        <v>526_COR4_50_9_202122</v>
      </c>
      <c r="S3627" s="406">
        <v>526</v>
      </c>
      <c r="T3627" s="406" t="s">
        <v>231</v>
      </c>
      <c r="U3627" s="406">
        <v>50</v>
      </c>
      <c r="V3627" s="406">
        <v>9</v>
      </c>
      <c r="W3627" s="406">
        <v>202122</v>
      </c>
      <c r="X3627" s="566">
        <v>0</v>
      </c>
    </row>
    <row r="3628" spans="18:24" x14ac:dyDescent="0.2">
      <c r="R3628" s="406" t="str">
        <f t="shared" si="56"/>
        <v>528_COR4_50_9_202122</v>
      </c>
      <c r="S3628" s="406">
        <v>528</v>
      </c>
      <c r="T3628" s="406" t="s">
        <v>231</v>
      </c>
      <c r="U3628" s="406">
        <v>50</v>
      </c>
      <c r="V3628" s="406">
        <v>9</v>
      </c>
      <c r="W3628" s="406">
        <v>202122</v>
      </c>
      <c r="X3628" s="566">
        <v>0</v>
      </c>
    </row>
    <row r="3629" spans="18:24" x14ac:dyDescent="0.2">
      <c r="R3629" s="406" t="str">
        <f t="shared" si="56"/>
        <v>530_COR4_50_9_202122</v>
      </c>
      <c r="S3629" s="406">
        <v>530</v>
      </c>
      <c r="T3629" s="406" t="s">
        <v>231</v>
      </c>
      <c r="U3629" s="406">
        <v>50</v>
      </c>
      <c r="V3629" s="406">
        <v>9</v>
      </c>
      <c r="W3629" s="406">
        <v>202122</v>
      </c>
      <c r="X3629" s="566">
        <v>2046</v>
      </c>
    </row>
    <row r="3630" spans="18:24" x14ac:dyDescent="0.2">
      <c r="R3630" s="406" t="str">
        <f t="shared" si="56"/>
        <v>532_COR4_50_9_202122</v>
      </c>
      <c r="S3630" s="406">
        <v>532</v>
      </c>
      <c r="T3630" s="406" t="s">
        <v>231</v>
      </c>
      <c r="U3630" s="406">
        <v>50</v>
      </c>
      <c r="V3630" s="406">
        <v>9</v>
      </c>
      <c r="W3630" s="406">
        <v>202122</v>
      </c>
      <c r="X3630" s="566">
        <v>1643</v>
      </c>
    </row>
    <row r="3631" spans="18:24" x14ac:dyDescent="0.2">
      <c r="R3631" s="406" t="str">
        <f t="shared" si="56"/>
        <v>534_COR4_50_9_202122</v>
      </c>
      <c r="S3631" s="406">
        <v>534</v>
      </c>
      <c r="T3631" s="406" t="s">
        <v>231</v>
      </c>
      <c r="U3631" s="406">
        <v>50</v>
      </c>
      <c r="V3631" s="406">
        <v>9</v>
      </c>
      <c r="W3631" s="406">
        <v>202122</v>
      </c>
      <c r="X3631" s="566">
        <v>0</v>
      </c>
    </row>
    <row r="3632" spans="18:24" x14ac:dyDescent="0.2">
      <c r="R3632" s="406" t="str">
        <f t="shared" si="56"/>
        <v>536_COR4_50_9_202122</v>
      </c>
      <c r="S3632" s="406">
        <v>536</v>
      </c>
      <c r="T3632" s="406" t="s">
        <v>231</v>
      </c>
      <c r="U3632" s="406">
        <v>50</v>
      </c>
      <c r="V3632" s="406">
        <v>9</v>
      </c>
      <c r="W3632" s="406">
        <v>202122</v>
      </c>
      <c r="X3632" s="566">
        <v>0</v>
      </c>
    </row>
    <row r="3633" spans="18:24" x14ac:dyDescent="0.2">
      <c r="R3633" s="406" t="str">
        <f t="shared" si="56"/>
        <v>538_COR4_50_9_202122</v>
      </c>
      <c r="S3633" s="406">
        <v>538</v>
      </c>
      <c r="T3633" s="406" t="s">
        <v>231</v>
      </c>
      <c r="U3633" s="406">
        <v>50</v>
      </c>
      <c r="V3633" s="406">
        <v>9</v>
      </c>
      <c r="W3633" s="406">
        <v>202122</v>
      </c>
      <c r="X3633" s="566">
        <v>1354</v>
      </c>
    </row>
    <row r="3634" spans="18:24" x14ac:dyDescent="0.2">
      <c r="R3634" s="406" t="str">
        <f t="shared" si="56"/>
        <v>540_COR4_50_9_202122</v>
      </c>
      <c r="S3634" s="406">
        <v>540</v>
      </c>
      <c r="T3634" s="406" t="s">
        <v>231</v>
      </c>
      <c r="U3634" s="406">
        <v>50</v>
      </c>
      <c r="V3634" s="406">
        <v>9</v>
      </c>
      <c r="W3634" s="406">
        <v>202122</v>
      </c>
      <c r="X3634" s="566">
        <v>0</v>
      </c>
    </row>
    <row r="3635" spans="18:24" x14ac:dyDescent="0.2">
      <c r="R3635" s="406" t="str">
        <f t="shared" si="56"/>
        <v>542_COR4_50_9_202122</v>
      </c>
      <c r="S3635" s="406">
        <v>542</v>
      </c>
      <c r="T3635" s="406" t="s">
        <v>231</v>
      </c>
      <c r="U3635" s="406">
        <v>50</v>
      </c>
      <c r="V3635" s="406">
        <v>9</v>
      </c>
      <c r="W3635" s="406">
        <v>202122</v>
      </c>
      <c r="X3635" s="566">
        <v>700</v>
      </c>
    </row>
    <row r="3636" spans="18:24" x14ac:dyDescent="0.2">
      <c r="R3636" s="406" t="str">
        <f t="shared" si="56"/>
        <v>544_COR4_50_9_202122</v>
      </c>
      <c r="S3636" s="406">
        <v>544</v>
      </c>
      <c r="T3636" s="406" t="s">
        <v>231</v>
      </c>
      <c r="U3636" s="406">
        <v>50</v>
      </c>
      <c r="V3636" s="406">
        <v>9</v>
      </c>
      <c r="W3636" s="406">
        <v>202122</v>
      </c>
      <c r="X3636" s="566">
        <v>667.42696000000001</v>
      </c>
    </row>
    <row r="3637" spans="18:24" x14ac:dyDescent="0.2">
      <c r="R3637" s="406" t="str">
        <f t="shared" si="56"/>
        <v>545_COR4_50_9_202122</v>
      </c>
      <c r="S3637" s="406">
        <v>545</v>
      </c>
      <c r="T3637" s="406" t="s">
        <v>231</v>
      </c>
      <c r="U3637" s="406">
        <v>50</v>
      </c>
      <c r="V3637" s="406">
        <v>9</v>
      </c>
      <c r="W3637" s="406">
        <v>202122</v>
      </c>
      <c r="X3637" s="566">
        <v>0</v>
      </c>
    </row>
    <row r="3638" spans="18:24" x14ac:dyDescent="0.2">
      <c r="R3638" s="406" t="str">
        <f t="shared" si="56"/>
        <v>546_COR4_50_9_202122</v>
      </c>
      <c r="S3638" s="406">
        <v>546</v>
      </c>
      <c r="T3638" s="406" t="s">
        <v>231</v>
      </c>
      <c r="U3638" s="406">
        <v>50</v>
      </c>
      <c r="V3638" s="406">
        <v>9</v>
      </c>
      <c r="W3638" s="406">
        <v>202122</v>
      </c>
      <c r="X3638" s="566">
        <v>0</v>
      </c>
    </row>
    <row r="3639" spans="18:24" x14ac:dyDescent="0.2">
      <c r="R3639" s="406" t="str">
        <f t="shared" si="56"/>
        <v>548_COR4_50_9_202122</v>
      </c>
      <c r="S3639" s="406">
        <v>548</v>
      </c>
      <c r="T3639" s="406" t="s">
        <v>231</v>
      </c>
      <c r="U3639" s="406">
        <v>50</v>
      </c>
      <c r="V3639" s="406">
        <v>9</v>
      </c>
      <c r="W3639" s="406">
        <v>202122</v>
      </c>
      <c r="X3639" s="566">
        <v>0</v>
      </c>
    </row>
    <row r="3640" spans="18:24" x14ac:dyDescent="0.2">
      <c r="R3640" s="406" t="str">
        <f t="shared" si="56"/>
        <v>550_COR4_50_9_202122</v>
      </c>
      <c r="S3640" s="406">
        <v>550</v>
      </c>
      <c r="T3640" s="406" t="s">
        <v>231</v>
      </c>
      <c r="U3640" s="406">
        <v>50</v>
      </c>
      <c r="V3640" s="406">
        <v>9</v>
      </c>
      <c r="W3640" s="406">
        <v>202122</v>
      </c>
      <c r="X3640" s="566">
        <v>0</v>
      </c>
    </row>
    <row r="3641" spans="18:24" x14ac:dyDescent="0.2">
      <c r="R3641" s="406" t="str">
        <f t="shared" si="56"/>
        <v>552_COR4_50_9_202122</v>
      </c>
      <c r="S3641" s="406">
        <v>552</v>
      </c>
      <c r="T3641" s="406" t="s">
        <v>231</v>
      </c>
      <c r="U3641" s="406">
        <v>50</v>
      </c>
      <c r="V3641" s="406">
        <v>9</v>
      </c>
      <c r="W3641" s="406">
        <v>202122</v>
      </c>
      <c r="X3641" s="566">
        <v>0</v>
      </c>
    </row>
    <row r="3642" spans="18:24" x14ac:dyDescent="0.2">
      <c r="R3642" s="406" t="str">
        <f t="shared" si="56"/>
        <v>562_COR4_50_9_202122</v>
      </c>
      <c r="S3642" s="406">
        <v>562</v>
      </c>
      <c r="T3642" s="406" t="s">
        <v>231</v>
      </c>
      <c r="U3642" s="406">
        <v>50</v>
      </c>
      <c r="V3642" s="406">
        <v>9</v>
      </c>
      <c r="W3642" s="406">
        <v>202122</v>
      </c>
      <c r="X3642" s="566">
        <v>0</v>
      </c>
    </row>
    <row r="3643" spans="18:24" x14ac:dyDescent="0.2">
      <c r="R3643" s="406" t="str">
        <f t="shared" si="56"/>
        <v>564_COR4_50_9_202122</v>
      </c>
      <c r="S3643" s="406">
        <v>564</v>
      </c>
      <c r="T3643" s="406" t="s">
        <v>231</v>
      </c>
      <c r="U3643" s="406">
        <v>50</v>
      </c>
      <c r="V3643" s="406">
        <v>9</v>
      </c>
      <c r="W3643" s="406">
        <v>202122</v>
      </c>
      <c r="X3643" s="566">
        <v>0</v>
      </c>
    </row>
    <row r="3644" spans="18:24" x14ac:dyDescent="0.2">
      <c r="R3644" s="406" t="str">
        <f t="shared" si="56"/>
        <v>566_COR4_50_9_202122</v>
      </c>
      <c r="S3644" s="406">
        <v>566</v>
      </c>
      <c r="T3644" s="406" t="s">
        <v>231</v>
      </c>
      <c r="U3644" s="406">
        <v>50</v>
      </c>
      <c r="V3644" s="406">
        <v>9</v>
      </c>
      <c r="W3644" s="406">
        <v>202122</v>
      </c>
      <c r="X3644" s="566">
        <v>0</v>
      </c>
    </row>
    <row r="3645" spans="18:24" x14ac:dyDescent="0.2">
      <c r="R3645" s="406" t="str">
        <f t="shared" si="56"/>
        <v>568_COR4_50_9_202122</v>
      </c>
      <c r="S3645" s="406">
        <v>568</v>
      </c>
      <c r="T3645" s="406" t="s">
        <v>231</v>
      </c>
      <c r="U3645" s="406">
        <v>50</v>
      </c>
      <c r="V3645" s="406">
        <v>9</v>
      </c>
      <c r="W3645" s="406">
        <v>202122</v>
      </c>
      <c r="X3645" s="566">
        <v>0</v>
      </c>
    </row>
    <row r="3646" spans="18:24" x14ac:dyDescent="0.2">
      <c r="R3646" s="406" t="str">
        <f t="shared" si="56"/>
        <v>572_COR4_50_9_202122</v>
      </c>
      <c r="S3646" s="406">
        <v>572</v>
      </c>
      <c r="T3646" s="406" t="s">
        <v>231</v>
      </c>
      <c r="U3646" s="406">
        <v>50</v>
      </c>
      <c r="V3646" s="406">
        <v>9</v>
      </c>
      <c r="W3646" s="406">
        <v>202122</v>
      </c>
      <c r="X3646" s="566">
        <v>0</v>
      </c>
    </row>
    <row r="3647" spans="18:24" x14ac:dyDescent="0.2">
      <c r="R3647" s="406" t="str">
        <f t="shared" si="56"/>
        <v>574_COR4_50_9_202122</v>
      </c>
      <c r="S3647" s="406">
        <v>574</v>
      </c>
      <c r="T3647" s="406" t="s">
        <v>231</v>
      </c>
      <c r="U3647" s="406">
        <v>50</v>
      </c>
      <c r="V3647" s="406">
        <v>9</v>
      </c>
      <c r="W3647" s="406">
        <v>202122</v>
      </c>
      <c r="X3647" s="566">
        <v>0</v>
      </c>
    </row>
    <row r="3648" spans="18:24" x14ac:dyDescent="0.2">
      <c r="R3648" s="406" t="str">
        <f t="shared" si="56"/>
        <v>576_COR4_50_9_202122</v>
      </c>
      <c r="S3648" s="406">
        <v>576</v>
      </c>
      <c r="T3648" s="406" t="s">
        <v>231</v>
      </c>
      <c r="U3648" s="406">
        <v>50</v>
      </c>
      <c r="V3648" s="406">
        <v>9</v>
      </c>
      <c r="W3648" s="406">
        <v>202122</v>
      </c>
      <c r="X3648" s="566">
        <v>0</v>
      </c>
    </row>
    <row r="3649" spans="18:24" x14ac:dyDescent="0.2">
      <c r="R3649" s="406" t="str">
        <f t="shared" si="56"/>
        <v>582_COR4_50_9_202122</v>
      </c>
      <c r="S3649" s="406">
        <v>582</v>
      </c>
      <c r="T3649" s="406" t="s">
        <v>231</v>
      </c>
      <c r="U3649" s="406">
        <v>50</v>
      </c>
      <c r="V3649" s="406">
        <v>9</v>
      </c>
      <c r="W3649" s="406">
        <v>202122</v>
      </c>
      <c r="X3649" s="566">
        <v>0</v>
      </c>
    </row>
    <row r="3650" spans="18:24" x14ac:dyDescent="0.2">
      <c r="R3650" s="406" t="str">
        <f t="shared" si="56"/>
        <v>584_COR4_50_9_202122</v>
      </c>
      <c r="S3650" s="406">
        <v>584</v>
      </c>
      <c r="T3650" s="406" t="s">
        <v>231</v>
      </c>
      <c r="U3650" s="406">
        <v>50</v>
      </c>
      <c r="V3650" s="406">
        <v>9</v>
      </c>
      <c r="W3650" s="406">
        <v>202122</v>
      </c>
      <c r="X3650" s="566">
        <v>0</v>
      </c>
    </row>
    <row r="3651" spans="18:24" x14ac:dyDescent="0.2">
      <c r="R3651" s="406" t="str">
        <f t="shared" si="56"/>
        <v>586_COR4_50_9_202122</v>
      </c>
      <c r="S3651" s="406">
        <v>586</v>
      </c>
      <c r="T3651" s="406" t="s">
        <v>231</v>
      </c>
      <c r="U3651" s="406">
        <v>50</v>
      </c>
      <c r="V3651" s="406">
        <v>9</v>
      </c>
      <c r="W3651" s="406">
        <v>202122</v>
      </c>
      <c r="X3651" s="566">
        <v>0</v>
      </c>
    </row>
    <row r="3652" spans="18:24" x14ac:dyDescent="0.2">
      <c r="R3652" s="406" t="str">
        <f t="shared" ref="R3652:R3715" si="57">S3652&amp;"_"&amp;T3652&amp;"_"&amp;U3652&amp;"_"&amp;V3652&amp;"_"&amp;W3652</f>
        <v>512_COR4_51_9_202122</v>
      </c>
      <c r="S3652" s="406">
        <v>512</v>
      </c>
      <c r="T3652" s="406" t="s">
        <v>231</v>
      </c>
      <c r="U3652" s="406">
        <v>51</v>
      </c>
      <c r="V3652" s="406">
        <v>9</v>
      </c>
      <c r="W3652" s="406">
        <v>202122</v>
      </c>
      <c r="X3652" s="566">
        <v>0</v>
      </c>
    </row>
    <row r="3653" spans="18:24" x14ac:dyDescent="0.2">
      <c r="R3653" s="406" t="str">
        <f t="shared" si="57"/>
        <v>514_COR4_51_9_202122</v>
      </c>
      <c r="S3653" s="406">
        <v>514</v>
      </c>
      <c r="T3653" s="406" t="s">
        <v>231</v>
      </c>
      <c r="U3653" s="406">
        <v>51</v>
      </c>
      <c r="V3653" s="406">
        <v>9</v>
      </c>
      <c r="W3653" s="406">
        <v>202122</v>
      </c>
      <c r="X3653" s="566">
        <v>0</v>
      </c>
    </row>
    <row r="3654" spans="18:24" x14ac:dyDescent="0.2">
      <c r="R3654" s="406" t="str">
        <f t="shared" si="57"/>
        <v>516_COR4_51_9_202122</v>
      </c>
      <c r="S3654" s="406">
        <v>516</v>
      </c>
      <c r="T3654" s="406" t="s">
        <v>231</v>
      </c>
      <c r="U3654" s="406">
        <v>51</v>
      </c>
      <c r="V3654" s="406">
        <v>9</v>
      </c>
      <c r="W3654" s="406">
        <v>202122</v>
      </c>
      <c r="X3654" s="566">
        <v>0</v>
      </c>
    </row>
    <row r="3655" spans="18:24" x14ac:dyDescent="0.2">
      <c r="R3655" s="406" t="str">
        <f t="shared" si="57"/>
        <v>518_COR4_51_9_202122</v>
      </c>
      <c r="S3655" s="406">
        <v>518</v>
      </c>
      <c r="T3655" s="406" t="s">
        <v>231</v>
      </c>
      <c r="U3655" s="406">
        <v>51</v>
      </c>
      <c r="V3655" s="406">
        <v>9</v>
      </c>
      <c r="W3655" s="406">
        <v>202122</v>
      </c>
      <c r="X3655" s="566">
        <v>0</v>
      </c>
    </row>
    <row r="3656" spans="18:24" x14ac:dyDescent="0.2">
      <c r="R3656" s="406" t="str">
        <f t="shared" si="57"/>
        <v>520_COR4_51_9_202122</v>
      </c>
      <c r="S3656" s="406">
        <v>520</v>
      </c>
      <c r="T3656" s="406" t="s">
        <v>231</v>
      </c>
      <c r="U3656" s="406">
        <v>51</v>
      </c>
      <c r="V3656" s="406">
        <v>9</v>
      </c>
      <c r="W3656" s="406">
        <v>202122</v>
      </c>
      <c r="X3656" s="566">
        <v>242</v>
      </c>
    </row>
    <row r="3657" spans="18:24" x14ac:dyDescent="0.2">
      <c r="R3657" s="406" t="str">
        <f t="shared" si="57"/>
        <v>522_COR4_51_9_202122</v>
      </c>
      <c r="S3657" s="406">
        <v>522</v>
      </c>
      <c r="T3657" s="406" t="s">
        <v>231</v>
      </c>
      <c r="U3657" s="406">
        <v>51</v>
      </c>
      <c r="V3657" s="406">
        <v>9</v>
      </c>
      <c r="W3657" s="406">
        <v>202122</v>
      </c>
      <c r="X3657" s="566">
        <v>0</v>
      </c>
    </row>
    <row r="3658" spans="18:24" x14ac:dyDescent="0.2">
      <c r="R3658" s="406" t="str">
        <f t="shared" si="57"/>
        <v>524_COR4_51_9_202122</v>
      </c>
      <c r="S3658" s="406">
        <v>524</v>
      </c>
      <c r="T3658" s="406" t="s">
        <v>231</v>
      </c>
      <c r="U3658" s="406">
        <v>51</v>
      </c>
      <c r="V3658" s="406">
        <v>9</v>
      </c>
      <c r="W3658" s="406">
        <v>202122</v>
      </c>
      <c r="X3658" s="566">
        <v>0</v>
      </c>
    </row>
    <row r="3659" spans="18:24" x14ac:dyDescent="0.2">
      <c r="R3659" s="406" t="str">
        <f t="shared" si="57"/>
        <v>526_COR4_51_9_202122</v>
      </c>
      <c r="S3659" s="406">
        <v>526</v>
      </c>
      <c r="T3659" s="406" t="s">
        <v>231</v>
      </c>
      <c r="U3659" s="406">
        <v>51</v>
      </c>
      <c r="V3659" s="406">
        <v>9</v>
      </c>
      <c r="W3659" s="406">
        <v>202122</v>
      </c>
      <c r="X3659" s="566">
        <v>0</v>
      </c>
    </row>
    <row r="3660" spans="18:24" x14ac:dyDescent="0.2">
      <c r="R3660" s="406" t="str">
        <f t="shared" si="57"/>
        <v>528_COR4_51_9_202122</v>
      </c>
      <c r="S3660" s="406">
        <v>528</v>
      </c>
      <c r="T3660" s="406" t="s">
        <v>231</v>
      </c>
      <c r="U3660" s="406">
        <v>51</v>
      </c>
      <c r="V3660" s="406">
        <v>9</v>
      </c>
      <c r="W3660" s="406">
        <v>202122</v>
      </c>
      <c r="X3660" s="566">
        <v>0</v>
      </c>
    </row>
    <row r="3661" spans="18:24" x14ac:dyDescent="0.2">
      <c r="R3661" s="406" t="str">
        <f t="shared" si="57"/>
        <v>530_COR4_51_9_202122</v>
      </c>
      <c r="S3661" s="406">
        <v>530</v>
      </c>
      <c r="T3661" s="406" t="s">
        <v>231</v>
      </c>
      <c r="U3661" s="406">
        <v>51</v>
      </c>
      <c r="V3661" s="406">
        <v>9</v>
      </c>
      <c r="W3661" s="406">
        <v>202122</v>
      </c>
      <c r="X3661" s="566">
        <v>0</v>
      </c>
    </row>
    <row r="3662" spans="18:24" x14ac:dyDescent="0.2">
      <c r="R3662" s="406" t="str">
        <f t="shared" si="57"/>
        <v>532_COR4_51_9_202122</v>
      </c>
      <c r="S3662" s="406">
        <v>532</v>
      </c>
      <c r="T3662" s="406" t="s">
        <v>231</v>
      </c>
      <c r="U3662" s="406">
        <v>51</v>
      </c>
      <c r="V3662" s="406">
        <v>9</v>
      </c>
      <c r="W3662" s="406">
        <v>202122</v>
      </c>
      <c r="X3662" s="566">
        <v>0</v>
      </c>
    </row>
    <row r="3663" spans="18:24" x14ac:dyDescent="0.2">
      <c r="R3663" s="406" t="str">
        <f t="shared" si="57"/>
        <v>534_COR4_51_9_202122</v>
      </c>
      <c r="S3663" s="406">
        <v>534</v>
      </c>
      <c r="T3663" s="406" t="s">
        <v>231</v>
      </c>
      <c r="U3663" s="406">
        <v>51</v>
      </c>
      <c r="V3663" s="406">
        <v>9</v>
      </c>
      <c r="W3663" s="406">
        <v>202122</v>
      </c>
      <c r="X3663" s="566">
        <v>0</v>
      </c>
    </row>
    <row r="3664" spans="18:24" x14ac:dyDescent="0.2">
      <c r="R3664" s="406" t="str">
        <f t="shared" si="57"/>
        <v>536_COR4_51_9_202122</v>
      </c>
      <c r="S3664" s="406">
        <v>536</v>
      </c>
      <c r="T3664" s="406" t="s">
        <v>231</v>
      </c>
      <c r="U3664" s="406">
        <v>51</v>
      </c>
      <c r="V3664" s="406">
        <v>9</v>
      </c>
      <c r="W3664" s="406">
        <v>202122</v>
      </c>
      <c r="X3664" s="566">
        <v>0</v>
      </c>
    </row>
    <row r="3665" spans="18:24" x14ac:dyDescent="0.2">
      <c r="R3665" s="406" t="str">
        <f t="shared" si="57"/>
        <v>538_COR4_51_9_202122</v>
      </c>
      <c r="S3665" s="406">
        <v>538</v>
      </c>
      <c r="T3665" s="406" t="s">
        <v>231</v>
      </c>
      <c r="U3665" s="406">
        <v>51</v>
      </c>
      <c r="V3665" s="406">
        <v>9</v>
      </c>
      <c r="W3665" s="406">
        <v>202122</v>
      </c>
      <c r="X3665" s="566">
        <v>18</v>
      </c>
    </row>
    <row r="3666" spans="18:24" x14ac:dyDescent="0.2">
      <c r="R3666" s="406" t="str">
        <f t="shared" si="57"/>
        <v>540_COR4_51_9_202122</v>
      </c>
      <c r="S3666" s="406">
        <v>540</v>
      </c>
      <c r="T3666" s="406" t="s">
        <v>231</v>
      </c>
      <c r="U3666" s="406">
        <v>51</v>
      </c>
      <c r="V3666" s="406">
        <v>9</v>
      </c>
      <c r="W3666" s="406">
        <v>202122</v>
      </c>
      <c r="X3666" s="566">
        <v>261.03899999999999</v>
      </c>
    </row>
    <row r="3667" spans="18:24" x14ac:dyDescent="0.2">
      <c r="R3667" s="406" t="str">
        <f t="shared" si="57"/>
        <v>542_COR4_51_9_202122</v>
      </c>
      <c r="S3667" s="406">
        <v>542</v>
      </c>
      <c r="T3667" s="406" t="s">
        <v>231</v>
      </c>
      <c r="U3667" s="406">
        <v>51</v>
      </c>
      <c r="V3667" s="406">
        <v>9</v>
      </c>
      <c r="W3667" s="406">
        <v>202122</v>
      </c>
      <c r="X3667" s="566">
        <v>351</v>
      </c>
    </row>
    <row r="3668" spans="18:24" x14ac:dyDescent="0.2">
      <c r="R3668" s="406" t="str">
        <f t="shared" si="57"/>
        <v>544_COR4_51_9_202122</v>
      </c>
      <c r="S3668" s="406">
        <v>544</v>
      </c>
      <c r="T3668" s="406" t="s">
        <v>231</v>
      </c>
      <c r="U3668" s="406">
        <v>51</v>
      </c>
      <c r="V3668" s="406">
        <v>9</v>
      </c>
      <c r="W3668" s="406">
        <v>202122</v>
      </c>
      <c r="X3668" s="566">
        <v>0</v>
      </c>
    </row>
    <row r="3669" spans="18:24" x14ac:dyDescent="0.2">
      <c r="R3669" s="406" t="str">
        <f t="shared" si="57"/>
        <v>545_COR4_51_9_202122</v>
      </c>
      <c r="S3669" s="406">
        <v>545</v>
      </c>
      <c r="T3669" s="406" t="s">
        <v>231</v>
      </c>
      <c r="U3669" s="406">
        <v>51</v>
      </c>
      <c r="V3669" s="406">
        <v>9</v>
      </c>
      <c r="W3669" s="406">
        <v>202122</v>
      </c>
      <c r="X3669" s="566">
        <v>102</v>
      </c>
    </row>
    <row r="3670" spans="18:24" x14ac:dyDescent="0.2">
      <c r="R3670" s="406" t="str">
        <f t="shared" si="57"/>
        <v>546_COR4_51_9_202122</v>
      </c>
      <c r="S3670" s="406">
        <v>546</v>
      </c>
      <c r="T3670" s="406" t="s">
        <v>231</v>
      </c>
      <c r="U3670" s="406">
        <v>51</v>
      </c>
      <c r="V3670" s="406">
        <v>9</v>
      </c>
      <c r="W3670" s="406">
        <v>202122</v>
      </c>
      <c r="X3670" s="566">
        <v>90</v>
      </c>
    </row>
    <row r="3671" spans="18:24" x14ac:dyDescent="0.2">
      <c r="R3671" s="406" t="str">
        <f t="shared" si="57"/>
        <v>548_COR4_51_9_202122</v>
      </c>
      <c r="S3671" s="406">
        <v>548</v>
      </c>
      <c r="T3671" s="406" t="s">
        <v>231</v>
      </c>
      <c r="U3671" s="406">
        <v>51</v>
      </c>
      <c r="V3671" s="406">
        <v>9</v>
      </c>
      <c r="W3671" s="406">
        <v>202122</v>
      </c>
      <c r="X3671" s="566">
        <v>0</v>
      </c>
    </row>
    <row r="3672" spans="18:24" x14ac:dyDescent="0.2">
      <c r="R3672" s="406" t="str">
        <f t="shared" si="57"/>
        <v>550_COR4_51_9_202122</v>
      </c>
      <c r="S3672" s="406">
        <v>550</v>
      </c>
      <c r="T3672" s="406" t="s">
        <v>231</v>
      </c>
      <c r="U3672" s="406">
        <v>51</v>
      </c>
      <c r="V3672" s="406">
        <v>9</v>
      </c>
      <c r="W3672" s="406">
        <v>202122</v>
      </c>
      <c r="X3672" s="566">
        <v>0</v>
      </c>
    </row>
    <row r="3673" spans="18:24" x14ac:dyDescent="0.2">
      <c r="R3673" s="406" t="str">
        <f t="shared" si="57"/>
        <v>552_COR4_51_9_202122</v>
      </c>
      <c r="S3673" s="406">
        <v>552</v>
      </c>
      <c r="T3673" s="406" t="s">
        <v>231</v>
      </c>
      <c r="U3673" s="406">
        <v>51</v>
      </c>
      <c r="V3673" s="406">
        <v>9</v>
      </c>
      <c r="W3673" s="406">
        <v>202122</v>
      </c>
      <c r="X3673" s="566">
        <v>0</v>
      </c>
    </row>
    <row r="3674" spans="18:24" x14ac:dyDescent="0.2">
      <c r="R3674" s="406" t="str">
        <f t="shared" si="57"/>
        <v>562_COR4_51_9_202122</v>
      </c>
      <c r="S3674" s="406">
        <v>562</v>
      </c>
      <c r="T3674" s="406" t="s">
        <v>231</v>
      </c>
      <c r="U3674" s="406">
        <v>51</v>
      </c>
      <c r="V3674" s="406">
        <v>9</v>
      </c>
      <c r="W3674" s="406">
        <v>202122</v>
      </c>
      <c r="X3674" s="566">
        <v>0</v>
      </c>
    </row>
    <row r="3675" spans="18:24" x14ac:dyDescent="0.2">
      <c r="R3675" s="406" t="str">
        <f t="shared" si="57"/>
        <v>564_COR4_51_9_202122</v>
      </c>
      <c r="S3675" s="406">
        <v>564</v>
      </c>
      <c r="T3675" s="406" t="s">
        <v>231</v>
      </c>
      <c r="U3675" s="406">
        <v>51</v>
      </c>
      <c r="V3675" s="406">
        <v>9</v>
      </c>
      <c r="W3675" s="406">
        <v>202122</v>
      </c>
      <c r="X3675" s="566">
        <v>0</v>
      </c>
    </row>
    <row r="3676" spans="18:24" x14ac:dyDescent="0.2">
      <c r="R3676" s="406" t="str">
        <f t="shared" si="57"/>
        <v>566_COR4_51_9_202122</v>
      </c>
      <c r="S3676" s="406">
        <v>566</v>
      </c>
      <c r="T3676" s="406" t="s">
        <v>231</v>
      </c>
      <c r="U3676" s="406">
        <v>51</v>
      </c>
      <c r="V3676" s="406">
        <v>9</v>
      </c>
      <c r="W3676" s="406">
        <v>202122</v>
      </c>
      <c r="X3676" s="566">
        <v>0</v>
      </c>
    </row>
    <row r="3677" spans="18:24" x14ac:dyDescent="0.2">
      <c r="R3677" s="406" t="str">
        <f t="shared" si="57"/>
        <v>568_COR4_51_9_202122</v>
      </c>
      <c r="S3677" s="406">
        <v>568</v>
      </c>
      <c r="T3677" s="406" t="s">
        <v>231</v>
      </c>
      <c r="U3677" s="406">
        <v>51</v>
      </c>
      <c r="V3677" s="406">
        <v>9</v>
      </c>
      <c r="W3677" s="406">
        <v>202122</v>
      </c>
      <c r="X3677" s="566">
        <v>0</v>
      </c>
    </row>
    <row r="3678" spans="18:24" x14ac:dyDescent="0.2">
      <c r="R3678" s="406" t="str">
        <f t="shared" si="57"/>
        <v>572_COR4_51_9_202122</v>
      </c>
      <c r="S3678" s="406">
        <v>572</v>
      </c>
      <c r="T3678" s="406" t="s">
        <v>231</v>
      </c>
      <c r="U3678" s="406">
        <v>51</v>
      </c>
      <c r="V3678" s="406">
        <v>9</v>
      </c>
      <c r="W3678" s="406">
        <v>202122</v>
      </c>
      <c r="X3678" s="566">
        <v>0</v>
      </c>
    </row>
    <row r="3679" spans="18:24" x14ac:dyDescent="0.2">
      <c r="R3679" s="406" t="str">
        <f t="shared" si="57"/>
        <v>574_COR4_51_9_202122</v>
      </c>
      <c r="S3679" s="406">
        <v>574</v>
      </c>
      <c r="T3679" s="406" t="s">
        <v>231</v>
      </c>
      <c r="U3679" s="406">
        <v>51</v>
      </c>
      <c r="V3679" s="406">
        <v>9</v>
      </c>
      <c r="W3679" s="406">
        <v>202122</v>
      </c>
      <c r="X3679" s="566">
        <v>0</v>
      </c>
    </row>
    <row r="3680" spans="18:24" x14ac:dyDescent="0.2">
      <c r="R3680" s="406" t="str">
        <f t="shared" si="57"/>
        <v>576_COR4_51_9_202122</v>
      </c>
      <c r="S3680" s="406">
        <v>576</v>
      </c>
      <c r="T3680" s="406" t="s">
        <v>231</v>
      </c>
      <c r="U3680" s="406">
        <v>51</v>
      </c>
      <c r="V3680" s="406">
        <v>9</v>
      </c>
      <c r="W3680" s="406">
        <v>202122</v>
      </c>
      <c r="X3680" s="566">
        <v>0</v>
      </c>
    </row>
    <row r="3681" spans="18:24" x14ac:dyDescent="0.2">
      <c r="R3681" s="406" t="str">
        <f t="shared" si="57"/>
        <v>582_COR4_51_9_202122</v>
      </c>
      <c r="S3681" s="406">
        <v>582</v>
      </c>
      <c r="T3681" s="406" t="s">
        <v>231</v>
      </c>
      <c r="U3681" s="406">
        <v>51</v>
      </c>
      <c r="V3681" s="406">
        <v>9</v>
      </c>
      <c r="W3681" s="406">
        <v>202122</v>
      </c>
      <c r="X3681" s="566">
        <v>0</v>
      </c>
    </row>
    <row r="3682" spans="18:24" x14ac:dyDescent="0.2">
      <c r="R3682" s="406" t="str">
        <f t="shared" si="57"/>
        <v>584_COR4_51_9_202122</v>
      </c>
      <c r="S3682" s="406">
        <v>584</v>
      </c>
      <c r="T3682" s="406" t="s">
        <v>231</v>
      </c>
      <c r="U3682" s="406">
        <v>51</v>
      </c>
      <c r="V3682" s="406">
        <v>9</v>
      </c>
      <c r="W3682" s="406">
        <v>202122</v>
      </c>
      <c r="X3682" s="566">
        <v>0</v>
      </c>
    </row>
    <row r="3683" spans="18:24" x14ac:dyDescent="0.2">
      <c r="R3683" s="406" t="str">
        <f t="shared" si="57"/>
        <v>586_COR4_51_9_202122</v>
      </c>
      <c r="S3683" s="406">
        <v>586</v>
      </c>
      <c r="T3683" s="406" t="s">
        <v>231</v>
      </c>
      <c r="U3683" s="406">
        <v>51</v>
      </c>
      <c r="V3683" s="406">
        <v>9</v>
      </c>
      <c r="W3683" s="406">
        <v>202122</v>
      </c>
      <c r="X3683" s="566">
        <v>126</v>
      </c>
    </row>
    <row r="3684" spans="18:24" x14ac:dyDescent="0.2">
      <c r="R3684" s="406" t="str">
        <f t="shared" si="57"/>
        <v>512_COR4_52_9_202122</v>
      </c>
      <c r="S3684" s="406">
        <v>512</v>
      </c>
      <c r="T3684" s="406" t="s">
        <v>231</v>
      </c>
      <c r="U3684" s="406">
        <v>52</v>
      </c>
      <c r="V3684" s="406">
        <v>9</v>
      </c>
      <c r="W3684" s="406">
        <v>202122</v>
      </c>
      <c r="X3684" s="566">
        <v>19</v>
      </c>
    </row>
    <row r="3685" spans="18:24" x14ac:dyDescent="0.2">
      <c r="R3685" s="406" t="str">
        <f t="shared" si="57"/>
        <v>514_COR4_52_9_202122</v>
      </c>
      <c r="S3685" s="406">
        <v>514</v>
      </c>
      <c r="T3685" s="406" t="s">
        <v>231</v>
      </c>
      <c r="U3685" s="406">
        <v>52</v>
      </c>
      <c r="V3685" s="406">
        <v>9</v>
      </c>
      <c r="W3685" s="406">
        <v>202122</v>
      </c>
      <c r="X3685" s="566">
        <v>777</v>
      </c>
    </row>
    <row r="3686" spans="18:24" x14ac:dyDescent="0.2">
      <c r="R3686" s="406" t="str">
        <f t="shared" si="57"/>
        <v>516_COR4_52_9_202122</v>
      </c>
      <c r="S3686" s="406">
        <v>516</v>
      </c>
      <c r="T3686" s="406" t="s">
        <v>231</v>
      </c>
      <c r="U3686" s="406">
        <v>52</v>
      </c>
      <c r="V3686" s="406">
        <v>9</v>
      </c>
      <c r="W3686" s="406">
        <v>202122</v>
      </c>
      <c r="X3686" s="566">
        <v>481</v>
      </c>
    </row>
    <row r="3687" spans="18:24" x14ac:dyDescent="0.2">
      <c r="R3687" s="406" t="str">
        <f t="shared" si="57"/>
        <v>518_COR4_52_9_202122</v>
      </c>
      <c r="S3687" s="406">
        <v>518</v>
      </c>
      <c r="T3687" s="406" t="s">
        <v>231</v>
      </c>
      <c r="U3687" s="406">
        <v>52</v>
      </c>
      <c r="V3687" s="406">
        <v>9</v>
      </c>
      <c r="W3687" s="406">
        <v>202122</v>
      </c>
      <c r="X3687" s="566">
        <v>4706</v>
      </c>
    </row>
    <row r="3688" spans="18:24" x14ac:dyDescent="0.2">
      <c r="R3688" s="406" t="str">
        <f t="shared" si="57"/>
        <v>520_COR4_52_9_202122</v>
      </c>
      <c r="S3688" s="406">
        <v>520</v>
      </c>
      <c r="T3688" s="406" t="s">
        <v>231</v>
      </c>
      <c r="U3688" s="406">
        <v>52</v>
      </c>
      <c r="V3688" s="406">
        <v>9</v>
      </c>
      <c r="W3688" s="406">
        <v>202122</v>
      </c>
      <c r="X3688" s="566">
        <v>3858</v>
      </c>
    </row>
    <row r="3689" spans="18:24" x14ac:dyDescent="0.2">
      <c r="R3689" s="406" t="str">
        <f t="shared" si="57"/>
        <v>522_COR4_52_9_202122</v>
      </c>
      <c r="S3689" s="406">
        <v>522</v>
      </c>
      <c r="T3689" s="406" t="s">
        <v>231</v>
      </c>
      <c r="U3689" s="406">
        <v>52</v>
      </c>
      <c r="V3689" s="406">
        <v>9</v>
      </c>
      <c r="W3689" s="406">
        <v>202122</v>
      </c>
      <c r="X3689" s="566">
        <v>579.83000000000004</v>
      </c>
    </row>
    <row r="3690" spans="18:24" x14ac:dyDescent="0.2">
      <c r="R3690" s="406" t="str">
        <f t="shared" si="57"/>
        <v>524_COR4_52_9_202122</v>
      </c>
      <c r="S3690" s="406">
        <v>524</v>
      </c>
      <c r="T3690" s="406" t="s">
        <v>231</v>
      </c>
      <c r="U3690" s="406">
        <v>52</v>
      </c>
      <c r="V3690" s="406">
        <v>9</v>
      </c>
      <c r="W3690" s="406">
        <v>202122</v>
      </c>
      <c r="X3690" s="566">
        <v>2351</v>
      </c>
    </row>
    <row r="3691" spans="18:24" x14ac:dyDescent="0.2">
      <c r="R3691" s="406" t="str">
        <f t="shared" si="57"/>
        <v>526_COR4_52_9_202122</v>
      </c>
      <c r="S3691" s="406">
        <v>526</v>
      </c>
      <c r="T3691" s="406" t="s">
        <v>231</v>
      </c>
      <c r="U3691" s="406">
        <v>52</v>
      </c>
      <c r="V3691" s="406">
        <v>9</v>
      </c>
      <c r="W3691" s="406">
        <v>202122</v>
      </c>
      <c r="X3691" s="566">
        <v>0</v>
      </c>
    </row>
    <row r="3692" spans="18:24" x14ac:dyDescent="0.2">
      <c r="R3692" s="406" t="str">
        <f t="shared" si="57"/>
        <v>528_COR4_52_9_202122</v>
      </c>
      <c r="S3692" s="406">
        <v>528</v>
      </c>
      <c r="T3692" s="406" t="s">
        <v>231</v>
      </c>
      <c r="U3692" s="406">
        <v>52</v>
      </c>
      <c r="V3692" s="406">
        <v>9</v>
      </c>
      <c r="W3692" s="406">
        <v>202122</v>
      </c>
      <c r="X3692" s="566">
        <v>1982.0444400000001</v>
      </c>
    </row>
    <row r="3693" spans="18:24" x14ac:dyDescent="0.2">
      <c r="R3693" s="406" t="str">
        <f t="shared" si="57"/>
        <v>530_COR4_52_9_202122</v>
      </c>
      <c r="S3693" s="406">
        <v>530</v>
      </c>
      <c r="T3693" s="406" t="s">
        <v>231</v>
      </c>
      <c r="U3693" s="406">
        <v>52</v>
      </c>
      <c r="V3693" s="406">
        <v>9</v>
      </c>
      <c r="W3693" s="406">
        <v>202122</v>
      </c>
      <c r="X3693" s="566">
        <v>2224</v>
      </c>
    </row>
    <row r="3694" spans="18:24" x14ac:dyDescent="0.2">
      <c r="R3694" s="406" t="str">
        <f t="shared" si="57"/>
        <v>532_COR4_52_9_202122</v>
      </c>
      <c r="S3694" s="406">
        <v>532</v>
      </c>
      <c r="T3694" s="406" t="s">
        <v>231</v>
      </c>
      <c r="U3694" s="406">
        <v>52</v>
      </c>
      <c r="V3694" s="406">
        <v>9</v>
      </c>
      <c r="W3694" s="406">
        <v>202122</v>
      </c>
      <c r="X3694" s="566">
        <v>2226</v>
      </c>
    </row>
    <row r="3695" spans="18:24" x14ac:dyDescent="0.2">
      <c r="R3695" s="406" t="str">
        <f t="shared" si="57"/>
        <v>534_COR4_52_9_202122</v>
      </c>
      <c r="S3695" s="406">
        <v>534</v>
      </c>
      <c r="T3695" s="406" t="s">
        <v>231</v>
      </c>
      <c r="U3695" s="406">
        <v>52</v>
      </c>
      <c r="V3695" s="406">
        <v>9</v>
      </c>
      <c r="W3695" s="406">
        <v>202122</v>
      </c>
      <c r="X3695" s="566">
        <v>1043.94283</v>
      </c>
    </row>
    <row r="3696" spans="18:24" x14ac:dyDescent="0.2">
      <c r="R3696" s="406" t="str">
        <f t="shared" si="57"/>
        <v>536_COR4_52_9_202122</v>
      </c>
      <c r="S3696" s="406">
        <v>536</v>
      </c>
      <c r="T3696" s="406" t="s">
        <v>231</v>
      </c>
      <c r="U3696" s="406">
        <v>52</v>
      </c>
      <c r="V3696" s="406">
        <v>9</v>
      </c>
      <c r="W3696" s="406">
        <v>202122</v>
      </c>
      <c r="X3696" s="566">
        <v>321.8</v>
      </c>
    </row>
    <row r="3697" spans="18:24" x14ac:dyDescent="0.2">
      <c r="R3697" s="406" t="str">
        <f t="shared" si="57"/>
        <v>538_COR4_52_9_202122</v>
      </c>
      <c r="S3697" s="406">
        <v>538</v>
      </c>
      <c r="T3697" s="406" t="s">
        <v>231</v>
      </c>
      <c r="U3697" s="406">
        <v>52</v>
      </c>
      <c r="V3697" s="406">
        <v>9</v>
      </c>
      <c r="W3697" s="406">
        <v>202122</v>
      </c>
      <c r="X3697" s="566">
        <v>6264</v>
      </c>
    </row>
    <row r="3698" spans="18:24" x14ac:dyDescent="0.2">
      <c r="R3698" s="406" t="str">
        <f t="shared" si="57"/>
        <v>540_COR4_52_9_202122</v>
      </c>
      <c r="S3698" s="406">
        <v>540</v>
      </c>
      <c r="T3698" s="406" t="s">
        <v>231</v>
      </c>
      <c r="U3698" s="406">
        <v>52</v>
      </c>
      <c r="V3698" s="406">
        <v>9</v>
      </c>
      <c r="W3698" s="406">
        <v>202122</v>
      </c>
      <c r="X3698" s="566">
        <v>4133.759</v>
      </c>
    </row>
    <row r="3699" spans="18:24" x14ac:dyDescent="0.2">
      <c r="R3699" s="406" t="str">
        <f t="shared" si="57"/>
        <v>542_COR4_52_9_202122</v>
      </c>
      <c r="S3699" s="406">
        <v>542</v>
      </c>
      <c r="T3699" s="406" t="s">
        <v>231</v>
      </c>
      <c r="U3699" s="406">
        <v>52</v>
      </c>
      <c r="V3699" s="406">
        <v>9</v>
      </c>
      <c r="W3699" s="406">
        <v>202122</v>
      </c>
      <c r="X3699" s="566">
        <v>212</v>
      </c>
    </row>
    <row r="3700" spans="18:24" x14ac:dyDescent="0.2">
      <c r="R3700" s="406" t="str">
        <f t="shared" si="57"/>
        <v>544_COR4_52_9_202122</v>
      </c>
      <c r="S3700" s="406">
        <v>544</v>
      </c>
      <c r="T3700" s="406" t="s">
        <v>231</v>
      </c>
      <c r="U3700" s="406">
        <v>52</v>
      </c>
      <c r="V3700" s="406">
        <v>9</v>
      </c>
      <c r="W3700" s="406">
        <v>202122</v>
      </c>
      <c r="X3700" s="566">
        <v>96.981920000000017</v>
      </c>
    </row>
    <row r="3701" spans="18:24" x14ac:dyDescent="0.2">
      <c r="R3701" s="406" t="str">
        <f t="shared" si="57"/>
        <v>545_COR4_52_9_202122</v>
      </c>
      <c r="S3701" s="406">
        <v>545</v>
      </c>
      <c r="T3701" s="406" t="s">
        <v>231</v>
      </c>
      <c r="U3701" s="406">
        <v>52</v>
      </c>
      <c r="V3701" s="406">
        <v>9</v>
      </c>
      <c r="W3701" s="406">
        <v>202122</v>
      </c>
      <c r="X3701" s="566">
        <v>628</v>
      </c>
    </row>
    <row r="3702" spans="18:24" x14ac:dyDescent="0.2">
      <c r="R3702" s="406" t="str">
        <f t="shared" si="57"/>
        <v>546_COR4_52_9_202122</v>
      </c>
      <c r="S3702" s="406">
        <v>546</v>
      </c>
      <c r="T3702" s="406" t="s">
        <v>231</v>
      </c>
      <c r="U3702" s="406">
        <v>52</v>
      </c>
      <c r="V3702" s="406">
        <v>9</v>
      </c>
      <c r="W3702" s="406">
        <v>202122</v>
      </c>
      <c r="X3702" s="566">
        <v>303</v>
      </c>
    </row>
    <row r="3703" spans="18:24" x14ac:dyDescent="0.2">
      <c r="R3703" s="406" t="str">
        <f t="shared" si="57"/>
        <v>548_COR4_52_9_202122</v>
      </c>
      <c r="S3703" s="406">
        <v>548</v>
      </c>
      <c r="T3703" s="406" t="s">
        <v>231</v>
      </c>
      <c r="U3703" s="406">
        <v>52</v>
      </c>
      <c r="V3703" s="406">
        <v>9</v>
      </c>
      <c r="W3703" s="406">
        <v>202122</v>
      </c>
      <c r="X3703" s="566">
        <v>509.23500000000001</v>
      </c>
    </row>
    <row r="3704" spans="18:24" x14ac:dyDescent="0.2">
      <c r="R3704" s="406" t="str">
        <f t="shared" si="57"/>
        <v>550_COR4_52_9_202122</v>
      </c>
      <c r="S3704" s="406">
        <v>550</v>
      </c>
      <c r="T3704" s="406" t="s">
        <v>231</v>
      </c>
      <c r="U3704" s="406">
        <v>52</v>
      </c>
      <c r="V3704" s="406">
        <v>9</v>
      </c>
      <c r="W3704" s="406">
        <v>202122</v>
      </c>
      <c r="X3704" s="566">
        <v>2427.8609700000002</v>
      </c>
    </row>
    <row r="3705" spans="18:24" x14ac:dyDescent="0.2">
      <c r="R3705" s="406" t="str">
        <f t="shared" si="57"/>
        <v>552_COR4_52_9_202122</v>
      </c>
      <c r="S3705" s="406">
        <v>552</v>
      </c>
      <c r="T3705" s="406" t="s">
        <v>231</v>
      </c>
      <c r="U3705" s="406">
        <v>52</v>
      </c>
      <c r="V3705" s="406">
        <v>9</v>
      </c>
      <c r="W3705" s="406">
        <v>202122</v>
      </c>
      <c r="X3705" s="566">
        <v>3313.5560499999992</v>
      </c>
    </row>
    <row r="3706" spans="18:24" x14ac:dyDescent="0.2">
      <c r="R3706" s="406" t="str">
        <f t="shared" si="57"/>
        <v>562_COR4_52_9_202122</v>
      </c>
      <c r="S3706" s="406">
        <v>562</v>
      </c>
      <c r="T3706" s="406" t="s">
        <v>231</v>
      </c>
      <c r="U3706" s="406">
        <v>52</v>
      </c>
      <c r="V3706" s="406">
        <v>9</v>
      </c>
      <c r="W3706" s="406">
        <v>202122</v>
      </c>
      <c r="X3706" s="566">
        <v>0</v>
      </c>
    </row>
    <row r="3707" spans="18:24" x14ac:dyDescent="0.2">
      <c r="R3707" s="406" t="str">
        <f t="shared" si="57"/>
        <v>564_COR4_52_9_202122</v>
      </c>
      <c r="S3707" s="406">
        <v>564</v>
      </c>
      <c r="T3707" s="406" t="s">
        <v>231</v>
      </c>
      <c r="U3707" s="406">
        <v>52</v>
      </c>
      <c r="V3707" s="406">
        <v>9</v>
      </c>
      <c r="W3707" s="406">
        <v>202122</v>
      </c>
      <c r="X3707" s="566">
        <v>0</v>
      </c>
    </row>
    <row r="3708" spans="18:24" x14ac:dyDescent="0.2">
      <c r="R3708" s="406" t="str">
        <f t="shared" si="57"/>
        <v>566_COR4_52_9_202122</v>
      </c>
      <c r="S3708" s="406">
        <v>566</v>
      </c>
      <c r="T3708" s="406" t="s">
        <v>231</v>
      </c>
      <c r="U3708" s="406">
        <v>52</v>
      </c>
      <c r="V3708" s="406">
        <v>9</v>
      </c>
      <c r="W3708" s="406">
        <v>202122</v>
      </c>
      <c r="X3708" s="566">
        <v>0</v>
      </c>
    </row>
    <row r="3709" spans="18:24" x14ac:dyDescent="0.2">
      <c r="R3709" s="406" t="str">
        <f t="shared" si="57"/>
        <v>568_COR4_52_9_202122</v>
      </c>
      <c r="S3709" s="406">
        <v>568</v>
      </c>
      <c r="T3709" s="406" t="s">
        <v>231</v>
      </c>
      <c r="U3709" s="406">
        <v>52</v>
      </c>
      <c r="V3709" s="406">
        <v>9</v>
      </c>
      <c r="W3709" s="406">
        <v>202122</v>
      </c>
      <c r="X3709" s="566">
        <v>0</v>
      </c>
    </row>
    <row r="3710" spans="18:24" x14ac:dyDescent="0.2">
      <c r="R3710" s="406" t="str">
        <f t="shared" si="57"/>
        <v>572_COR4_52_9_202122</v>
      </c>
      <c r="S3710" s="406">
        <v>572</v>
      </c>
      <c r="T3710" s="406" t="s">
        <v>231</v>
      </c>
      <c r="U3710" s="406">
        <v>52</v>
      </c>
      <c r="V3710" s="406">
        <v>9</v>
      </c>
      <c r="W3710" s="406">
        <v>202122</v>
      </c>
      <c r="X3710" s="566">
        <v>81</v>
      </c>
    </row>
    <row r="3711" spans="18:24" x14ac:dyDescent="0.2">
      <c r="R3711" s="406" t="str">
        <f t="shared" si="57"/>
        <v>574_COR4_52_9_202122</v>
      </c>
      <c r="S3711" s="406">
        <v>574</v>
      </c>
      <c r="T3711" s="406" t="s">
        <v>231</v>
      </c>
      <c r="U3711" s="406">
        <v>52</v>
      </c>
      <c r="V3711" s="406">
        <v>9</v>
      </c>
      <c r="W3711" s="406">
        <v>202122</v>
      </c>
      <c r="X3711" s="566">
        <v>0</v>
      </c>
    </row>
    <row r="3712" spans="18:24" x14ac:dyDescent="0.2">
      <c r="R3712" s="406" t="str">
        <f t="shared" si="57"/>
        <v>576_COR4_52_9_202122</v>
      </c>
      <c r="S3712" s="406">
        <v>576</v>
      </c>
      <c r="T3712" s="406" t="s">
        <v>231</v>
      </c>
      <c r="U3712" s="406">
        <v>52</v>
      </c>
      <c r="V3712" s="406">
        <v>9</v>
      </c>
      <c r="W3712" s="406">
        <v>202122</v>
      </c>
      <c r="X3712" s="566">
        <v>0</v>
      </c>
    </row>
    <row r="3713" spans="18:24" x14ac:dyDescent="0.2">
      <c r="R3713" s="406" t="str">
        <f t="shared" si="57"/>
        <v>582_COR4_52_9_202122</v>
      </c>
      <c r="S3713" s="406">
        <v>582</v>
      </c>
      <c r="T3713" s="406" t="s">
        <v>231</v>
      </c>
      <c r="U3713" s="406">
        <v>52</v>
      </c>
      <c r="V3713" s="406">
        <v>9</v>
      </c>
      <c r="W3713" s="406">
        <v>202122</v>
      </c>
      <c r="X3713" s="566">
        <v>0</v>
      </c>
    </row>
    <row r="3714" spans="18:24" x14ac:dyDescent="0.2">
      <c r="R3714" s="406" t="str">
        <f t="shared" si="57"/>
        <v>584_COR4_52_9_202122</v>
      </c>
      <c r="S3714" s="406">
        <v>584</v>
      </c>
      <c r="T3714" s="406" t="s">
        <v>231</v>
      </c>
      <c r="U3714" s="406">
        <v>52</v>
      </c>
      <c r="V3714" s="406">
        <v>9</v>
      </c>
      <c r="W3714" s="406">
        <v>202122</v>
      </c>
      <c r="X3714" s="566">
        <v>0</v>
      </c>
    </row>
    <row r="3715" spans="18:24" x14ac:dyDescent="0.2">
      <c r="R3715" s="406" t="str">
        <f t="shared" si="57"/>
        <v>586_COR4_52_9_202122</v>
      </c>
      <c r="S3715" s="406">
        <v>586</v>
      </c>
      <c r="T3715" s="406" t="s">
        <v>231</v>
      </c>
      <c r="U3715" s="406">
        <v>52</v>
      </c>
      <c r="V3715" s="406">
        <v>9</v>
      </c>
      <c r="W3715" s="406">
        <v>202122</v>
      </c>
      <c r="X3715" s="566">
        <v>203</v>
      </c>
    </row>
    <row r="3716" spans="18:24" x14ac:dyDescent="0.2">
      <c r="R3716" s="406" t="str">
        <f t="shared" ref="R3716:R3779" si="58">S3716&amp;"_"&amp;T3716&amp;"_"&amp;U3716&amp;"_"&amp;V3716&amp;"_"&amp;W3716</f>
        <v>512_COR4_54_9_202122</v>
      </c>
      <c r="S3716" s="406">
        <v>512</v>
      </c>
      <c r="T3716" s="406" t="s">
        <v>231</v>
      </c>
      <c r="U3716" s="406">
        <v>54</v>
      </c>
      <c r="V3716" s="406">
        <v>9</v>
      </c>
      <c r="W3716" s="406">
        <v>202122</v>
      </c>
      <c r="X3716" s="566">
        <v>27957</v>
      </c>
    </row>
    <row r="3717" spans="18:24" x14ac:dyDescent="0.2">
      <c r="R3717" s="406" t="str">
        <f t="shared" si="58"/>
        <v>514_COR4_54_9_202122</v>
      </c>
      <c r="S3717" s="406">
        <v>514</v>
      </c>
      <c r="T3717" s="406" t="s">
        <v>231</v>
      </c>
      <c r="U3717" s="406">
        <v>54</v>
      </c>
      <c r="V3717" s="406">
        <v>9</v>
      </c>
      <c r="W3717" s="406">
        <v>202122</v>
      </c>
      <c r="X3717" s="566">
        <v>0</v>
      </c>
    </row>
    <row r="3718" spans="18:24" x14ac:dyDescent="0.2">
      <c r="R3718" s="406" t="str">
        <f t="shared" si="58"/>
        <v>516_COR4_54_9_202122</v>
      </c>
      <c r="S3718" s="406">
        <v>516</v>
      </c>
      <c r="T3718" s="406" t="s">
        <v>231</v>
      </c>
      <c r="U3718" s="406">
        <v>54</v>
      </c>
      <c r="V3718" s="406">
        <v>9</v>
      </c>
      <c r="W3718" s="406">
        <v>202122</v>
      </c>
      <c r="X3718" s="566">
        <v>0</v>
      </c>
    </row>
    <row r="3719" spans="18:24" x14ac:dyDescent="0.2">
      <c r="R3719" s="406" t="str">
        <f t="shared" si="58"/>
        <v>518_COR4_54_9_202122</v>
      </c>
      <c r="S3719" s="406">
        <v>518</v>
      </c>
      <c r="T3719" s="406" t="s">
        <v>231</v>
      </c>
      <c r="U3719" s="406">
        <v>54</v>
      </c>
      <c r="V3719" s="406">
        <v>9</v>
      </c>
      <c r="W3719" s="406">
        <v>202122</v>
      </c>
      <c r="X3719" s="566">
        <v>0</v>
      </c>
    </row>
    <row r="3720" spans="18:24" x14ac:dyDescent="0.2">
      <c r="R3720" s="406" t="str">
        <f t="shared" si="58"/>
        <v>520_COR4_54_9_202122</v>
      </c>
      <c r="S3720" s="406">
        <v>520</v>
      </c>
      <c r="T3720" s="406" t="s">
        <v>231</v>
      </c>
      <c r="U3720" s="406">
        <v>54</v>
      </c>
      <c r="V3720" s="406">
        <v>9</v>
      </c>
      <c r="W3720" s="406">
        <v>202122</v>
      </c>
      <c r="X3720" s="566">
        <v>131850</v>
      </c>
    </row>
    <row r="3721" spans="18:24" x14ac:dyDescent="0.2">
      <c r="R3721" s="406" t="str">
        <f t="shared" si="58"/>
        <v>522_COR4_54_9_202122</v>
      </c>
      <c r="S3721" s="406">
        <v>522</v>
      </c>
      <c r="T3721" s="406" t="s">
        <v>231</v>
      </c>
      <c r="U3721" s="406">
        <v>54</v>
      </c>
      <c r="V3721" s="406">
        <v>9</v>
      </c>
      <c r="W3721" s="406">
        <v>202122</v>
      </c>
      <c r="X3721" s="566">
        <v>299212.90899999999</v>
      </c>
    </row>
    <row r="3722" spans="18:24" x14ac:dyDescent="0.2">
      <c r="R3722" s="406" t="str">
        <f t="shared" si="58"/>
        <v>524_COR4_54_9_202122</v>
      </c>
      <c r="S3722" s="406">
        <v>524</v>
      </c>
      <c r="T3722" s="406" t="s">
        <v>231</v>
      </c>
      <c r="U3722" s="406">
        <v>54</v>
      </c>
      <c r="V3722" s="406">
        <v>9</v>
      </c>
      <c r="W3722" s="406">
        <v>202122</v>
      </c>
      <c r="X3722" s="566">
        <v>98785</v>
      </c>
    </row>
    <row r="3723" spans="18:24" x14ac:dyDescent="0.2">
      <c r="R3723" s="406" t="str">
        <f t="shared" si="58"/>
        <v>526_COR4_54_9_202122</v>
      </c>
      <c r="S3723" s="406">
        <v>526</v>
      </c>
      <c r="T3723" s="406" t="s">
        <v>231</v>
      </c>
      <c r="U3723" s="406">
        <v>54</v>
      </c>
      <c r="V3723" s="406">
        <v>9</v>
      </c>
      <c r="W3723" s="406">
        <v>202122</v>
      </c>
      <c r="X3723" s="566">
        <v>0</v>
      </c>
    </row>
    <row r="3724" spans="18:24" x14ac:dyDescent="0.2">
      <c r="R3724" s="406" t="str">
        <f t="shared" si="58"/>
        <v>528_COR4_54_9_202122</v>
      </c>
      <c r="S3724" s="406">
        <v>528</v>
      </c>
      <c r="T3724" s="406" t="s">
        <v>231</v>
      </c>
      <c r="U3724" s="406">
        <v>54</v>
      </c>
      <c r="V3724" s="406">
        <v>9</v>
      </c>
      <c r="W3724" s="406">
        <v>202122</v>
      </c>
      <c r="X3724" s="566">
        <v>0</v>
      </c>
    </row>
    <row r="3725" spans="18:24" x14ac:dyDescent="0.2">
      <c r="R3725" s="406" t="str">
        <f t="shared" si="58"/>
        <v>530_COR4_54_9_202122</v>
      </c>
      <c r="S3725" s="406">
        <v>530</v>
      </c>
      <c r="T3725" s="406" t="s">
        <v>231</v>
      </c>
      <c r="U3725" s="406">
        <v>54</v>
      </c>
      <c r="V3725" s="406">
        <v>9</v>
      </c>
      <c r="W3725" s="406">
        <v>202122</v>
      </c>
      <c r="X3725" s="566">
        <v>234127</v>
      </c>
    </row>
    <row r="3726" spans="18:24" x14ac:dyDescent="0.2">
      <c r="R3726" s="406" t="str">
        <f t="shared" si="58"/>
        <v>532_COR4_54_9_202122</v>
      </c>
      <c r="S3726" s="406">
        <v>532</v>
      </c>
      <c r="T3726" s="406" t="s">
        <v>231</v>
      </c>
      <c r="U3726" s="406">
        <v>54</v>
      </c>
      <c r="V3726" s="406">
        <v>9</v>
      </c>
      <c r="W3726" s="406">
        <v>202122</v>
      </c>
      <c r="X3726" s="566">
        <v>26662</v>
      </c>
    </row>
    <row r="3727" spans="18:24" x14ac:dyDescent="0.2">
      <c r="R3727" s="406" t="str">
        <f t="shared" si="58"/>
        <v>534_COR4_54_9_202122</v>
      </c>
      <c r="S3727" s="406">
        <v>534</v>
      </c>
      <c r="T3727" s="406" t="s">
        <v>231</v>
      </c>
      <c r="U3727" s="406">
        <v>54</v>
      </c>
      <c r="V3727" s="406">
        <v>9</v>
      </c>
      <c r="W3727" s="406">
        <v>202122</v>
      </c>
      <c r="X3727" s="566">
        <v>0</v>
      </c>
    </row>
    <row r="3728" spans="18:24" x14ac:dyDescent="0.2">
      <c r="R3728" s="406" t="str">
        <f t="shared" si="58"/>
        <v>536_COR4_54_9_202122</v>
      </c>
      <c r="S3728" s="406">
        <v>536</v>
      </c>
      <c r="T3728" s="406" t="s">
        <v>231</v>
      </c>
      <c r="U3728" s="406">
        <v>54</v>
      </c>
      <c r="V3728" s="406">
        <v>9</v>
      </c>
      <c r="W3728" s="406">
        <v>202122</v>
      </c>
      <c r="X3728" s="566">
        <v>0</v>
      </c>
    </row>
    <row r="3729" spans="18:24" x14ac:dyDescent="0.2">
      <c r="R3729" s="406" t="str">
        <f t="shared" si="58"/>
        <v>538_COR4_54_9_202122</v>
      </c>
      <c r="S3729" s="406">
        <v>538</v>
      </c>
      <c r="T3729" s="406" t="s">
        <v>231</v>
      </c>
      <c r="U3729" s="406">
        <v>54</v>
      </c>
      <c r="V3729" s="406">
        <v>9</v>
      </c>
      <c r="W3729" s="406">
        <v>202122</v>
      </c>
      <c r="X3729" s="566">
        <v>78841</v>
      </c>
    </row>
    <row r="3730" spans="18:24" x14ac:dyDescent="0.2">
      <c r="R3730" s="406" t="str">
        <f t="shared" si="58"/>
        <v>540_COR4_54_9_202122</v>
      </c>
      <c r="S3730" s="406">
        <v>540</v>
      </c>
      <c r="T3730" s="406" t="s">
        <v>231</v>
      </c>
      <c r="U3730" s="406">
        <v>54</v>
      </c>
      <c r="V3730" s="406">
        <v>9</v>
      </c>
      <c r="W3730" s="406">
        <v>202122</v>
      </c>
      <c r="X3730" s="566">
        <v>0</v>
      </c>
    </row>
    <row r="3731" spans="18:24" x14ac:dyDescent="0.2">
      <c r="R3731" s="406" t="str">
        <f t="shared" si="58"/>
        <v>542_COR4_54_9_202122</v>
      </c>
      <c r="S3731" s="406">
        <v>542</v>
      </c>
      <c r="T3731" s="406" t="s">
        <v>231</v>
      </c>
      <c r="U3731" s="406">
        <v>54</v>
      </c>
      <c r="V3731" s="406">
        <v>9</v>
      </c>
      <c r="W3731" s="406">
        <v>202122</v>
      </c>
      <c r="X3731" s="566">
        <v>0</v>
      </c>
    </row>
    <row r="3732" spans="18:24" x14ac:dyDescent="0.2">
      <c r="R3732" s="406" t="str">
        <f t="shared" si="58"/>
        <v>544_COR4_54_9_202122</v>
      </c>
      <c r="S3732" s="406">
        <v>544</v>
      </c>
      <c r="T3732" s="406" t="s">
        <v>231</v>
      </c>
      <c r="U3732" s="406">
        <v>54</v>
      </c>
      <c r="V3732" s="406">
        <v>9</v>
      </c>
      <c r="W3732" s="406">
        <v>202122</v>
      </c>
      <c r="X3732" s="566">
        <v>118494</v>
      </c>
    </row>
    <row r="3733" spans="18:24" x14ac:dyDescent="0.2">
      <c r="R3733" s="406" t="str">
        <f t="shared" si="58"/>
        <v>545_COR4_54_9_202122</v>
      </c>
      <c r="S3733" s="406">
        <v>545</v>
      </c>
      <c r="T3733" s="406" t="s">
        <v>231</v>
      </c>
      <c r="U3733" s="406">
        <v>54</v>
      </c>
      <c r="V3733" s="406">
        <v>9</v>
      </c>
      <c r="W3733" s="406">
        <v>202122</v>
      </c>
      <c r="X3733" s="566">
        <v>0</v>
      </c>
    </row>
    <row r="3734" spans="18:24" x14ac:dyDescent="0.2">
      <c r="R3734" s="406" t="str">
        <f t="shared" si="58"/>
        <v>546_COR4_54_9_202122</v>
      </c>
      <c r="S3734" s="406">
        <v>546</v>
      </c>
      <c r="T3734" s="406" t="s">
        <v>231</v>
      </c>
      <c r="U3734" s="406">
        <v>54</v>
      </c>
      <c r="V3734" s="406">
        <v>9</v>
      </c>
      <c r="W3734" s="406">
        <v>202122</v>
      </c>
      <c r="X3734" s="566">
        <v>0</v>
      </c>
    </row>
    <row r="3735" spans="18:24" x14ac:dyDescent="0.2">
      <c r="R3735" s="406" t="str">
        <f t="shared" si="58"/>
        <v>548_COR4_54_9_202122</v>
      </c>
      <c r="S3735" s="406">
        <v>548</v>
      </c>
      <c r="T3735" s="406" t="s">
        <v>231</v>
      </c>
      <c r="U3735" s="406">
        <v>54</v>
      </c>
      <c r="V3735" s="406">
        <v>9</v>
      </c>
      <c r="W3735" s="406">
        <v>202122</v>
      </c>
      <c r="X3735" s="566">
        <v>0</v>
      </c>
    </row>
    <row r="3736" spans="18:24" x14ac:dyDescent="0.2">
      <c r="R3736" s="406" t="str">
        <f t="shared" si="58"/>
        <v>550_COR4_54_9_202122</v>
      </c>
      <c r="S3736" s="406">
        <v>550</v>
      </c>
      <c r="T3736" s="406" t="s">
        <v>231</v>
      </c>
      <c r="U3736" s="406">
        <v>54</v>
      </c>
      <c r="V3736" s="406">
        <v>9</v>
      </c>
      <c r="W3736" s="406">
        <v>202122</v>
      </c>
      <c r="X3736" s="566">
        <v>0</v>
      </c>
    </row>
    <row r="3737" spans="18:24" x14ac:dyDescent="0.2">
      <c r="R3737" s="406" t="str">
        <f t="shared" si="58"/>
        <v>552_COR4_54_9_202122</v>
      </c>
      <c r="S3737" s="406">
        <v>552</v>
      </c>
      <c r="T3737" s="406" t="s">
        <v>231</v>
      </c>
      <c r="U3737" s="406">
        <v>54</v>
      </c>
      <c r="V3737" s="406">
        <v>9</v>
      </c>
      <c r="W3737" s="406">
        <v>202122</v>
      </c>
      <c r="X3737" s="566">
        <v>301370</v>
      </c>
    </row>
    <row r="3738" spans="18:24" x14ac:dyDescent="0.2">
      <c r="R3738" s="406" t="str">
        <f t="shared" si="58"/>
        <v>562_COR4_54_9_202122</v>
      </c>
      <c r="S3738" s="406">
        <v>562</v>
      </c>
      <c r="T3738" s="406" t="s">
        <v>231</v>
      </c>
      <c r="U3738" s="406">
        <v>54</v>
      </c>
      <c r="V3738" s="406">
        <v>9</v>
      </c>
      <c r="W3738" s="406">
        <v>202122</v>
      </c>
      <c r="X3738" s="566">
        <v>0</v>
      </c>
    </row>
    <row r="3739" spans="18:24" x14ac:dyDescent="0.2">
      <c r="R3739" s="406" t="str">
        <f t="shared" si="58"/>
        <v>564_COR4_54_9_202122</v>
      </c>
      <c r="S3739" s="406">
        <v>564</v>
      </c>
      <c r="T3739" s="406" t="s">
        <v>231</v>
      </c>
      <c r="U3739" s="406">
        <v>54</v>
      </c>
      <c r="V3739" s="406">
        <v>9</v>
      </c>
      <c r="W3739" s="406">
        <v>202122</v>
      </c>
      <c r="X3739" s="566">
        <v>0</v>
      </c>
    </row>
    <row r="3740" spans="18:24" x14ac:dyDescent="0.2">
      <c r="R3740" s="406" t="str">
        <f t="shared" si="58"/>
        <v>566_COR4_54_9_202122</v>
      </c>
      <c r="S3740" s="406">
        <v>566</v>
      </c>
      <c r="T3740" s="406" t="s">
        <v>231</v>
      </c>
      <c r="U3740" s="406">
        <v>54</v>
      </c>
      <c r="V3740" s="406">
        <v>9</v>
      </c>
      <c r="W3740" s="406">
        <v>202122</v>
      </c>
      <c r="X3740" s="566">
        <v>0</v>
      </c>
    </row>
    <row r="3741" spans="18:24" x14ac:dyDescent="0.2">
      <c r="R3741" s="406" t="str">
        <f t="shared" si="58"/>
        <v>568_COR4_54_9_202122</v>
      </c>
      <c r="S3741" s="406">
        <v>568</v>
      </c>
      <c r="T3741" s="406" t="s">
        <v>231</v>
      </c>
      <c r="U3741" s="406">
        <v>54</v>
      </c>
      <c r="V3741" s="406">
        <v>9</v>
      </c>
      <c r="W3741" s="406">
        <v>202122</v>
      </c>
      <c r="X3741" s="566">
        <v>0</v>
      </c>
    </row>
    <row r="3742" spans="18:24" x14ac:dyDescent="0.2">
      <c r="R3742" s="406" t="str">
        <f t="shared" si="58"/>
        <v>572_COR4_54_9_202122</v>
      </c>
      <c r="S3742" s="406">
        <v>572</v>
      </c>
      <c r="T3742" s="406" t="s">
        <v>231</v>
      </c>
      <c r="U3742" s="406">
        <v>54</v>
      </c>
      <c r="V3742" s="406">
        <v>9</v>
      </c>
      <c r="W3742" s="406">
        <v>202122</v>
      </c>
      <c r="X3742" s="566">
        <v>0</v>
      </c>
    </row>
    <row r="3743" spans="18:24" x14ac:dyDescent="0.2">
      <c r="R3743" s="406" t="str">
        <f t="shared" si="58"/>
        <v>574_COR4_54_9_202122</v>
      </c>
      <c r="S3743" s="406">
        <v>574</v>
      </c>
      <c r="T3743" s="406" t="s">
        <v>231</v>
      </c>
      <c r="U3743" s="406">
        <v>54</v>
      </c>
      <c r="V3743" s="406">
        <v>9</v>
      </c>
      <c r="W3743" s="406">
        <v>202122</v>
      </c>
      <c r="X3743" s="566">
        <v>0</v>
      </c>
    </row>
    <row r="3744" spans="18:24" x14ac:dyDescent="0.2">
      <c r="R3744" s="406" t="str">
        <f t="shared" si="58"/>
        <v>576_COR4_54_9_202122</v>
      </c>
      <c r="S3744" s="406">
        <v>576</v>
      </c>
      <c r="T3744" s="406" t="s">
        <v>231</v>
      </c>
      <c r="U3744" s="406">
        <v>54</v>
      </c>
      <c r="V3744" s="406">
        <v>9</v>
      </c>
      <c r="W3744" s="406">
        <v>202122</v>
      </c>
      <c r="X3744" s="566">
        <v>0</v>
      </c>
    </row>
    <row r="3745" spans="18:24" x14ac:dyDescent="0.2">
      <c r="R3745" s="406" t="str">
        <f t="shared" si="58"/>
        <v>582_COR4_54_9_202122</v>
      </c>
      <c r="S3745" s="406">
        <v>582</v>
      </c>
      <c r="T3745" s="406" t="s">
        <v>231</v>
      </c>
      <c r="U3745" s="406">
        <v>54</v>
      </c>
      <c r="V3745" s="406">
        <v>9</v>
      </c>
      <c r="W3745" s="406">
        <v>202122</v>
      </c>
      <c r="X3745" s="566">
        <v>0</v>
      </c>
    </row>
    <row r="3746" spans="18:24" x14ac:dyDescent="0.2">
      <c r="R3746" s="406" t="str">
        <f t="shared" si="58"/>
        <v>584_COR4_54_9_202122</v>
      </c>
      <c r="S3746" s="406">
        <v>584</v>
      </c>
      <c r="T3746" s="406" t="s">
        <v>231</v>
      </c>
      <c r="U3746" s="406">
        <v>54</v>
      </c>
      <c r="V3746" s="406">
        <v>9</v>
      </c>
      <c r="W3746" s="406">
        <v>202122</v>
      </c>
      <c r="X3746" s="566">
        <v>0</v>
      </c>
    </row>
    <row r="3747" spans="18:24" x14ac:dyDescent="0.2">
      <c r="R3747" s="406" t="str">
        <f t="shared" si="58"/>
        <v>586_COR4_54_9_202122</v>
      </c>
      <c r="S3747" s="406">
        <v>586</v>
      </c>
      <c r="T3747" s="406" t="s">
        <v>231</v>
      </c>
      <c r="U3747" s="406">
        <v>54</v>
      </c>
      <c r="V3747" s="406">
        <v>9</v>
      </c>
      <c r="W3747" s="406">
        <v>202122</v>
      </c>
      <c r="X3747" s="566">
        <v>0</v>
      </c>
    </row>
    <row r="3748" spans="18:24" x14ac:dyDescent="0.2">
      <c r="R3748" s="406" t="str">
        <f t="shared" si="58"/>
        <v>512_COR4_55_9_202122</v>
      </c>
      <c r="S3748" s="406">
        <v>512</v>
      </c>
      <c r="T3748" s="406" t="s">
        <v>231</v>
      </c>
      <c r="U3748" s="406">
        <v>55</v>
      </c>
      <c r="V3748" s="406">
        <v>9</v>
      </c>
      <c r="W3748" s="406">
        <v>202122</v>
      </c>
      <c r="X3748" s="566">
        <v>27398</v>
      </c>
    </row>
    <row r="3749" spans="18:24" x14ac:dyDescent="0.2">
      <c r="R3749" s="406" t="str">
        <f t="shared" si="58"/>
        <v>514_COR4_55_9_202122</v>
      </c>
      <c r="S3749" s="406">
        <v>514</v>
      </c>
      <c r="T3749" s="406" t="s">
        <v>231</v>
      </c>
      <c r="U3749" s="406">
        <v>55</v>
      </c>
      <c r="V3749" s="406">
        <v>9</v>
      </c>
      <c r="W3749" s="406">
        <v>202122</v>
      </c>
      <c r="X3749" s="566">
        <v>0</v>
      </c>
    </row>
    <row r="3750" spans="18:24" x14ac:dyDescent="0.2">
      <c r="R3750" s="406" t="str">
        <f t="shared" si="58"/>
        <v>516_COR4_55_9_202122</v>
      </c>
      <c r="S3750" s="406">
        <v>516</v>
      </c>
      <c r="T3750" s="406" t="s">
        <v>231</v>
      </c>
      <c r="U3750" s="406">
        <v>55</v>
      </c>
      <c r="V3750" s="406">
        <v>9</v>
      </c>
      <c r="W3750" s="406">
        <v>202122</v>
      </c>
      <c r="X3750" s="566">
        <v>0</v>
      </c>
    </row>
    <row r="3751" spans="18:24" x14ac:dyDescent="0.2">
      <c r="R3751" s="406" t="str">
        <f t="shared" si="58"/>
        <v>518_COR4_55_9_202122</v>
      </c>
      <c r="S3751" s="406">
        <v>518</v>
      </c>
      <c r="T3751" s="406" t="s">
        <v>231</v>
      </c>
      <c r="U3751" s="406">
        <v>55</v>
      </c>
      <c r="V3751" s="406">
        <v>9</v>
      </c>
      <c r="W3751" s="406">
        <v>202122</v>
      </c>
      <c r="X3751" s="566">
        <v>0</v>
      </c>
    </row>
    <row r="3752" spans="18:24" x14ac:dyDescent="0.2">
      <c r="R3752" s="406" t="str">
        <f t="shared" si="58"/>
        <v>520_COR4_55_9_202122</v>
      </c>
      <c r="S3752" s="406">
        <v>520</v>
      </c>
      <c r="T3752" s="406" t="s">
        <v>231</v>
      </c>
      <c r="U3752" s="406">
        <v>55</v>
      </c>
      <c r="V3752" s="406">
        <v>9</v>
      </c>
      <c r="W3752" s="406">
        <v>202122</v>
      </c>
      <c r="X3752" s="566">
        <v>132005</v>
      </c>
    </row>
    <row r="3753" spans="18:24" x14ac:dyDescent="0.2">
      <c r="R3753" s="406" t="str">
        <f t="shared" si="58"/>
        <v>522_COR4_55_9_202122</v>
      </c>
      <c r="S3753" s="406">
        <v>522</v>
      </c>
      <c r="T3753" s="406" t="s">
        <v>231</v>
      </c>
      <c r="U3753" s="406">
        <v>55</v>
      </c>
      <c r="V3753" s="406">
        <v>9</v>
      </c>
      <c r="W3753" s="406">
        <v>202122</v>
      </c>
      <c r="X3753" s="566">
        <v>341530.826</v>
      </c>
    </row>
    <row r="3754" spans="18:24" x14ac:dyDescent="0.2">
      <c r="R3754" s="406" t="str">
        <f t="shared" si="58"/>
        <v>524_COR4_55_9_202122</v>
      </c>
      <c r="S3754" s="406">
        <v>524</v>
      </c>
      <c r="T3754" s="406" t="s">
        <v>231</v>
      </c>
      <c r="U3754" s="406">
        <v>55</v>
      </c>
      <c r="V3754" s="406">
        <v>9</v>
      </c>
      <c r="W3754" s="406">
        <v>202122</v>
      </c>
      <c r="X3754" s="566">
        <v>101442</v>
      </c>
    </row>
    <row r="3755" spans="18:24" x14ac:dyDescent="0.2">
      <c r="R3755" s="406" t="str">
        <f t="shared" si="58"/>
        <v>526_COR4_55_9_202122</v>
      </c>
      <c r="S3755" s="406">
        <v>526</v>
      </c>
      <c r="T3755" s="406" t="s">
        <v>231</v>
      </c>
      <c r="U3755" s="406">
        <v>55</v>
      </c>
      <c r="V3755" s="406">
        <v>9</v>
      </c>
      <c r="W3755" s="406">
        <v>202122</v>
      </c>
      <c r="X3755" s="566">
        <v>0</v>
      </c>
    </row>
    <row r="3756" spans="18:24" x14ac:dyDescent="0.2">
      <c r="R3756" s="406" t="str">
        <f t="shared" si="58"/>
        <v>528_COR4_55_9_202122</v>
      </c>
      <c r="S3756" s="406">
        <v>528</v>
      </c>
      <c r="T3756" s="406" t="s">
        <v>231</v>
      </c>
      <c r="U3756" s="406">
        <v>55</v>
      </c>
      <c r="V3756" s="406">
        <v>9</v>
      </c>
      <c r="W3756" s="406">
        <v>202122</v>
      </c>
      <c r="X3756" s="566">
        <v>0</v>
      </c>
    </row>
    <row r="3757" spans="18:24" x14ac:dyDescent="0.2">
      <c r="R3757" s="406" t="str">
        <f t="shared" si="58"/>
        <v>530_COR4_55_9_202122</v>
      </c>
      <c r="S3757" s="406">
        <v>530</v>
      </c>
      <c r="T3757" s="406" t="s">
        <v>231</v>
      </c>
      <c r="U3757" s="406">
        <v>55</v>
      </c>
      <c r="V3757" s="406">
        <v>9</v>
      </c>
      <c r="W3757" s="406">
        <v>202122</v>
      </c>
      <c r="X3757" s="566">
        <v>229445</v>
      </c>
    </row>
    <row r="3758" spans="18:24" x14ac:dyDescent="0.2">
      <c r="R3758" s="406" t="str">
        <f t="shared" si="58"/>
        <v>532_COR4_55_9_202122</v>
      </c>
      <c r="S3758" s="406">
        <v>532</v>
      </c>
      <c r="T3758" s="406" t="s">
        <v>231</v>
      </c>
      <c r="U3758" s="406">
        <v>55</v>
      </c>
      <c r="V3758" s="406">
        <v>9</v>
      </c>
      <c r="W3758" s="406">
        <v>202122</v>
      </c>
      <c r="X3758" s="566">
        <v>31095</v>
      </c>
    </row>
    <row r="3759" spans="18:24" x14ac:dyDescent="0.2">
      <c r="R3759" s="406" t="str">
        <f t="shared" si="58"/>
        <v>534_COR4_55_9_202122</v>
      </c>
      <c r="S3759" s="406">
        <v>534</v>
      </c>
      <c r="T3759" s="406" t="s">
        <v>231</v>
      </c>
      <c r="U3759" s="406">
        <v>55</v>
      </c>
      <c r="V3759" s="406">
        <v>9</v>
      </c>
      <c r="W3759" s="406">
        <v>202122</v>
      </c>
      <c r="X3759" s="566">
        <v>0</v>
      </c>
    </row>
    <row r="3760" spans="18:24" x14ac:dyDescent="0.2">
      <c r="R3760" s="406" t="str">
        <f t="shared" si="58"/>
        <v>536_COR4_55_9_202122</v>
      </c>
      <c r="S3760" s="406">
        <v>536</v>
      </c>
      <c r="T3760" s="406" t="s">
        <v>231</v>
      </c>
      <c r="U3760" s="406">
        <v>55</v>
      </c>
      <c r="V3760" s="406">
        <v>9</v>
      </c>
      <c r="W3760" s="406">
        <v>202122</v>
      </c>
      <c r="X3760" s="566">
        <v>0</v>
      </c>
    </row>
    <row r="3761" spans="18:24" x14ac:dyDescent="0.2">
      <c r="R3761" s="406" t="str">
        <f t="shared" si="58"/>
        <v>538_COR4_55_9_202122</v>
      </c>
      <c r="S3761" s="406">
        <v>538</v>
      </c>
      <c r="T3761" s="406" t="s">
        <v>231</v>
      </c>
      <c r="U3761" s="406">
        <v>55</v>
      </c>
      <c r="V3761" s="406">
        <v>9</v>
      </c>
      <c r="W3761" s="406">
        <v>202122</v>
      </c>
      <c r="X3761" s="566">
        <v>78089</v>
      </c>
    </row>
    <row r="3762" spans="18:24" x14ac:dyDescent="0.2">
      <c r="R3762" s="406" t="str">
        <f t="shared" si="58"/>
        <v>540_COR4_55_9_202122</v>
      </c>
      <c r="S3762" s="406">
        <v>540</v>
      </c>
      <c r="T3762" s="406" t="s">
        <v>231</v>
      </c>
      <c r="U3762" s="406">
        <v>55</v>
      </c>
      <c r="V3762" s="406">
        <v>9</v>
      </c>
      <c r="W3762" s="406">
        <v>202122</v>
      </c>
      <c r="X3762" s="566">
        <v>0</v>
      </c>
    </row>
    <row r="3763" spans="18:24" x14ac:dyDescent="0.2">
      <c r="R3763" s="406" t="str">
        <f t="shared" si="58"/>
        <v>542_COR4_55_9_202122</v>
      </c>
      <c r="S3763" s="406">
        <v>542</v>
      </c>
      <c r="T3763" s="406" t="s">
        <v>231</v>
      </c>
      <c r="U3763" s="406">
        <v>55</v>
      </c>
      <c r="V3763" s="406">
        <v>9</v>
      </c>
      <c r="W3763" s="406">
        <v>202122</v>
      </c>
      <c r="X3763" s="566">
        <v>0</v>
      </c>
    </row>
    <row r="3764" spans="18:24" x14ac:dyDescent="0.2">
      <c r="R3764" s="406" t="str">
        <f t="shared" si="58"/>
        <v>544_COR4_55_9_202122</v>
      </c>
      <c r="S3764" s="406">
        <v>544</v>
      </c>
      <c r="T3764" s="406" t="s">
        <v>231</v>
      </c>
      <c r="U3764" s="406">
        <v>55</v>
      </c>
      <c r="V3764" s="406">
        <v>9</v>
      </c>
      <c r="W3764" s="406">
        <v>202122</v>
      </c>
      <c r="X3764" s="566">
        <v>134025</v>
      </c>
    </row>
    <row r="3765" spans="18:24" x14ac:dyDescent="0.2">
      <c r="R3765" s="406" t="str">
        <f t="shared" si="58"/>
        <v>545_COR4_55_9_202122</v>
      </c>
      <c r="S3765" s="406">
        <v>545</v>
      </c>
      <c r="T3765" s="406" t="s">
        <v>231</v>
      </c>
      <c r="U3765" s="406">
        <v>55</v>
      </c>
      <c r="V3765" s="406">
        <v>9</v>
      </c>
      <c r="W3765" s="406">
        <v>202122</v>
      </c>
      <c r="X3765" s="566">
        <v>0</v>
      </c>
    </row>
    <row r="3766" spans="18:24" x14ac:dyDescent="0.2">
      <c r="R3766" s="406" t="str">
        <f t="shared" si="58"/>
        <v>546_COR4_55_9_202122</v>
      </c>
      <c r="S3766" s="406">
        <v>546</v>
      </c>
      <c r="T3766" s="406" t="s">
        <v>231</v>
      </c>
      <c r="U3766" s="406">
        <v>55</v>
      </c>
      <c r="V3766" s="406">
        <v>9</v>
      </c>
      <c r="W3766" s="406">
        <v>202122</v>
      </c>
      <c r="X3766" s="566">
        <v>0</v>
      </c>
    </row>
    <row r="3767" spans="18:24" x14ac:dyDescent="0.2">
      <c r="R3767" s="406" t="str">
        <f t="shared" si="58"/>
        <v>548_COR4_55_9_202122</v>
      </c>
      <c r="S3767" s="406">
        <v>548</v>
      </c>
      <c r="T3767" s="406" t="s">
        <v>231</v>
      </c>
      <c r="U3767" s="406">
        <v>55</v>
      </c>
      <c r="V3767" s="406">
        <v>9</v>
      </c>
      <c r="W3767" s="406">
        <v>202122</v>
      </c>
      <c r="X3767" s="566">
        <v>0</v>
      </c>
    </row>
    <row r="3768" spans="18:24" x14ac:dyDescent="0.2">
      <c r="R3768" s="406" t="str">
        <f t="shared" si="58"/>
        <v>550_COR4_55_9_202122</v>
      </c>
      <c r="S3768" s="406">
        <v>550</v>
      </c>
      <c r="T3768" s="406" t="s">
        <v>231</v>
      </c>
      <c r="U3768" s="406">
        <v>55</v>
      </c>
      <c r="V3768" s="406">
        <v>9</v>
      </c>
      <c r="W3768" s="406">
        <v>202122</v>
      </c>
      <c r="X3768" s="566">
        <v>0</v>
      </c>
    </row>
    <row r="3769" spans="18:24" x14ac:dyDescent="0.2">
      <c r="R3769" s="406" t="str">
        <f t="shared" si="58"/>
        <v>552_COR4_55_9_202122</v>
      </c>
      <c r="S3769" s="406">
        <v>552</v>
      </c>
      <c r="T3769" s="406" t="s">
        <v>231</v>
      </c>
      <c r="U3769" s="406">
        <v>55</v>
      </c>
      <c r="V3769" s="406">
        <v>9</v>
      </c>
      <c r="W3769" s="406">
        <v>202122</v>
      </c>
      <c r="X3769" s="566">
        <v>324739</v>
      </c>
    </row>
    <row r="3770" spans="18:24" x14ac:dyDescent="0.2">
      <c r="R3770" s="406" t="str">
        <f t="shared" si="58"/>
        <v>562_COR4_55_9_202122</v>
      </c>
      <c r="S3770" s="406">
        <v>562</v>
      </c>
      <c r="T3770" s="406" t="s">
        <v>231</v>
      </c>
      <c r="U3770" s="406">
        <v>55</v>
      </c>
      <c r="V3770" s="406">
        <v>9</v>
      </c>
      <c r="W3770" s="406">
        <v>202122</v>
      </c>
      <c r="X3770" s="566">
        <v>0</v>
      </c>
    </row>
    <row r="3771" spans="18:24" x14ac:dyDescent="0.2">
      <c r="R3771" s="406" t="str">
        <f t="shared" si="58"/>
        <v>564_COR4_55_9_202122</v>
      </c>
      <c r="S3771" s="406">
        <v>564</v>
      </c>
      <c r="T3771" s="406" t="s">
        <v>231</v>
      </c>
      <c r="U3771" s="406">
        <v>55</v>
      </c>
      <c r="V3771" s="406">
        <v>9</v>
      </c>
      <c r="W3771" s="406">
        <v>202122</v>
      </c>
      <c r="X3771" s="566">
        <v>0</v>
      </c>
    </row>
    <row r="3772" spans="18:24" x14ac:dyDescent="0.2">
      <c r="R3772" s="406" t="str">
        <f t="shared" si="58"/>
        <v>566_COR4_55_9_202122</v>
      </c>
      <c r="S3772" s="406">
        <v>566</v>
      </c>
      <c r="T3772" s="406" t="s">
        <v>231</v>
      </c>
      <c r="U3772" s="406">
        <v>55</v>
      </c>
      <c r="V3772" s="406">
        <v>9</v>
      </c>
      <c r="W3772" s="406">
        <v>202122</v>
      </c>
      <c r="X3772" s="566">
        <v>0</v>
      </c>
    </row>
    <row r="3773" spans="18:24" x14ac:dyDescent="0.2">
      <c r="R3773" s="406" t="str">
        <f t="shared" si="58"/>
        <v>568_COR4_55_9_202122</v>
      </c>
      <c r="S3773" s="406">
        <v>568</v>
      </c>
      <c r="T3773" s="406" t="s">
        <v>231</v>
      </c>
      <c r="U3773" s="406">
        <v>55</v>
      </c>
      <c r="V3773" s="406">
        <v>9</v>
      </c>
      <c r="W3773" s="406">
        <v>202122</v>
      </c>
      <c r="X3773" s="566">
        <v>0</v>
      </c>
    </row>
    <row r="3774" spans="18:24" x14ac:dyDescent="0.2">
      <c r="R3774" s="406" t="str">
        <f t="shared" si="58"/>
        <v>572_COR4_55_9_202122</v>
      </c>
      <c r="S3774" s="406">
        <v>572</v>
      </c>
      <c r="T3774" s="406" t="s">
        <v>231</v>
      </c>
      <c r="U3774" s="406">
        <v>55</v>
      </c>
      <c r="V3774" s="406">
        <v>9</v>
      </c>
      <c r="W3774" s="406">
        <v>202122</v>
      </c>
      <c r="X3774" s="566">
        <v>0</v>
      </c>
    </row>
    <row r="3775" spans="18:24" x14ac:dyDescent="0.2">
      <c r="R3775" s="406" t="str">
        <f t="shared" si="58"/>
        <v>574_COR4_55_9_202122</v>
      </c>
      <c r="S3775" s="406">
        <v>574</v>
      </c>
      <c r="T3775" s="406" t="s">
        <v>231</v>
      </c>
      <c r="U3775" s="406">
        <v>55</v>
      </c>
      <c r="V3775" s="406">
        <v>9</v>
      </c>
      <c r="W3775" s="406">
        <v>202122</v>
      </c>
      <c r="X3775" s="566">
        <v>0</v>
      </c>
    </row>
    <row r="3776" spans="18:24" x14ac:dyDescent="0.2">
      <c r="R3776" s="406" t="str">
        <f t="shared" si="58"/>
        <v>576_COR4_55_9_202122</v>
      </c>
      <c r="S3776" s="406">
        <v>576</v>
      </c>
      <c r="T3776" s="406" t="s">
        <v>231</v>
      </c>
      <c r="U3776" s="406">
        <v>55</v>
      </c>
      <c r="V3776" s="406">
        <v>9</v>
      </c>
      <c r="W3776" s="406">
        <v>202122</v>
      </c>
      <c r="X3776" s="566">
        <v>0</v>
      </c>
    </row>
    <row r="3777" spans="18:24" x14ac:dyDescent="0.2">
      <c r="R3777" s="406" t="str">
        <f t="shared" si="58"/>
        <v>582_COR4_55_9_202122</v>
      </c>
      <c r="S3777" s="406">
        <v>582</v>
      </c>
      <c r="T3777" s="406" t="s">
        <v>231</v>
      </c>
      <c r="U3777" s="406">
        <v>55</v>
      </c>
      <c r="V3777" s="406">
        <v>9</v>
      </c>
      <c r="W3777" s="406">
        <v>202122</v>
      </c>
      <c r="X3777" s="566">
        <v>0</v>
      </c>
    </row>
    <row r="3778" spans="18:24" x14ac:dyDescent="0.2">
      <c r="R3778" s="406" t="str">
        <f t="shared" si="58"/>
        <v>584_COR4_55_9_202122</v>
      </c>
      <c r="S3778" s="406">
        <v>584</v>
      </c>
      <c r="T3778" s="406" t="s">
        <v>231</v>
      </c>
      <c r="U3778" s="406">
        <v>55</v>
      </c>
      <c r="V3778" s="406">
        <v>9</v>
      </c>
      <c r="W3778" s="406">
        <v>202122</v>
      </c>
      <c r="X3778" s="566">
        <v>0</v>
      </c>
    </row>
    <row r="3779" spans="18:24" x14ac:dyDescent="0.2">
      <c r="R3779" s="406" t="str">
        <f t="shared" si="58"/>
        <v>586_COR4_55_9_202122</v>
      </c>
      <c r="S3779" s="406">
        <v>586</v>
      </c>
      <c r="T3779" s="406" t="s">
        <v>231</v>
      </c>
      <c r="U3779" s="406">
        <v>55</v>
      </c>
      <c r="V3779" s="406">
        <v>9</v>
      </c>
      <c r="W3779" s="406">
        <v>202122</v>
      </c>
      <c r="X3779" s="566">
        <v>0</v>
      </c>
    </row>
    <row r="3780" spans="18:24" x14ac:dyDescent="0.2">
      <c r="R3780" s="406" t="str">
        <f t="shared" ref="R3780:R3843" si="59">S3780&amp;"_"&amp;T3780&amp;"_"&amp;U3780&amp;"_"&amp;V3780&amp;"_"&amp;W3780</f>
        <v>512_COR4_56_9_202122</v>
      </c>
      <c r="S3780" s="406">
        <v>512</v>
      </c>
      <c r="T3780" s="406" t="s">
        <v>231</v>
      </c>
      <c r="U3780" s="406">
        <v>56</v>
      </c>
      <c r="V3780" s="406">
        <v>9</v>
      </c>
      <c r="W3780" s="406">
        <v>202122</v>
      </c>
      <c r="X3780" s="566">
        <v>0</v>
      </c>
    </row>
    <row r="3781" spans="18:24" x14ac:dyDescent="0.2">
      <c r="R3781" s="406" t="str">
        <f t="shared" si="59"/>
        <v>514_COR4_56_9_202122</v>
      </c>
      <c r="S3781" s="406">
        <v>514</v>
      </c>
      <c r="T3781" s="406" t="s">
        <v>231</v>
      </c>
      <c r="U3781" s="406">
        <v>56</v>
      </c>
      <c r="V3781" s="406">
        <v>9</v>
      </c>
      <c r="W3781" s="406">
        <v>202122</v>
      </c>
      <c r="X3781" s="566">
        <v>0</v>
      </c>
    </row>
    <row r="3782" spans="18:24" x14ac:dyDescent="0.2">
      <c r="R3782" s="406" t="str">
        <f t="shared" si="59"/>
        <v>516_COR4_56_9_202122</v>
      </c>
      <c r="S3782" s="406">
        <v>516</v>
      </c>
      <c r="T3782" s="406" t="s">
        <v>231</v>
      </c>
      <c r="U3782" s="406">
        <v>56</v>
      </c>
      <c r="V3782" s="406">
        <v>9</v>
      </c>
      <c r="W3782" s="406">
        <v>202122</v>
      </c>
      <c r="X3782" s="566">
        <v>0</v>
      </c>
    </row>
    <row r="3783" spans="18:24" x14ac:dyDescent="0.2">
      <c r="R3783" s="406" t="str">
        <f t="shared" si="59"/>
        <v>518_COR4_56_9_202122</v>
      </c>
      <c r="S3783" s="406">
        <v>518</v>
      </c>
      <c r="T3783" s="406" t="s">
        <v>231</v>
      </c>
      <c r="U3783" s="406">
        <v>56</v>
      </c>
      <c r="V3783" s="406">
        <v>9</v>
      </c>
      <c r="W3783" s="406">
        <v>202122</v>
      </c>
      <c r="X3783" s="566">
        <v>0</v>
      </c>
    </row>
    <row r="3784" spans="18:24" x14ac:dyDescent="0.2">
      <c r="R3784" s="406" t="str">
        <f t="shared" si="59"/>
        <v>520_COR4_56_9_202122</v>
      </c>
      <c r="S3784" s="406">
        <v>520</v>
      </c>
      <c r="T3784" s="406" t="s">
        <v>231</v>
      </c>
      <c r="U3784" s="406">
        <v>56</v>
      </c>
      <c r="V3784" s="406">
        <v>9</v>
      </c>
      <c r="W3784" s="406">
        <v>202122</v>
      </c>
      <c r="X3784" s="566">
        <v>0</v>
      </c>
    </row>
    <row r="3785" spans="18:24" x14ac:dyDescent="0.2">
      <c r="R3785" s="406" t="str">
        <f t="shared" si="59"/>
        <v>522_COR4_56_9_202122</v>
      </c>
      <c r="S3785" s="406">
        <v>522</v>
      </c>
      <c r="T3785" s="406" t="s">
        <v>231</v>
      </c>
      <c r="U3785" s="406">
        <v>56</v>
      </c>
      <c r="V3785" s="406">
        <v>9</v>
      </c>
      <c r="W3785" s="406">
        <v>202122</v>
      </c>
      <c r="X3785" s="566">
        <v>0</v>
      </c>
    </row>
    <row r="3786" spans="18:24" x14ac:dyDescent="0.2">
      <c r="R3786" s="406" t="str">
        <f t="shared" si="59"/>
        <v>524_COR4_56_9_202122</v>
      </c>
      <c r="S3786" s="406">
        <v>524</v>
      </c>
      <c r="T3786" s="406" t="s">
        <v>231</v>
      </c>
      <c r="U3786" s="406">
        <v>56</v>
      </c>
      <c r="V3786" s="406">
        <v>9</v>
      </c>
      <c r="W3786" s="406">
        <v>202122</v>
      </c>
      <c r="X3786" s="566">
        <v>0</v>
      </c>
    </row>
    <row r="3787" spans="18:24" x14ac:dyDescent="0.2">
      <c r="R3787" s="406" t="str">
        <f t="shared" si="59"/>
        <v>526_COR4_56_9_202122</v>
      </c>
      <c r="S3787" s="406">
        <v>526</v>
      </c>
      <c r="T3787" s="406" t="s">
        <v>231</v>
      </c>
      <c r="U3787" s="406">
        <v>56</v>
      </c>
      <c r="V3787" s="406">
        <v>9</v>
      </c>
      <c r="W3787" s="406">
        <v>202122</v>
      </c>
      <c r="X3787" s="566">
        <v>0</v>
      </c>
    </row>
    <row r="3788" spans="18:24" x14ac:dyDescent="0.2">
      <c r="R3788" s="406" t="str">
        <f t="shared" si="59"/>
        <v>528_COR4_56_9_202122</v>
      </c>
      <c r="S3788" s="406">
        <v>528</v>
      </c>
      <c r="T3788" s="406" t="s">
        <v>231</v>
      </c>
      <c r="U3788" s="406">
        <v>56</v>
      </c>
      <c r="V3788" s="406">
        <v>9</v>
      </c>
      <c r="W3788" s="406">
        <v>202122</v>
      </c>
      <c r="X3788" s="566">
        <v>0</v>
      </c>
    </row>
    <row r="3789" spans="18:24" x14ac:dyDescent="0.2">
      <c r="R3789" s="406" t="str">
        <f t="shared" si="59"/>
        <v>530_COR4_56_9_202122</v>
      </c>
      <c r="S3789" s="406">
        <v>530</v>
      </c>
      <c r="T3789" s="406" t="s">
        <v>231</v>
      </c>
      <c r="U3789" s="406">
        <v>56</v>
      </c>
      <c r="V3789" s="406">
        <v>9</v>
      </c>
      <c r="W3789" s="406">
        <v>202122</v>
      </c>
      <c r="X3789" s="566">
        <v>0</v>
      </c>
    </row>
    <row r="3790" spans="18:24" x14ac:dyDescent="0.2">
      <c r="R3790" s="406" t="str">
        <f t="shared" si="59"/>
        <v>532_COR4_56_9_202122</v>
      </c>
      <c r="S3790" s="406">
        <v>532</v>
      </c>
      <c r="T3790" s="406" t="s">
        <v>231</v>
      </c>
      <c r="U3790" s="406">
        <v>56</v>
      </c>
      <c r="V3790" s="406">
        <v>9</v>
      </c>
      <c r="W3790" s="406">
        <v>202122</v>
      </c>
      <c r="X3790" s="566">
        <v>0</v>
      </c>
    </row>
    <row r="3791" spans="18:24" x14ac:dyDescent="0.2">
      <c r="R3791" s="406" t="str">
        <f t="shared" si="59"/>
        <v>534_COR4_56_9_202122</v>
      </c>
      <c r="S3791" s="406">
        <v>534</v>
      </c>
      <c r="T3791" s="406" t="s">
        <v>231</v>
      </c>
      <c r="U3791" s="406">
        <v>56</v>
      </c>
      <c r="V3791" s="406">
        <v>9</v>
      </c>
      <c r="W3791" s="406">
        <v>202122</v>
      </c>
      <c r="X3791" s="566">
        <v>0</v>
      </c>
    </row>
    <row r="3792" spans="18:24" x14ac:dyDescent="0.2">
      <c r="R3792" s="406" t="str">
        <f t="shared" si="59"/>
        <v>536_COR4_56_9_202122</v>
      </c>
      <c r="S3792" s="406">
        <v>536</v>
      </c>
      <c r="T3792" s="406" t="s">
        <v>231</v>
      </c>
      <c r="U3792" s="406">
        <v>56</v>
      </c>
      <c r="V3792" s="406">
        <v>9</v>
      </c>
      <c r="W3792" s="406">
        <v>202122</v>
      </c>
      <c r="X3792" s="566">
        <v>0</v>
      </c>
    </row>
    <row r="3793" spans="18:24" x14ac:dyDescent="0.2">
      <c r="R3793" s="406" t="str">
        <f t="shared" si="59"/>
        <v>538_COR4_56_9_202122</v>
      </c>
      <c r="S3793" s="406">
        <v>538</v>
      </c>
      <c r="T3793" s="406" t="s">
        <v>231</v>
      </c>
      <c r="U3793" s="406">
        <v>56</v>
      </c>
      <c r="V3793" s="406">
        <v>9</v>
      </c>
      <c r="W3793" s="406">
        <v>202122</v>
      </c>
      <c r="X3793" s="566">
        <v>0</v>
      </c>
    </row>
    <row r="3794" spans="18:24" x14ac:dyDescent="0.2">
      <c r="R3794" s="406" t="str">
        <f t="shared" si="59"/>
        <v>540_COR4_56_9_202122</v>
      </c>
      <c r="S3794" s="406">
        <v>540</v>
      </c>
      <c r="T3794" s="406" t="s">
        <v>231</v>
      </c>
      <c r="U3794" s="406">
        <v>56</v>
      </c>
      <c r="V3794" s="406">
        <v>9</v>
      </c>
      <c r="W3794" s="406">
        <v>202122</v>
      </c>
      <c r="X3794" s="566">
        <v>0</v>
      </c>
    </row>
    <row r="3795" spans="18:24" x14ac:dyDescent="0.2">
      <c r="R3795" s="406" t="str">
        <f t="shared" si="59"/>
        <v>542_COR4_56_9_202122</v>
      </c>
      <c r="S3795" s="406">
        <v>542</v>
      </c>
      <c r="T3795" s="406" t="s">
        <v>231</v>
      </c>
      <c r="U3795" s="406">
        <v>56</v>
      </c>
      <c r="V3795" s="406">
        <v>9</v>
      </c>
      <c r="W3795" s="406">
        <v>202122</v>
      </c>
      <c r="X3795" s="566">
        <v>0</v>
      </c>
    </row>
    <row r="3796" spans="18:24" x14ac:dyDescent="0.2">
      <c r="R3796" s="406" t="str">
        <f t="shared" si="59"/>
        <v>544_COR4_56_9_202122</v>
      </c>
      <c r="S3796" s="406">
        <v>544</v>
      </c>
      <c r="T3796" s="406" t="s">
        <v>231</v>
      </c>
      <c r="U3796" s="406">
        <v>56</v>
      </c>
      <c r="V3796" s="406">
        <v>9</v>
      </c>
      <c r="W3796" s="406">
        <v>202122</v>
      </c>
      <c r="X3796" s="566">
        <v>0</v>
      </c>
    </row>
    <row r="3797" spans="18:24" x14ac:dyDescent="0.2">
      <c r="R3797" s="406" t="str">
        <f t="shared" si="59"/>
        <v>545_COR4_56_9_202122</v>
      </c>
      <c r="S3797" s="406">
        <v>545</v>
      </c>
      <c r="T3797" s="406" t="s">
        <v>231</v>
      </c>
      <c r="U3797" s="406">
        <v>56</v>
      </c>
      <c r="V3797" s="406">
        <v>9</v>
      </c>
      <c r="W3797" s="406">
        <v>202122</v>
      </c>
      <c r="X3797" s="566">
        <v>0</v>
      </c>
    </row>
    <row r="3798" spans="18:24" x14ac:dyDescent="0.2">
      <c r="R3798" s="406" t="str">
        <f t="shared" si="59"/>
        <v>546_COR4_56_9_202122</v>
      </c>
      <c r="S3798" s="406">
        <v>546</v>
      </c>
      <c r="T3798" s="406" t="s">
        <v>231</v>
      </c>
      <c r="U3798" s="406">
        <v>56</v>
      </c>
      <c r="V3798" s="406">
        <v>9</v>
      </c>
      <c r="W3798" s="406">
        <v>202122</v>
      </c>
      <c r="X3798" s="566">
        <v>0</v>
      </c>
    </row>
    <row r="3799" spans="18:24" x14ac:dyDescent="0.2">
      <c r="R3799" s="406" t="str">
        <f t="shared" si="59"/>
        <v>548_COR4_56_9_202122</v>
      </c>
      <c r="S3799" s="406">
        <v>548</v>
      </c>
      <c r="T3799" s="406" t="s">
        <v>231</v>
      </c>
      <c r="U3799" s="406">
        <v>56</v>
      </c>
      <c r="V3799" s="406">
        <v>9</v>
      </c>
      <c r="W3799" s="406">
        <v>202122</v>
      </c>
      <c r="X3799" s="566">
        <v>0</v>
      </c>
    </row>
    <row r="3800" spans="18:24" x14ac:dyDescent="0.2">
      <c r="R3800" s="406" t="str">
        <f t="shared" si="59"/>
        <v>550_COR4_56_9_202122</v>
      </c>
      <c r="S3800" s="406">
        <v>550</v>
      </c>
      <c r="T3800" s="406" t="s">
        <v>231</v>
      </c>
      <c r="U3800" s="406">
        <v>56</v>
      </c>
      <c r="V3800" s="406">
        <v>9</v>
      </c>
      <c r="W3800" s="406">
        <v>202122</v>
      </c>
      <c r="X3800" s="566">
        <v>0</v>
      </c>
    </row>
    <row r="3801" spans="18:24" x14ac:dyDescent="0.2">
      <c r="R3801" s="406" t="str">
        <f t="shared" si="59"/>
        <v>552_COR4_56_9_202122</v>
      </c>
      <c r="S3801" s="406">
        <v>552</v>
      </c>
      <c r="T3801" s="406" t="s">
        <v>231</v>
      </c>
      <c r="U3801" s="406">
        <v>56</v>
      </c>
      <c r="V3801" s="406">
        <v>9</v>
      </c>
      <c r="W3801" s="406">
        <v>202122</v>
      </c>
      <c r="X3801" s="566">
        <v>0</v>
      </c>
    </row>
    <row r="3802" spans="18:24" x14ac:dyDescent="0.2">
      <c r="R3802" s="406" t="str">
        <f t="shared" si="59"/>
        <v>562_COR4_56_9_202122</v>
      </c>
      <c r="S3802" s="406">
        <v>562</v>
      </c>
      <c r="T3802" s="406" t="s">
        <v>231</v>
      </c>
      <c r="U3802" s="406">
        <v>56</v>
      </c>
      <c r="V3802" s="406">
        <v>9</v>
      </c>
      <c r="W3802" s="406">
        <v>202122</v>
      </c>
      <c r="X3802" s="566">
        <v>0</v>
      </c>
    </row>
    <row r="3803" spans="18:24" x14ac:dyDescent="0.2">
      <c r="R3803" s="406" t="str">
        <f t="shared" si="59"/>
        <v>564_COR4_56_9_202122</v>
      </c>
      <c r="S3803" s="406">
        <v>564</v>
      </c>
      <c r="T3803" s="406" t="s">
        <v>231</v>
      </c>
      <c r="U3803" s="406">
        <v>56</v>
      </c>
      <c r="V3803" s="406">
        <v>9</v>
      </c>
      <c r="W3803" s="406">
        <v>202122</v>
      </c>
      <c r="X3803" s="566">
        <v>0</v>
      </c>
    </row>
    <row r="3804" spans="18:24" x14ac:dyDescent="0.2">
      <c r="R3804" s="406" t="str">
        <f t="shared" si="59"/>
        <v>566_COR4_56_9_202122</v>
      </c>
      <c r="S3804" s="406">
        <v>566</v>
      </c>
      <c r="T3804" s="406" t="s">
        <v>231</v>
      </c>
      <c r="U3804" s="406">
        <v>56</v>
      </c>
      <c r="V3804" s="406">
        <v>9</v>
      </c>
      <c r="W3804" s="406">
        <v>202122</v>
      </c>
      <c r="X3804" s="566">
        <v>0</v>
      </c>
    </row>
    <row r="3805" spans="18:24" x14ac:dyDescent="0.2">
      <c r="R3805" s="406" t="str">
        <f t="shared" si="59"/>
        <v>568_COR4_56_9_202122</v>
      </c>
      <c r="S3805" s="406">
        <v>568</v>
      </c>
      <c r="T3805" s="406" t="s">
        <v>231</v>
      </c>
      <c r="U3805" s="406">
        <v>56</v>
      </c>
      <c r="V3805" s="406">
        <v>9</v>
      </c>
      <c r="W3805" s="406">
        <v>202122</v>
      </c>
      <c r="X3805" s="566">
        <v>0</v>
      </c>
    </row>
    <row r="3806" spans="18:24" x14ac:dyDescent="0.2">
      <c r="R3806" s="406" t="str">
        <f t="shared" si="59"/>
        <v>572_COR4_56_9_202122</v>
      </c>
      <c r="S3806" s="406">
        <v>572</v>
      </c>
      <c r="T3806" s="406" t="s">
        <v>231</v>
      </c>
      <c r="U3806" s="406">
        <v>56</v>
      </c>
      <c r="V3806" s="406">
        <v>9</v>
      </c>
      <c r="W3806" s="406">
        <v>202122</v>
      </c>
      <c r="X3806" s="566">
        <v>0</v>
      </c>
    </row>
    <row r="3807" spans="18:24" x14ac:dyDescent="0.2">
      <c r="R3807" s="406" t="str">
        <f t="shared" si="59"/>
        <v>574_COR4_56_9_202122</v>
      </c>
      <c r="S3807" s="406">
        <v>574</v>
      </c>
      <c r="T3807" s="406" t="s">
        <v>231</v>
      </c>
      <c r="U3807" s="406">
        <v>56</v>
      </c>
      <c r="V3807" s="406">
        <v>9</v>
      </c>
      <c r="W3807" s="406">
        <v>202122</v>
      </c>
      <c r="X3807" s="566">
        <v>0</v>
      </c>
    </row>
    <row r="3808" spans="18:24" x14ac:dyDescent="0.2">
      <c r="R3808" s="406" t="str">
        <f t="shared" si="59"/>
        <v>576_COR4_56_9_202122</v>
      </c>
      <c r="S3808" s="406">
        <v>576</v>
      </c>
      <c r="T3808" s="406" t="s">
        <v>231</v>
      </c>
      <c r="U3808" s="406">
        <v>56</v>
      </c>
      <c r="V3808" s="406">
        <v>9</v>
      </c>
      <c r="W3808" s="406">
        <v>202122</v>
      </c>
      <c r="X3808" s="566">
        <v>0</v>
      </c>
    </row>
    <row r="3809" spans="18:24" x14ac:dyDescent="0.2">
      <c r="R3809" s="406" t="str">
        <f t="shared" si="59"/>
        <v>582_COR4_56_9_202122</v>
      </c>
      <c r="S3809" s="406">
        <v>582</v>
      </c>
      <c r="T3809" s="406" t="s">
        <v>231</v>
      </c>
      <c r="U3809" s="406">
        <v>56</v>
      </c>
      <c r="V3809" s="406">
        <v>9</v>
      </c>
      <c r="W3809" s="406">
        <v>202122</v>
      </c>
      <c r="X3809" s="566">
        <v>0</v>
      </c>
    </row>
    <row r="3810" spans="18:24" x14ac:dyDescent="0.2">
      <c r="R3810" s="406" t="str">
        <f t="shared" si="59"/>
        <v>584_COR4_56_9_202122</v>
      </c>
      <c r="S3810" s="406">
        <v>584</v>
      </c>
      <c r="T3810" s="406" t="s">
        <v>231</v>
      </c>
      <c r="U3810" s="406">
        <v>56</v>
      </c>
      <c r="V3810" s="406">
        <v>9</v>
      </c>
      <c r="W3810" s="406">
        <v>202122</v>
      </c>
      <c r="X3810" s="566">
        <v>0</v>
      </c>
    </row>
    <row r="3811" spans="18:24" x14ac:dyDescent="0.2">
      <c r="R3811" s="406" t="str">
        <f t="shared" si="59"/>
        <v>586_COR4_56_9_202122</v>
      </c>
      <c r="S3811" s="406">
        <v>586</v>
      </c>
      <c r="T3811" s="406" t="s">
        <v>231</v>
      </c>
      <c r="U3811" s="406">
        <v>56</v>
      </c>
      <c r="V3811" s="406">
        <v>9</v>
      </c>
      <c r="W3811" s="406">
        <v>202122</v>
      </c>
      <c r="X3811" s="566">
        <v>0</v>
      </c>
    </row>
    <row r="3812" spans="18:24" x14ac:dyDescent="0.2">
      <c r="R3812" s="406" t="str">
        <f t="shared" si="59"/>
        <v>512_COR4_57_9_202122</v>
      </c>
      <c r="S3812" s="406">
        <v>512</v>
      </c>
      <c r="T3812" s="406" t="s">
        <v>231</v>
      </c>
      <c r="U3812" s="406">
        <v>57</v>
      </c>
      <c r="V3812" s="406">
        <v>9</v>
      </c>
      <c r="W3812" s="406">
        <v>202122</v>
      </c>
      <c r="X3812" s="566">
        <v>0</v>
      </c>
    </row>
    <row r="3813" spans="18:24" x14ac:dyDescent="0.2">
      <c r="R3813" s="406" t="str">
        <f t="shared" si="59"/>
        <v>514_COR4_57_9_202122</v>
      </c>
      <c r="S3813" s="406">
        <v>514</v>
      </c>
      <c r="T3813" s="406" t="s">
        <v>231</v>
      </c>
      <c r="U3813" s="406">
        <v>57</v>
      </c>
      <c r="V3813" s="406">
        <v>9</v>
      </c>
      <c r="W3813" s="406">
        <v>202122</v>
      </c>
      <c r="X3813" s="566">
        <v>0</v>
      </c>
    </row>
    <row r="3814" spans="18:24" x14ac:dyDescent="0.2">
      <c r="R3814" s="406" t="str">
        <f t="shared" si="59"/>
        <v>516_COR4_57_9_202122</v>
      </c>
      <c r="S3814" s="406">
        <v>516</v>
      </c>
      <c r="T3814" s="406" t="s">
        <v>231</v>
      </c>
      <c r="U3814" s="406">
        <v>57</v>
      </c>
      <c r="V3814" s="406">
        <v>9</v>
      </c>
      <c r="W3814" s="406">
        <v>202122</v>
      </c>
      <c r="X3814" s="566">
        <v>0</v>
      </c>
    </row>
    <row r="3815" spans="18:24" x14ac:dyDescent="0.2">
      <c r="R3815" s="406" t="str">
        <f t="shared" si="59"/>
        <v>518_COR4_57_9_202122</v>
      </c>
      <c r="S3815" s="406">
        <v>518</v>
      </c>
      <c r="T3815" s="406" t="s">
        <v>231</v>
      </c>
      <c r="U3815" s="406">
        <v>57</v>
      </c>
      <c r="V3815" s="406">
        <v>9</v>
      </c>
      <c r="W3815" s="406">
        <v>202122</v>
      </c>
      <c r="X3815" s="566">
        <v>0</v>
      </c>
    </row>
    <row r="3816" spans="18:24" x14ac:dyDescent="0.2">
      <c r="R3816" s="406" t="str">
        <f t="shared" si="59"/>
        <v>520_COR4_57_9_202122</v>
      </c>
      <c r="S3816" s="406">
        <v>520</v>
      </c>
      <c r="T3816" s="406" t="s">
        <v>231</v>
      </c>
      <c r="U3816" s="406">
        <v>57</v>
      </c>
      <c r="V3816" s="406">
        <v>9</v>
      </c>
      <c r="W3816" s="406">
        <v>202122</v>
      </c>
      <c r="X3816" s="566">
        <v>0</v>
      </c>
    </row>
    <row r="3817" spans="18:24" x14ac:dyDescent="0.2">
      <c r="R3817" s="406" t="str">
        <f t="shared" si="59"/>
        <v>522_COR4_57_9_202122</v>
      </c>
      <c r="S3817" s="406">
        <v>522</v>
      </c>
      <c r="T3817" s="406" t="s">
        <v>231</v>
      </c>
      <c r="U3817" s="406">
        <v>57</v>
      </c>
      <c r="V3817" s="406">
        <v>9</v>
      </c>
      <c r="W3817" s="406">
        <v>202122</v>
      </c>
      <c r="X3817" s="566">
        <v>0</v>
      </c>
    </row>
    <row r="3818" spans="18:24" x14ac:dyDescent="0.2">
      <c r="R3818" s="406" t="str">
        <f t="shared" si="59"/>
        <v>524_COR4_57_9_202122</v>
      </c>
      <c r="S3818" s="406">
        <v>524</v>
      </c>
      <c r="T3818" s="406" t="s">
        <v>231</v>
      </c>
      <c r="U3818" s="406">
        <v>57</v>
      </c>
      <c r="V3818" s="406">
        <v>9</v>
      </c>
      <c r="W3818" s="406">
        <v>202122</v>
      </c>
      <c r="X3818" s="566">
        <v>0</v>
      </c>
    </row>
    <row r="3819" spans="18:24" x14ac:dyDescent="0.2">
      <c r="R3819" s="406" t="str">
        <f t="shared" si="59"/>
        <v>526_COR4_57_9_202122</v>
      </c>
      <c r="S3819" s="406">
        <v>526</v>
      </c>
      <c r="T3819" s="406" t="s">
        <v>231</v>
      </c>
      <c r="U3819" s="406">
        <v>57</v>
      </c>
      <c r="V3819" s="406">
        <v>9</v>
      </c>
      <c r="W3819" s="406">
        <v>202122</v>
      </c>
      <c r="X3819" s="566">
        <v>0</v>
      </c>
    </row>
    <row r="3820" spans="18:24" x14ac:dyDescent="0.2">
      <c r="R3820" s="406" t="str">
        <f t="shared" si="59"/>
        <v>528_COR4_57_9_202122</v>
      </c>
      <c r="S3820" s="406">
        <v>528</v>
      </c>
      <c r="T3820" s="406" t="s">
        <v>231</v>
      </c>
      <c r="U3820" s="406">
        <v>57</v>
      </c>
      <c r="V3820" s="406">
        <v>9</v>
      </c>
      <c r="W3820" s="406">
        <v>202122</v>
      </c>
      <c r="X3820" s="566">
        <v>0</v>
      </c>
    </row>
    <row r="3821" spans="18:24" x14ac:dyDescent="0.2">
      <c r="R3821" s="406" t="str">
        <f t="shared" si="59"/>
        <v>530_COR4_57_9_202122</v>
      </c>
      <c r="S3821" s="406">
        <v>530</v>
      </c>
      <c r="T3821" s="406" t="s">
        <v>231</v>
      </c>
      <c r="U3821" s="406">
        <v>57</v>
      </c>
      <c r="V3821" s="406">
        <v>9</v>
      </c>
      <c r="W3821" s="406">
        <v>202122</v>
      </c>
      <c r="X3821" s="566">
        <v>0</v>
      </c>
    </row>
    <row r="3822" spans="18:24" x14ac:dyDescent="0.2">
      <c r="R3822" s="406" t="str">
        <f t="shared" si="59"/>
        <v>532_COR4_57_9_202122</v>
      </c>
      <c r="S3822" s="406">
        <v>532</v>
      </c>
      <c r="T3822" s="406" t="s">
        <v>231</v>
      </c>
      <c r="U3822" s="406">
        <v>57</v>
      </c>
      <c r="V3822" s="406">
        <v>9</v>
      </c>
      <c r="W3822" s="406">
        <v>202122</v>
      </c>
      <c r="X3822" s="566">
        <v>0</v>
      </c>
    </row>
    <row r="3823" spans="18:24" x14ac:dyDescent="0.2">
      <c r="R3823" s="406" t="str">
        <f t="shared" si="59"/>
        <v>534_COR4_57_9_202122</v>
      </c>
      <c r="S3823" s="406">
        <v>534</v>
      </c>
      <c r="T3823" s="406" t="s">
        <v>231</v>
      </c>
      <c r="U3823" s="406">
        <v>57</v>
      </c>
      <c r="V3823" s="406">
        <v>9</v>
      </c>
      <c r="W3823" s="406">
        <v>202122</v>
      </c>
      <c r="X3823" s="566">
        <v>0</v>
      </c>
    </row>
    <row r="3824" spans="18:24" x14ac:dyDescent="0.2">
      <c r="R3824" s="406" t="str">
        <f t="shared" si="59"/>
        <v>536_COR4_57_9_202122</v>
      </c>
      <c r="S3824" s="406">
        <v>536</v>
      </c>
      <c r="T3824" s="406" t="s">
        <v>231</v>
      </c>
      <c r="U3824" s="406">
        <v>57</v>
      </c>
      <c r="V3824" s="406">
        <v>9</v>
      </c>
      <c r="W3824" s="406">
        <v>202122</v>
      </c>
      <c r="X3824" s="566">
        <v>0</v>
      </c>
    </row>
    <row r="3825" spans="18:24" x14ac:dyDescent="0.2">
      <c r="R3825" s="406" t="str">
        <f t="shared" si="59"/>
        <v>538_COR4_57_9_202122</v>
      </c>
      <c r="S3825" s="406">
        <v>538</v>
      </c>
      <c r="T3825" s="406" t="s">
        <v>231</v>
      </c>
      <c r="U3825" s="406">
        <v>57</v>
      </c>
      <c r="V3825" s="406">
        <v>9</v>
      </c>
      <c r="W3825" s="406">
        <v>202122</v>
      </c>
      <c r="X3825" s="566">
        <v>0</v>
      </c>
    </row>
    <row r="3826" spans="18:24" x14ac:dyDescent="0.2">
      <c r="R3826" s="406" t="str">
        <f t="shared" si="59"/>
        <v>540_COR4_57_9_202122</v>
      </c>
      <c r="S3826" s="406">
        <v>540</v>
      </c>
      <c r="T3826" s="406" t="s">
        <v>231</v>
      </c>
      <c r="U3826" s="406">
        <v>57</v>
      </c>
      <c r="V3826" s="406">
        <v>9</v>
      </c>
      <c r="W3826" s="406">
        <v>202122</v>
      </c>
      <c r="X3826" s="566">
        <v>0</v>
      </c>
    </row>
    <row r="3827" spans="18:24" x14ac:dyDescent="0.2">
      <c r="R3827" s="406" t="str">
        <f t="shared" si="59"/>
        <v>542_COR4_57_9_202122</v>
      </c>
      <c r="S3827" s="406">
        <v>542</v>
      </c>
      <c r="T3827" s="406" t="s">
        <v>231</v>
      </c>
      <c r="U3827" s="406">
        <v>57</v>
      </c>
      <c r="V3827" s="406">
        <v>9</v>
      </c>
      <c r="W3827" s="406">
        <v>202122</v>
      </c>
      <c r="X3827" s="566">
        <v>0</v>
      </c>
    </row>
    <row r="3828" spans="18:24" x14ac:dyDescent="0.2">
      <c r="R3828" s="406" t="str">
        <f t="shared" si="59"/>
        <v>544_COR4_57_9_202122</v>
      </c>
      <c r="S3828" s="406">
        <v>544</v>
      </c>
      <c r="T3828" s="406" t="s">
        <v>231</v>
      </c>
      <c r="U3828" s="406">
        <v>57</v>
      </c>
      <c r="V3828" s="406">
        <v>9</v>
      </c>
      <c r="W3828" s="406">
        <v>202122</v>
      </c>
      <c r="X3828" s="566">
        <v>0</v>
      </c>
    </row>
    <row r="3829" spans="18:24" x14ac:dyDescent="0.2">
      <c r="R3829" s="406" t="str">
        <f t="shared" si="59"/>
        <v>545_COR4_57_9_202122</v>
      </c>
      <c r="S3829" s="406">
        <v>545</v>
      </c>
      <c r="T3829" s="406" t="s">
        <v>231</v>
      </c>
      <c r="U3829" s="406">
        <v>57</v>
      </c>
      <c r="V3829" s="406">
        <v>9</v>
      </c>
      <c r="W3829" s="406">
        <v>202122</v>
      </c>
      <c r="X3829" s="566">
        <v>0</v>
      </c>
    </row>
    <row r="3830" spans="18:24" x14ac:dyDescent="0.2">
      <c r="R3830" s="406" t="str">
        <f t="shared" si="59"/>
        <v>546_COR4_57_9_202122</v>
      </c>
      <c r="S3830" s="406">
        <v>546</v>
      </c>
      <c r="T3830" s="406" t="s">
        <v>231</v>
      </c>
      <c r="U3830" s="406">
        <v>57</v>
      </c>
      <c r="V3830" s="406">
        <v>9</v>
      </c>
      <c r="W3830" s="406">
        <v>202122</v>
      </c>
      <c r="X3830" s="566">
        <v>0</v>
      </c>
    </row>
    <row r="3831" spans="18:24" x14ac:dyDescent="0.2">
      <c r="R3831" s="406" t="str">
        <f t="shared" si="59"/>
        <v>548_COR4_57_9_202122</v>
      </c>
      <c r="S3831" s="406">
        <v>548</v>
      </c>
      <c r="T3831" s="406" t="s">
        <v>231</v>
      </c>
      <c r="U3831" s="406">
        <v>57</v>
      </c>
      <c r="V3831" s="406">
        <v>9</v>
      </c>
      <c r="W3831" s="406">
        <v>202122</v>
      </c>
      <c r="X3831" s="566">
        <v>0</v>
      </c>
    </row>
    <row r="3832" spans="18:24" x14ac:dyDescent="0.2">
      <c r="R3832" s="406" t="str">
        <f t="shared" si="59"/>
        <v>550_COR4_57_9_202122</v>
      </c>
      <c r="S3832" s="406">
        <v>550</v>
      </c>
      <c r="T3832" s="406" t="s">
        <v>231</v>
      </c>
      <c r="U3832" s="406">
        <v>57</v>
      </c>
      <c r="V3832" s="406">
        <v>9</v>
      </c>
      <c r="W3832" s="406">
        <v>202122</v>
      </c>
      <c r="X3832" s="566">
        <v>0</v>
      </c>
    </row>
    <row r="3833" spans="18:24" x14ac:dyDescent="0.2">
      <c r="R3833" s="406" t="str">
        <f t="shared" si="59"/>
        <v>552_COR4_57_9_202122</v>
      </c>
      <c r="S3833" s="406">
        <v>552</v>
      </c>
      <c r="T3833" s="406" t="s">
        <v>231</v>
      </c>
      <c r="U3833" s="406">
        <v>57</v>
      </c>
      <c r="V3833" s="406">
        <v>9</v>
      </c>
      <c r="W3833" s="406">
        <v>202122</v>
      </c>
      <c r="X3833" s="566">
        <v>0</v>
      </c>
    </row>
    <row r="3834" spans="18:24" x14ac:dyDescent="0.2">
      <c r="R3834" s="406" t="str">
        <f t="shared" si="59"/>
        <v>562_COR4_57_9_202122</v>
      </c>
      <c r="S3834" s="406">
        <v>562</v>
      </c>
      <c r="T3834" s="406" t="s">
        <v>231</v>
      </c>
      <c r="U3834" s="406">
        <v>57</v>
      </c>
      <c r="V3834" s="406">
        <v>9</v>
      </c>
      <c r="W3834" s="406">
        <v>202122</v>
      </c>
      <c r="X3834" s="566">
        <v>0</v>
      </c>
    </row>
    <row r="3835" spans="18:24" x14ac:dyDescent="0.2">
      <c r="R3835" s="406" t="str">
        <f t="shared" si="59"/>
        <v>564_COR4_57_9_202122</v>
      </c>
      <c r="S3835" s="406">
        <v>564</v>
      </c>
      <c r="T3835" s="406" t="s">
        <v>231</v>
      </c>
      <c r="U3835" s="406">
        <v>57</v>
      </c>
      <c r="V3835" s="406">
        <v>9</v>
      </c>
      <c r="W3835" s="406">
        <v>202122</v>
      </c>
      <c r="X3835" s="566">
        <v>0</v>
      </c>
    </row>
    <row r="3836" spans="18:24" x14ac:dyDescent="0.2">
      <c r="R3836" s="406" t="str">
        <f t="shared" si="59"/>
        <v>566_COR4_57_9_202122</v>
      </c>
      <c r="S3836" s="406">
        <v>566</v>
      </c>
      <c r="T3836" s="406" t="s">
        <v>231</v>
      </c>
      <c r="U3836" s="406">
        <v>57</v>
      </c>
      <c r="V3836" s="406">
        <v>9</v>
      </c>
      <c r="W3836" s="406">
        <v>202122</v>
      </c>
      <c r="X3836" s="566">
        <v>0</v>
      </c>
    </row>
    <row r="3837" spans="18:24" x14ac:dyDescent="0.2">
      <c r="R3837" s="406" t="str">
        <f t="shared" si="59"/>
        <v>568_COR4_57_9_202122</v>
      </c>
      <c r="S3837" s="406">
        <v>568</v>
      </c>
      <c r="T3837" s="406" t="s">
        <v>231</v>
      </c>
      <c r="U3837" s="406">
        <v>57</v>
      </c>
      <c r="V3837" s="406">
        <v>9</v>
      </c>
      <c r="W3837" s="406">
        <v>202122</v>
      </c>
      <c r="X3837" s="566">
        <v>0</v>
      </c>
    </row>
    <row r="3838" spans="18:24" x14ac:dyDescent="0.2">
      <c r="R3838" s="406" t="str">
        <f t="shared" si="59"/>
        <v>572_COR4_57_9_202122</v>
      </c>
      <c r="S3838" s="406">
        <v>572</v>
      </c>
      <c r="T3838" s="406" t="s">
        <v>231</v>
      </c>
      <c r="U3838" s="406">
        <v>57</v>
      </c>
      <c r="V3838" s="406">
        <v>9</v>
      </c>
      <c r="W3838" s="406">
        <v>202122</v>
      </c>
      <c r="X3838" s="566">
        <v>0</v>
      </c>
    </row>
    <row r="3839" spans="18:24" x14ac:dyDescent="0.2">
      <c r="R3839" s="406" t="str">
        <f t="shared" si="59"/>
        <v>574_COR4_57_9_202122</v>
      </c>
      <c r="S3839" s="406">
        <v>574</v>
      </c>
      <c r="T3839" s="406" t="s">
        <v>231</v>
      </c>
      <c r="U3839" s="406">
        <v>57</v>
      </c>
      <c r="V3839" s="406">
        <v>9</v>
      </c>
      <c r="W3839" s="406">
        <v>202122</v>
      </c>
      <c r="X3839" s="566">
        <v>0</v>
      </c>
    </row>
    <row r="3840" spans="18:24" x14ac:dyDescent="0.2">
      <c r="R3840" s="406" t="str">
        <f t="shared" si="59"/>
        <v>576_COR4_57_9_202122</v>
      </c>
      <c r="S3840" s="406">
        <v>576</v>
      </c>
      <c r="T3840" s="406" t="s">
        <v>231</v>
      </c>
      <c r="U3840" s="406">
        <v>57</v>
      </c>
      <c r="V3840" s="406">
        <v>9</v>
      </c>
      <c r="W3840" s="406">
        <v>202122</v>
      </c>
      <c r="X3840" s="566">
        <v>0</v>
      </c>
    </row>
    <row r="3841" spans="18:24" x14ac:dyDescent="0.2">
      <c r="R3841" s="406" t="str">
        <f t="shared" si="59"/>
        <v>582_COR4_57_9_202122</v>
      </c>
      <c r="S3841" s="406">
        <v>582</v>
      </c>
      <c r="T3841" s="406" t="s">
        <v>231</v>
      </c>
      <c r="U3841" s="406">
        <v>57</v>
      </c>
      <c r="V3841" s="406">
        <v>9</v>
      </c>
      <c r="W3841" s="406">
        <v>202122</v>
      </c>
      <c r="X3841" s="566">
        <v>0</v>
      </c>
    </row>
    <row r="3842" spans="18:24" x14ac:dyDescent="0.2">
      <c r="R3842" s="406" t="str">
        <f t="shared" si="59"/>
        <v>584_COR4_57_9_202122</v>
      </c>
      <c r="S3842" s="406">
        <v>584</v>
      </c>
      <c r="T3842" s="406" t="s">
        <v>231</v>
      </c>
      <c r="U3842" s="406">
        <v>57</v>
      </c>
      <c r="V3842" s="406">
        <v>9</v>
      </c>
      <c r="W3842" s="406">
        <v>202122</v>
      </c>
      <c r="X3842" s="566">
        <v>0</v>
      </c>
    </row>
    <row r="3843" spans="18:24" x14ac:dyDescent="0.2">
      <c r="R3843" s="406" t="str">
        <f t="shared" si="59"/>
        <v>586_COR4_57_9_202122</v>
      </c>
      <c r="S3843" s="406">
        <v>586</v>
      </c>
      <c r="T3843" s="406" t="s">
        <v>231</v>
      </c>
      <c r="U3843" s="406">
        <v>57</v>
      </c>
      <c r="V3843" s="406">
        <v>9</v>
      </c>
      <c r="W3843" s="406">
        <v>202122</v>
      </c>
      <c r="X3843" s="566">
        <v>0</v>
      </c>
    </row>
    <row r="3844" spans="18:24" x14ac:dyDescent="0.2">
      <c r="R3844" s="406" t="str">
        <f t="shared" ref="R3844:R3907" si="60">S3844&amp;"_"&amp;T3844&amp;"_"&amp;U3844&amp;"_"&amp;V3844&amp;"_"&amp;W3844</f>
        <v>512_COR_1.1_9_202021</v>
      </c>
      <c r="S3844" s="406">
        <v>512</v>
      </c>
      <c r="T3844" s="406" t="s">
        <v>287</v>
      </c>
      <c r="U3844" s="406">
        <v>1.1000000000000001</v>
      </c>
      <c r="V3844" s="406">
        <v>9</v>
      </c>
      <c r="W3844" s="406">
        <v>202021</v>
      </c>
      <c r="X3844" s="566">
        <v>235</v>
      </c>
    </row>
    <row r="3845" spans="18:24" x14ac:dyDescent="0.2">
      <c r="R3845" s="406" t="str">
        <f t="shared" si="60"/>
        <v>514_COR_1.1_9_202021</v>
      </c>
      <c r="S3845" s="406">
        <v>514</v>
      </c>
      <c r="T3845" s="406" t="s">
        <v>287</v>
      </c>
      <c r="U3845" s="406">
        <v>1.1000000000000001</v>
      </c>
      <c r="V3845" s="406">
        <v>9</v>
      </c>
      <c r="W3845" s="406">
        <v>202021</v>
      </c>
      <c r="X3845" s="566">
        <v>744</v>
      </c>
    </row>
    <row r="3846" spans="18:24" x14ac:dyDescent="0.2">
      <c r="R3846" s="406" t="str">
        <f t="shared" si="60"/>
        <v>516_COR_1.1_9_202021</v>
      </c>
      <c r="S3846" s="406">
        <v>516</v>
      </c>
      <c r="T3846" s="406" t="s">
        <v>287</v>
      </c>
      <c r="U3846" s="406">
        <v>1.1000000000000001</v>
      </c>
      <c r="V3846" s="406">
        <v>9</v>
      </c>
      <c r="W3846" s="406">
        <v>202021</v>
      </c>
      <c r="X3846" s="566">
        <v>0</v>
      </c>
    </row>
    <row r="3847" spans="18:24" x14ac:dyDescent="0.2">
      <c r="R3847" s="406" t="str">
        <f t="shared" si="60"/>
        <v>518_COR_1.1_9_202021</v>
      </c>
      <c r="S3847" s="406">
        <v>518</v>
      </c>
      <c r="T3847" s="406" t="s">
        <v>287</v>
      </c>
      <c r="U3847" s="406">
        <v>1.1000000000000001</v>
      </c>
      <c r="V3847" s="406">
        <v>9</v>
      </c>
      <c r="W3847" s="406">
        <v>202021</v>
      </c>
      <c r="X3847" s="566">
        <v>216</v>
      </c>
    </row>
    <row r="3848" spans="18:24" x14ac:dyDescent="0.2">
      <c r="R3848" s="406" t="str">
        <f t="shared" si="60"/>
        <v>520_COR_1.1_9_202021</v>
      </c>
      <c r="S3848" s="406">
        <v>520</v>
      </c>
      <c r="T3848" s="406" t="s">
        <v>287</v>
      </c>
      <c r="U3848" s="406">
        <v>1.1000000000000001</v>
      </c>
      <c r="V3848" s="406">
        <v>9</v>
      </c>
      <c r="W3848" s="406">
        <v>202021</v>
      </c>
      <c r="X3848" s="566">
        <v>0</v>
      </c>
    </row>
    <row r="3849" spans="18:24" x14ac:dyDescent="0.2">
      <c r="R3849" s="406" t="str">
        <f t="shared" si="60"/>
        <v>522_COR_1.1_9_202021</v>
      </c>
      <c r="S3849" s="406">
        <v>522</v>
      </c>
      <c r="T3849" s="406" t="s">
        <v>287</v>
      </c>
      <c r="U3849" s="406">
        <v>1.1000000000000001</v>
      </c>
      <c r="V3849" s="406">
        <v>9</v>
      </c>
      <c r="W3849" s="406">
        <v>202021</v>
      </c>
      <c r="X3849" s="566">
        <v>661.61099999999999</v>
      </c>
    </row>
    <row r="3850" spans="18:24" x14ac:dyDescent="0.2">
      <c r="R3850" s="406" t="str">
        <f t="shared" si="60"/>
        <v>524_COR_1.1_9_202021</v>
      </c>
      <c r="S3850" s="406">
        <v>524</v>
      </c>
      <c r="T3850" s="406" t="s">
        <v>287</v>
      </c>
      <c r="U3850" s="406">
        <v>1.1000000000000001</v>
      </c>
      <c r="V3850" s="406">
        <v>9</v>
      </c>
      <c r="W3850" s="406">
        <v>202021</v>
      </c>
      <c r="X3850" s="566">
        <v>1595.885</v>
      </c>
    </row>
    <row r="3851" spans="18:24" x14ac:dyDescent="0.2">
      <c r="R3851" s="406" t="str">
        <f t="shared" si="60"/>
        <v>526_COR_1.1_9_202021</v>
      </c>
      <c r="S3851" s="406">
        <v>526</v>
      </c>
      <c r="T3851" s="406" t="s">
        <v>287</v>
      </c>
      <c r="U3851" s="406">
        <v>1.1000000000000001</v>
      </c>
      <c r="V3851" s="406">
        <v>9</v>
      </c>
      <c r="W3851" s="406">
        <v>202021</v>
      </c>
      <c r="X3851" s="566">
        <v>1273</v>
      </c>
    </row>
    <row r="3852" spans="18:24" x14ac:dyDescent="0.2">
      <c r="R3852" s="406" t="str">
        <f t="shared" si="60"/>
        <v>528_COR_1.1_9_202021</v>
      </c>
      <c r="S3852" s="406">
        <v>528</v>
      </c>
      <c r="T3852" s="406" t="s">
        <v>287</v>
      </c>
      <c r="U3852" s="406">
        <v>1.1000000000000001</v>
      </c>
      <c r="V3852" s="406">
        <v>9</v>
      </c>
      <c r="W3852" s="406">
        <v>202021</v>
      </c>
      <c r="X3852" s="566">
        <v>38.674519999999994</v>
      </c>
    </row>
    <row r="3853" spans="18:24" x14ac:dyDescent="0.2">
      <c r="R3853" s="406" t="str">
        <f t="shared" si="60"/>
        <v>530_COR_1.1_9_202021</v>
      </c>
      <c r="S3853" s="406">
        <v>530</v>
      </c>
      <c r="T3853" s="406" t="s">
        <v>287</v>
      </c>
      <c r="U3853" s="406">
        <v>1.1000000000000001</v>
      </c>
      <c r="V3853" s="406">
        <v>9</v>
      </c>
      <c r="W3853" s="406">
        <v>202021</v>
      </c>
      <c r="X3853" s="566">
        <v>655.86183000000005</v>
      </c>
    </row>
    <row r="3854" spans="18:24" x14ac:dyDescent="0.2">
      <c r="R3854" s="406" t="str">
        <f t="shared" si="60"/>
        <v>532_COR_1.1_9_202021</v>
      </c>
      <c r="S3854" s="406">
        <v>532</v>
      </c>
      <c r="T3854" s="406" t="s">
        <v>287</v>
      </c>
      <c r="U3854" s="406">
        <v>1.1000000000000001</v>
      </c>
      <c r="V3854" s="406">
        <v>9</v>
      </c>
      <c r="W3854" s="406">
        <v>202021</v>
      </c>
      <c r="X3854" s="566">
        <v>179</v>
      </c>
    </row>
    <row r="3855" spans="18:24" x14ac:dyDescent="0.2">
      <c r="R3855" s="406" t="str">
        <f t="shared" si="60"/>
        <v>534_COR_1.1_9_202021</v>
      </c>
      <c r="S3855" s="406">
        <v>534</v>
      </c>
      <c r="T3855" s="406" t="s">
        <v>287</v>
      </c>
      <c r="U3855" s="406">
        <v>1.1000000000000001</v>
      </c>
      <c r="V3855" s="406">
        <v>9</v>
      </c>
      <c r="W3855" s="406">
        <v>202021</v>
      </c>
      <c r="X3855" s="566">
        <v>0</v>
      </c>
    </row>
    <row r="3856" spans="18:24" x14ac:dyDescent="0.2">
      <c r="R3856" s="406" t="str">
        <f t="shared" si="60"/>
        <v>536_COR_1.1_9_202021</v>
      </c>
      <c r="S3856" s="406">
        <v>536</v>
      </c>
      <c r="T3856" s="406" t="s">
        <v>287</v>
      </c>
      <c r="U3856" s="406">
        <v>1.1000000000000001</v>
      </c>
      <c r="V3856" s="406">
        <v>9</v>
      </c>
      <c r="W3856" s="406">
        <v>202021</v>
      </c>
      <c r="X3856" s="566">
        <v>69</v>
      </c>
    </row>
    <row r="3857" spans="18:24" x14ac:dyDescent="0.2">
      <c r="R3857" s="406" t="str">
        <f t="shared" si="60"/>
        <v>538_COR_1.1_9_202021</v>
      </c>
      <c r="S3857" s="406">
        <v>538</v>
      </c>
      <c r="T3857" s="406" t="s">
        <v>287</v>
      </c>
      <c r="U3857" s="406">
        <v>1.1000000000000001</v>
      </c>
      <c r="V3857" s="406">
        <v>9</v>
      </c>
      <c r="W3857" s="406">
        <v>202021</v>
      </c>
      <c r="X3857" s="566">
        <v>530</v>
      </c>
    </row>
    <row r="3858" spans="18:24" x14ac:dyDescent="0.2">
      <c r="R3858" s="406" t="str">
        <f t="shared" si="60"/>
        <v>540_COR_1.1_9_202021</v>
      </c>
      <c r="S3858" s="406">
        <v>540</v>
      </c>
      <c r="T3858" s="406" t="s">
        <v>287</v>
      </c>
      <c r="U3858" s="406">
        <v>1.1000000000000001</v>
      </c>
      <c r="V3858" s="406">
        <v>9</v>
      </c>
      <c r="W3858" s="406">
        <v>202021</v>
      </c>
      <c r="X3858" s="566">
        <v>434.06200000000001</v>
      </c>
    </row>
    <row r="3859" spans="18:24" x14ac:dyDescent="0.2">
      <c r="R3859" s="406" t="str">
        <f t="shared" si="60"/>
        <v>542_COR_1.1_9_202021</v>
      </c>
      <c r="S3859" s="406">
        <v>542</v>
      </c>
      <c r="T3859" s="406" t="s">
        <v>287</v>
      </c>
      <c r="U3859" s="406">
        <v>1.1000000000000001</v>
      </c>
      <c r="V3859" s="406">
        <v>9</v>
      </c>
      <c r="W3859" s="406">
        <v>202021</v>
      </c>
      <c r="X3859" s="566">
        <v>112</v>
      </c>
    </row>
    <row r="3860" spans="18:24" x14ac:dyDescent="0.2">
      <c r="R3860" s="406" t="str">
        <f t="shared" si="60"/>
        <v>544_COR_1.1_9_202021</v>
      </c>
      <c r="S3860" s="406">
        <v>544</v>
      </c>
      <c r="T3860" s="406" t="s">
        <v>287</v>
      </c>
      <c r="U3860" s="406">
        <v>1.1000000000000001</v>
      </c>
      <c r="V3860" s="406">
        <v>9</v>
      </c>
      <c r="W3860" s="406">
        <v>202021</v>
      </c>
      <c r="X3860" s="566">
        <v>88</v>
      </c>
    </row>
    <row r="3861" spans="18:24" x14ac:dyDescent="0.2">
      <c r="R3861" s="406" t="str">
        <f t="shared" si="60"/>
        <v>545_COR_1.1_9_202021</v>
      </c>
      <c r="S3861" s="406">
        <v>545</v>
      </c>
      <c r="T3861" s="406" t="s">
        <v>287</v>
      </c>
      <c r="U3861" s="406">
        <v>1.1000000000000001</v>
      </c>
      <c r="V3861" s="406">
        <v>9</v>
      </c>
      <c r="W3861" s="406">
        <v>202021</v>
      </c>
      <c r="X3861" s="566">
        <v>331</v>
      </c>
    </row>
    <row r="3862" spans="18:24" x14ac:dyDescent="0.2">
      <c r="R3862" s="406" t="str">
        <f t="shared" si="60"/>
        <v>546_COR_1.1_9_202021</v>
      </c>
      <c r="S3862" s="406">
        <v>546</v>
      </c>
      <c r="T3862" s="406" t="s">
        <v>287</v>
      </c>
      <c r="U3862" s="406">
        <v>1.1000000000000001</v>
      </c>
      <c r="V3862" s="406">
        <v>9</v>
      </c>
      <c r="W3862" s="406">
        <v>202021</v>
      </c>
      <c r="X3862" s="566">
        <v>1132</v>
      </c>
    </row>
    <row r="3863" spans="18:24" x14ac:dyDescent="0.2">
      <c r="R3863" s="406" t="str">
        <f t="shared" si="60"/>
        <v>548_COR_1.1_9_202021</v>
      </c>
      <c r="S3863" s="406">
        <v>548</v>
      </c>
      <c r="T3863" s="406" t="s">
        <v>287</v>
      </c>
      <c r="U3863" s="406">
        <v>1.1000000000000001</v>
      </c>
      <c r="V3863" s="406">
        <v>9</v>
      </c>
      <c r="W3863" s="406">
        <v>202021</v>
      </c>
      <c r="X3863" s="566">
        <v>0</v>
      </c>
    </row>
    <row r="3864" spans="18:24" x14ac:dyDescent="0.2">
      <c r="R3864" s="406" t="str">
        <f t="shared" si="60"/>
        <v>550_COR_1.1_9_202021</v>
      </c>
      <c r="S3864" s="406">
        <v>550</v>
      </c>
      <c r="T3864" s="406" t="s">
        <v>287</v>
      </c>
      <c r="U3864" s="406">
        <v>1.1000000000000001</v>
      </c>
      <c r="V3864" s="406">
        <v>9</v>
      </c>
      <c r="W3864" s="406">
        <v>202021</v>
      </c>
      <c r="X3864" s="566">
        <v>340.39898999999997</v>
      </c>
    </row>
    <row r="3865" spans="18:24" x14ac:dyDescent="0.2">
      <c r="R3865" s="406" t="str">
        <f t="shared" si="60"/>
        <v>552_COR_1.1_9_202021</v>
      </c>
      <c r="S3865" s="406">
        <v>552</v>
      </c>
      <c r="T3865" s="406" t="s">
        <v>287</v>
      </c>
      <c r="U3865" s="406">
        <v>1.1000000000000001</v>
      </c>
      <c r="V3865" s="406">
        <v>9</v>
      </c>
      <c r="W3865" s="406">
        <v>202021</v>
      </c>
      <c r="X3865" s="566">
        <v>232</v>
      </c>
    </row>
    <row r="3866" spans="18:24" x14ac:dyDescent="0.2">
      <c r="R3866" s="406" t="str">
        <f t="shared" si="60"/>
        <v>562_COR_1.1_9_202021</v>
      </c>
      <c r="S3866" s="406">
        <v>562</v>
      </c>
      <c r="T3866" s="406" t="s">
        <v>287</v>
      </c>
      <c r="U3866" s="406">
        <v>1.1000000000000001</v>
      </c>
      <c r="V3866" s="406">
        <v>9</v>
      </c>
      <c r="W3866" s="406">
        <v>202021</v>
      </c>
      <c r="X3866" s="566">
        <v>0</v>
      </c>
    </row>
    <row r="3867" spans="18:24" x14ac:dyDescent="0.2">
      <c r="R3867" s="406" t="str">
        <f t="shared" si="60"/>
        <v>564_COR_1.1_9_202021</v>
      </c>
      <c r="S3867" s="406">
        <v>564</v>
      </c>
      <c r="T3867" s="406" t="s">
        <v>287</v>
      </c>
      <c r="U3867" s="406">
        <v>1.1000000000000001</v>
      </c>
      <c r="V3867" s="406">
        <v>9</v>
      </c>
      <c r="W3867" s="406">
        <v>202021</v>
      </c>
      <c r="X3867" s="566">
        <v>0</v>
      </c>
    </row>
    <row r="3868" spans="18:24" x14ac:dyDescent="0.2">
      <c r="R3868" s="406" t="str">
        <f t="shared" si="60"/>
        <v>566_COR_1.1_9_202021</v>
      </c>
      <c r="S3868" s="406">
        <v>566</v>
      </c>
      <c r="T3868" s="406" t="s">
        <v>287</v>
      </c>
      <c r="U3868" s="406">
        <v>1.1000000000000001</v>
      </c>
      <c r="V3868" s="406">
        <v>9</v>
      </c>
      <c r="W3868" s="406">
        <v>202021</v>
      </c>
      <c r="X3868" s="566">
        <v>0</v>
      </c>
    </row>
    <row r="3869" spans="18:24" x14ac:dyDescent="0.2">
      <c r="R3869" s="406" t="str">
        <f t="shared" si="60"/>
        <v>568_COR_1.1_9_202021</v>
      </c>
      <c r="S3869" s="406">
        <v>568</v>
      </c>
      <c r="T3869" s="406" t="s">
        <v>287</v>
      </c>
      <c r="U3869" s="406">
        <v>1.1000000000000001</v>
      </c>
      <c r="V3869" s="406">
        <v>9</v>
      </c>
      <c r="W3869" s="406">
        <v>202021</v>
      </c>
      <c r="X3869" s="566">
        <v>0</v>
      </c>
    </row>
    <row r="3870" spans="18:24" x14ac:dyDescent="0.2">
      <c r="R3870" s="406" t="str">
        <f t="shared" si="60"/>
        <v>572_COR_1.1_9_202021</v>
      </c>
      <c r="S3870" s="406">
        <v>572</v>
      </c>
      <c r="T3870" s="406" t="s">
        <v>287</v>
      </c>
      <c r="U3870" s="406">
        <v>1.1000000000000001</v>
      </c>
      <c r="V3870" s="406">
        <v>9</v>
      </c>
      <c r="W3870" s="406">
        <v>202021</v>
      </c>
      <c r="X3870" s="566">
        <v>0</v>
      </c>
    </row>
    <row r="3871" spans="18:24" x14ac:dyDescent="0.2">
      <c r="R3871" s="406" t="str">
        <f t="shared" si="60"/>
        <v>574_COR_1.1_9_202021</v>
      </c>
      <c r="S3871" s="406">
        <v>574</v>
      </c>
      <c r="T3871" s="406" t="s">
        <v>287</v>
      </c>
      <c r="U3871" s="406">
        <v>1.1000000000000001</v>
      </c>
      <c r="V3871" s="406">
        <v>9</v>
      </c>
      <c r="W3871" s="406">
        <v>202021</v>
      </c>
      <c r="X3871" s="566">
        <v>0</v>
      </c>
    </row>
    <row r="3872" spans="18:24" x14ac:dyDescent="0.2">
      <c r="R3872" s="406" t="str">
        <f t="shared" si="60"/>
        <v>576_COR_1.1_9_202021</v>
      </c>
      <c r="S3872" s="406">
        <v>576</v>
      </c>
      <c r="T3872" s="406" t="s">
        <v>287</v>
      </c>
      <c r="U3872" s="406">
        <v>1.1000000000000001</v>
      </c>
      <c r="V3872" s="406">
        <v>9</v>
      </c>
      <c r="W3872" s="406">
        <v>202021</v>
      </c>
      <c r="X3872" s="566">
        <v>0</v>
      </c>
    </row>
    <row r="3873" spans="18:24" x14ac:dyDescent="0.2">
      <c r="R3873" s="406" t="str">
        <f t="shared" si="60"/>
        <v>582_COR_1.1_9_202021</v>
      </c>
      <c r="S3873" s="406">
        <v>582</v>
      </c>
      <c r="T3873" s="406" t="s">
        <v>287</v>
      </c>
      <c r="U3873" s="406">
        <v>1.1000000000000001</v>
      </c>
      <c r="V3873" s="406">
        <v>9</v>
      </c>
      <c r="W3873" s="406">
        <v>202021</v>
      </c>
      <c r="X3873" s="566">
        <v>0</v>
      </c>
    </row>
    <row r="3874" spans="18:24" x14ac:dyDescent="0.2">
      <c r="R3874" s="406" t="str">
        <f t="shared" si="60"/>
        <v>584_COR_1.1_9_202021</v>
      </c>
      <c r="S3874" s="406">
        <v>584</v>
      </c>
      <c r="T3874" s="406" t="s">
        <v>287</v>
      </c>
      <c r="U3874" s="406">
        <v>1.1000000000000001</v>
      </c>
      <c r="V3874" s="406">
        <v>9</v>
      </c>
      <c r="W3874" s="406">
        <v>202021</v>
      </c>
      <c r="X3874" s="566">
        <v>0</v>
      </c>
    </row>
    <row r="3875" spans="18:24" x14ac:dyDescent="0.2">
      <c r="R3875" s="406" t="str">
        <f t="shared" si="60"/>
        <v>586_COR_1.1_9_202021</v>
      </c>
      <c r="S3875" s="406">
        <v>586</v>
      </c>
      <c r="T3875" s="406" t="s">
        <v>287</v>
      </c>
      <c r="U3875" s="406">
        <v>1.1000000000000001</v>
      </c>
      <c r="V3875" s="406">
        <v>9</v>
      </c>
      <c r="W3875" s="406">
        <v>202021</v>
      </c>
      <c r="X3875" s="566">
        <v>0</v>
      </c>
    </row>
    <row r="3876" spans="18:24" x14ac:dyDescent="0.2">
      <c r="R3876" s="406" t="str">
        <f t="shared" si="60"/>
        <v>512_COR_1.2_9_202021</v>
      </c>
      <c r="S3876" s="406">
        <v>512</v>
      </c>
      <c r="T3876" s="406" t="s">
        <v>287</v>
      </c>
      <c r="U3876" s="406">
        <v>1.2</v>
      </c>
      <c r="V3876" s="406">
        <v>9</v>
      </c>
      <c r="W3876" s="406">
        <v>202021</v>
      </c>
      <c r="X3876" s="566">
        <v>2951</v>
      </c>
    </row>
    <row r="3877" spans="18:24" x14ac:dyDescent="0.2">
      <c r="R3877" s="406" t="str">
        <f t="shared" si="60"/>
        <v>514_COR_1.2_9_202021</v>
      </c>
      <c r="S3877" s="406">
        <v>514</v>
      </c>
      <c r="T3877" s="406" t="s">
        <v>287</v>
      </c>
      <c r="U3877" s="406">
        <v>1.2</v>
      </c>
      <c r="V3877" s="406">
        <v>9</v>
      </c>
      <c r="W3877" s="406">
        <v>202021</v>
      </c>
      <c r="X3877" s="566">
        <v>7932</v>
      </c>
    </row>
    <row r="3878" spans="18:24" x14ac:dyDescent="0.2">
      <c r="R3878" s="406" t="str">
        <f t="shared" si="60"/>
        <v>516_COR_1.2_9_202021</v>
      </c>
      <c r="S3878" s="406">
        <v>516</v>
      </c>
      <c r="T3878" s="406" t="s">
        <v>287</v>
      </c>
      <c r="U3878" s="406">
        <v>1.2</v>
      </c>
      <c r="V3878" s="406">
        <v>9</v>
      </c>
      <c r="W3878" s="406">
        <v>202021</v>
      </c>
      <c r="X3878" s="566">
        <v>2249</v>
      </c>
    </row>
    <row r="3879" spans="18:24" x14ac:dyDescent="0.2">
      <c r="R3879" s="406" t="str">
        <f t="shared" si="60"/>
        <v>518_COR_1.2_9_202021</v>
      </c>
      <c r="S3879" s="406">
        <v>518</v>
      </c>
      <c r="T3879" s="406" t="s">
        <v>287</v>
      </c>
      <c r="U3879" s="406">
        <v>1.2</v>
      </c>
      <c r="V3879" s="406">
        <v>9</v>
      </c>
      <c r="W3879" s="406">
        <v>202021</v>
      </c>
      <c r="X3879" s="566">
        <v>2835</v>
      </c>
    </row>
    <row r="3880" spans="18:24" x14ac:dyDescent="0.2">
      <c r="R3880" s="406" t="str">
        <f t="shared" si="60"/>
        <v>520_COR_1.2_9_202021</v>
      </c>
      <c r="S3880" s="406">
        <v>520</v>
      </c>
      <c r="T3880" s="406" t="s">
        <v>287</v>
      </c>
      <c r="U3880" s="406">
        <v>1.2</v>
      </c>
      <c r="V3880" s="406">
        <v>9</v>
      </c>
      <c r="W3880" s="406">
        <v>202021</v>
      </c>
      <c r="X3880" s="566">
        <v>4319.7294799999991</v>
      </c>
    </row>
    <row r="3881" spans="18:24" x14ac:dyDescent="0.2">
      <c r="R3881" s="406" t="str">
        <f t="shared" si="60"/>
        <v>522_COR_1.2_9_202021</v>
      </c>
      <c r="S3881" s="406">
        <v>522</v>
      </c>
      <c r="T3881" s="406" t="s">
        <v>287</v>
      </c>
      <c r="U3881" s="406">
        <v>1.2</v>
      </c>
      <c r="V3881" s="406">
        <v>9</v>
      </c>
      <c r="W3881" s="406">
        <v>202021</v>
      </c>
      <c r="X3881" s="566">
        <v>4930.5370000000003</v>
      </c>
    </row>
    <row r="3882" spans="18:24" x14ac:dyDescent="0.2">
      <c r="R3882" s="406" t="str">
        <f t="shared" si="60"/>
        <v>524_COR_1.2_9_202021</v>
      </c>
      <c r="S3882" s="406">
        <v>524</v>
      </c>
      <c r="T3882" s="406" t="s">
        <v>287</v>
      </c>
      <c r="U3882" s="406">
        <v>1.2</v>
      </c>
      <c r="V3882" s="406">
        <v>9</v>
      </c>
      <c r="W3882" s="406">
        <v>202021</v>
      </c>
      <c r="X3882" s="566">
        <v>6071.616</v>
      </c>
    </row>
    <row r="3883" spans="18:24" x14ac:dyDescent="0.2">
      <c r="R3883" s="406" t="str">
        <f t="shared" si="60"/>
        <v>526_COR_1.2_9_202021</v>
      </c>
      <c r="S3883" s="406">
        <v>526</v>
      </c>
      <c r="T3883" s="406" t="s">
        <v>287</v>
      </c>
      <c r="U3883" s="406">
        <v>1.2</v>
      </c>
      <c r="V3883" s="406">
        <v>9</v>
      </c>
      <c r="W3883" s="406">
        <v>202021</v>
      </c>
      <c r="X3883" s="566">
        <v>1397</v>
      </c>
    </row>
    <row r="3884" spans="18:24" x14ac:dyDescent="0.2">
      <c r="R3884" s="406" t="str">
        <f t="shared" si="60"/>
        <v>528_COR_1.2_9_202021</v>
      </c>
      <c r="S3884" s="406">
        <v>528</v>
      </c>
      <c r="T3884" s="406" t="s">
        <v>287</v>
      </c>
      <c r="U3884" s="406">
        <v>1.2</v>
      </c>
      <c r="V3884" s="406">
        <v>9</v>
      </c>
      <c r="W3884" s="406">
        <v>202021</v>
      </c>
      <c r="X3884" s="566">
        <v>2082.3930599999999</v>
      </c>
    </row>
    <row r="3885" spans="18:24" x14ac:dyDescent="0.2">
      <c r="R3885" s="406" t="str">
        <f t="shared" si="60"/>
        <v>530_COR_1.2_9_202021</v>
      </c>
      <c r="S3885" s="406">
        <v>530</v>
      </c>
      <c r="T3885" s="406" t="s">
        <v>287</v>
      </c>
      <c r="U3885" s="406">
        <v>1.2</v>
      </c>
      <c r="V3885" s="406">
        <v>9</v>
      </c>
      <c r="W3885" s="406">
        <v>202021</v>
      </c>
      <c r="X3885" s="566">
        <v>12751.014507954977</v>
      </c>
    </row>
    <row r="3886" spans="18:24" x14ac:dyDescent="0.2">
      <c r="R3886" s="406" t="str">
        <f t="shared" si="60"/>
        <v>532_COR_1.2_9_202021</v>
      </c>
      <c r="S3886" s="406">
        <v>532</v>
      </c>
      <c r="T3886" s="406" t="s">
        <v>287</v>
      </c>
      <c r="U3886" s="406">
        <v>1.2</v>
      </c>
      <c r="V3886" s="406">
        <v>9</v>
      </c>
      <c r="W3886" s="406">
        <v>202021</v>
      </c>
      <c r="X3886" s="566">
        <v>17135</v>
      </c>
    </row>
    <row r="3887" spans="18:24" x14ac:dyDescent="0.2">
      <c r="R3887" s="406" t="str">
        <f t="shared" si="60"/>
        <v>534_COR_1.2_9_202021</v>
      </c>
      <c r="S3887" s="406">
        <v>534</v>
      </c>
      <c r="T3887" s="406" t="s">
        <v>287</v>
      </c>
      <c r="U3887" s="406">
        <v>1.2</v>
      </c>
      <c r="V3887" s="406">
        <v>9</v>
      </c>
      <c r="W3887" s="406">
        <v>202021</v>
      </c>
      <c r="X3887" s="566">
        <v>7412.4899599999999</v>
      </c>
    </row>
    <row r="3888" spans="18:24" x14ac:dyDescent="0.2">
      <c r="R3888" s="406" t="str">
        <f t="shared" si="60"/>
        <v>536_COR_1.2_9_202021</v>
      </c>
      <c r="S3888" s="406">
        <v>536</v>
      </c>
      <c r="T3888" s="406" t="s">
        <v>287</v>
      </c>
      <c r="U3888" s="406">
        <v>1.2</v>
      </c>
      <c r="V3888" s="406">
        <v>9</v>
      </c>
      <c r="W3888" s="406">
        <v>202021</v>
      </c>
      <c r="X3888" s="566">
        <v>1937</v>
      </c>
    </row>
    <row r="3889" spans="18:24" x14ac:dyDescent="0.2">
      <c r="R3889" s="406" t="str">
        <f t="shared" si="60"/>
        <v>538_COR_1.2_9_202021</v>
      </c>
      <c r="S3889" s="406">
        <v>538</v>
      </c>
      <c r="T3889" s="406" t="s">
        <v>287</v>
      </c>
      <c r="U3889" s="406">
        <v>1.2</v>
      </c>
      <c r="V3889" s="406">
        <v>9</v>
      </c>
      <c r="W3889" s="406">
        <v>202021</v>
      </c>
      <c r="X3889" s="566">
        <v>7571</v>
      </c>
    </row>
    <row r="3890" spans="18:24" x14ac:dyDescent="0.2">
      <c r="R3890" s="406" t="str">
        <f t="shared" si="60"/>
        <v>540_COR_1.2_9_202021</v>
      </c>
      <c r="S3890" s="406">
        <v>540</v>
      </c>
      <c r="T3890" s="406" t="s">
        <v>287</v>
      </c>
      <c r="U3890" s="406">
        <v>1.2</v>
      </c>
      <c r="V3890" s="406">
        <v>9</v>
      </c>
      <c r="W3890" s="406">
        <v>202021</v>
      </c>
      <c r="X3890" s="566">
        <v>13449.194</v>
      </c>
    </row>
    <row r="3891" spans="18:24" x14ac:dyDescent="0.2">
      <c r="R3891" s="406" t="str">
        <f t="shared" si="60"/>
        <v>542_COR_1.2_9_202021</v>
      </c>
      <c r="S3891" s="406">
        <v>542</v>
      </c>
      <c r="T3891" s="406" t="s">
        <v>287</v>
      </c>
      <c r="U3891" s="406">
        <v>1.2</v>
      </c>
      <c r="V3891" s="406">
        <v>9</v>
      </c>
      <c r="W3891" s="406">
        <v>202021</v>
      </c>
      <c r="X3891" s="566">
        <v>6015</v>
      </c>
    </row>
    <row r="3892" spans="18:24" x14ac:dyDescent="0.2">
      <c r="R3892" s="406" t="str">
        <f t="shared" si="60"/>
        <v>544_COR_1.2_9_202021</v>
      </c>
      <c r="S3892" s="406">
        <v>544</v>
      </c>
      <c r="T3892" s="406" t="s">
        <v>287</v>
      </c>
      <c r="U3892" s="406">
        <v>1.2</v>
      </c>
      <c r="V3892" s="406">
        <v>9</v>
      </c>
      <c r="W3892" s="406">
        <v>202021</v>
      </c>
      <c r="X3892" s="566">
        <v>3132</v>
      </c>
    </row>
    <row r="3893" spans="18:24" x14ac:dyDescent="0.2">
      <c r="R3893" s="406" t="str">
        <f t="shared" si="60"/>
        <v>545_COR_1.2_9_202021</v>
      </c>
      <c r="S3893" s="406">
        <v>545</v>
      </c>
      <c r="T3893" s="406" t="s">
        <v>287</v>
      </c>
      <c r="U3893" s="406">
        <v>1.2</v>
      </c>
      <c r="V3893" s="406">
        <v>9</v>
      </c>
      <c r="W3893" s="406">
        <v>202021</v>
      </c>
      <c r="X3893" s="566">
        <v>1482</v>
      </c>
    </row>
    <row r="3894" spans="18:24" x14ac:dyDescent="0.2">
      <c r="R3894" s="406" t="str">
        <f t="shared" si="60"/>
        <v>546_COR_1.2_9_202021</v>
      </c>
      <c r="S3894" s="406">
        <v>546</v>
      </c>
      <c r="T3894" s="406" t="s">
        <v>287</v>
      </c>
      <c r="U3894" s="406">
        <v>1.2</v>
      </c>
      <c r="V3894" s="406">
        <v>9</v>
      </c>
      <c r="W3894" s="406">
        <v>202021</v>
      </c>
      <c r="X3894" s="566">
        <v>2532</v>
      </c>
    </row>
    <row r="3895" spans="18:24" x14ac:dyDescent="0.2">
      <c r="R3895" s="406" t="str">
        <f t="shared" si="60"/>
        <v>548_COR_1.2_9_202021</v>
      </c>
      <c r="S3895" s="406">
        <v>548</v>
      </c>
      <c r="T3895" s="406" t="s">
        <v>287</v>
      </c>
      <c r="U3895" s="406">
        <v>1.2</v>
      </c>
      <c r="V3895" s="406">
        <v>9</v>
      </c>
      <c r="W3895" s="406">
        <v>202021</v>
      </c>
      <c r="X3895" s="566">
        <v>708.35400000000004</v>
      </c>
    </row>
    <row r="3896" spans="18:24" x14ac:dyDescent="0.2">
      <c r="R3896" s="406" t="str">
        <f t="shared" si="60"/>
        <v>550_COR_1.2_9_202021</v>
      </c>
      <c r="S3896" s="406">
        <v>550</v>
      </c>
      <c r="T3896" s="406" t="s">
        <v>287</v>
      </c>
      <c r="U3896" s="406">
        <v>1.2</v>
      </c>
      <c r="V3896" s="406">
        <v>9</v>
      </c>
      <c r="W3896" s="406">
        <v>202021</v>
      </c>
      <c r="X3896" s="566">
        <v>3667.9606200000003</v>
      </c>
    </row>
    <row r="3897" spans="18:24" x14ac:dyDescent="0.2">
      <c r="R3897" s="406" t="str">
        <f t="shared" si="60"/>
        <v>552_COR_1.2_9_202021</v>
      </c>
      <c r="S3897" s="406">
        <v>552</v>
      </c>
      <c r="T3897" s="406" t="s">
        <v>287</v>
      </c>
      <c r="U3897" s="406">
        <v>1.2</v>
      </c>
      <c r="V3897" s="406">
        <v>9</v>
      </c>
      <c r="W3897" s="406">
        <v>202021</v>
      </c>
      <c r="X3897" s="566">
        <v>7125</v>
      </c>
    </row>
    <row r="3898" spans="18:24" x14ac:dyDescent="0.2">
      <c r="R3898" s="406" t="str">
        <f t="shared" si="60"/>
        <v>562_COR_1.2_9_202021</v>
      </c>
      <c r="S3898" s="406">
        <v>562</v>
      </c>
      <c r="T3898" s="406" t="s">
        <v>287</v>
      </c>
      <c r="U3898" s="406">
        <v>1.2</v>
      </c>
      <c r="V3898" s="406">
        <v>9</v>
      </c>
      <c r="W3898" s="406">
        <v>202021</v>
      </c>
      <c r="X3898" s="566">
        <v>0</v>
      </c>
    </row>
    <row r="3899" spans="18:24" x14ac:dyDescent="0.2">
      <c r="R3899" s="406" t="str">
        <f t="shared" si="60"/>
        <v>564_COR_1.2_9_202021</v>
      </c>
      <c r="S3899" s="406">
        <v>564</v>
      </c>
      <c r="T3899" s="406" t="s">
        <v>287</v>
      </c>
      <c r="U3899" s="406">
        <v>1.2</v>
      </c>
      <c r="V3899" s="406">
        <v>9</v>
      </c>
      <c r="W3899" s="406">
        <v>202021</v>
      </c>
      <c r="X3899" s="566">
        <v>0</v>
      </c>
    </row>
    <row r="3900" spans="18:24" x14ac:dyDescent="0.2">
      <c r="R3900" s="406" t="str">
        <f t="shared" si="60"/>
        <v>566_COR_1.2_9_202021</v>
      </c>
      <c r="S3900" s="406">
        <v>566</v>
      </c>
      <c r="T3900" s="406" t="s">
        <v>287</v>
      </c>
      <c r="U3900" s="406">
        <v>1.2</v>
      </c>
      <c r="V3900" s="406">
        <v>9</v>
      </c>
      <c r="W3900" s="406">
        <v>202021</v>
      </c>
      <c r="X3900" s="566">
        <v>0</v>
      </c>
    </row>
    <row r="3901" spans="18:24" x14ac:dyDescent="0.2">
      <c r="R3901" s="406" t="str">
        <f t="shared" si="60"/>
        <v>568_COR_1.2_9_202021</v>
      </c>
      <c r="S3901" s="406">
        <v>568</v>
      </c>
      <c r="T3901" s="406" t="s">
        <v>287</v>
      </c>
      <c r="U3901" s="406">
        <v>1.2</v>
      </c>
      <c r="V3901" s="406">
        <v>9</v>
      </c>
      <c r="W3901" s="406">
        <v>202021</v>
      </c>
      <c r="X3901" s="566">
        <v>0</v>
      </c>
    </row>
    <row r="3902" spans="18:24" x14ac:dyDescent="0.2">
      <c r="R3902" s="406" t="str">
        <f t="shared" si="60"/>
        <v>572_COR_1.2_9_202021</v>
      </c>
      <c r="S3902" s="406">
        <v>572</v>
      </c>
      <c r="T3902" s="406" t="s">
        <v>287</v>
      </c>
      <c r="U3902" s="406">
        <v>1.2</v>
      </c>
      <c r="V3902" s="406">
        <v>9</v>
      </c>
      <c r="W3902" s="406">
        <v>202021</v>
      </c>
      <c r="X3902" s="566">
        <v>0</v>
      </c>
    </row>
    <row r="3903" spans="18:24" x14ac:dyDescent="0.2">
      <c r="R3903" s="406" t="str">
        <f t="shared" si="60"/>
        <v>574_COR_1.2_9_202021</v>
      </c>
      <c r="S3903" s="406">
        <v>574</v>
      </c>
      <c r="T3903" s="406" t="s">
        <v>287</v>
      </c>
      <c r="U3903" s="406">
        <v>1.2</v>
      </c>
      <c r="V3903" s="406">
        <v>9</v>
      </c>
      <c r="W3903" s="406">
        <v>202021</v>
      </c>
      <c r="X3903" s="566">
        <v>0</v>
      </c>
    </row>
    <row r="3904" spans="18:24" x14ac:dyDescent="0.2">
      <c r="R3904" s="406" t="str">
        <f t="shared" si="60"/>
        <v>576_COR_1.2_9_202021</v>
      </c>
      <c r="S3904" s="406">
        <v>576</v>
      </c>
      <c r="T3904" s="406" t="s">
        <v>287</v>
      </c>
      <c r="U3904" s="406">
        <v>1.2</v>
      </c>
      <c r="V3904" s="406">
        <v>9</v>
      </c>
      <c r="W3904" s="406">
        <v>202021</v>
      </c>
      <c r="X3904" s="566">
        <v>0</v>
      </c>
    </row>
    <row r="3905" spans="18:24" x14ac:dyDescent="0.2">
      <c r="R3905" s="406" t="str">
        <f t="shared" si="60"/>
        <v>582_COR_1.2_9_202021</v>
      </c>
      <c r="S3905" s="406">
        <v>582</v>
      </c>
      <c r="T3905" s="406" t="s">
        <v>287</v>
      </c>
      <c r="U3905" s="406">
        <v>1.2</v>
      </c>
      <c r="V3905" s="406">
        <v>9</v>
      </c>
      <c r="W3905" s="406">
        <v>202021</v>
      </c>
      <c r="X3905" s="566">
        <v>0</v>
      </c>
    </row>
    <row r="3906" spans="18:24" x14ac:dyDescent="0.2">
      <c r="R3906" s="406" t="str">
        <f t="shared" si="60"/>
        <v>584_COR_1.2_9_202021</v>
      </c>
      <c r="S3906" s="406">
        <v>584</v>
      </c>
      <c r="T3906" s="406" t="s">
        <v>287</v>
      </c>
      <c r="U3906" s="406">
        <v>1.2</v>
      </c>
      <c r="V3906" s="406">
        <v>9</v>
      </c>
      <c r="W3906" s="406">
        <v>202021</v>
      </c>
      <c r="X3906" s="566">
        <v>0</v>
      </c>
    </row>
    <row r="3907" spans="18:24" x14ac:dyDescent="0.2">
      <c r="R3907" s="406" t="str">
        <f t="shared" si="60"/>
        <v>586_COR_1.2_9_202021</v>
      </c>
      <c r="S3907" s="406">
        <v>586</v>
      </c>
      <c r="T3907" s="406" t="s">
        <v>287</v>
      </c>
      <c r="U3907" s="406">
        <v>1.2</v>
      </c>
      <c r="V3907" s="406">
        <v>9</v>
      </c>
      <c r="W3907" s="406">
        <v>202021</v>
      </c>
      <c r="X3907" s="566">
        <v>0</v>
      </c>
    </row>
    <row r="3908" spans="18:24" x14ac:dyDescent="0.2">
      <c r="R3908" s="406" t="str">
        <f t="shared" ref="R3908:R3971" si="61">S3908&amp;"_"&amp;T3908&amp;"_"&amp;U3908&amp;"_"&amp;V3908&amp;"_"&amp;W3908</f>
        <v>512_COR_2_9_202021</v>
      </c>
      <c r="S3908" s="406">
        <v>512</v>
      </c>
      <c r="T3908" s="406" t="s">
        <v>287</v>
      </c>
      <c r="U3908" s="406">
        <v>2</v>
      </c>
      <c r="V3908" s="406">
        <v>9</v>
      </c>
      <c r="W3908" s="406">
        <v>202021</v>
      </c>
      <c r="X3908" s="566">
        <v>0</v>
      </c>
    </row>
    <row r="3909" spans="18:24" x14ac:dyDescent="0.2">
      <c r="R3909" s="406" t="str">
        <f t="shared" si="61"/>
        <v>514_COR_2_9_202021</v>
      </c>
      <c r="S3909" s="406">
        <v>514</v>
      </c>
      <c r="T3909" s="406" t="s">
        <v>287</v>
      </c>
      <c r="U3909" s="406">
        <v>2</v>
      </c>
      <c r="V3909" s="406">
        <v>9</v>
      </c>
      <c r="W3909" s="406">
        <v>202021</v>
      </c>
      <c r="X3909" s="566">
        <v>625</v>
      </c>
    </row>
    <row r="3910" spans="18:24" x14ac:dyDescent="0.2">
      <c r="R3910" s="406" t="str">
        <f t="shared" si="61"/>
        <v>516_COR_2_9_202021</v>
      </c>
      <c r="S3910" s="406">
        <v>516</v>
      </c>
      <c r="T3910" s="406" t="s">
        <v>287</v>
      </c>
      <c r="U3910" s="406">
        <v>2</v>
      </c>
      <c r="V3910" s="406">
        <v>9</v>
      </c>
      <c r="W3910" s="406">
        <v>202021</v>
      </c>
      <c r="X3910" s="566">
        <v>710</v>
      </c>
    </row>
    <row r="3911" spans="18:24" x14ac:dyDescent="0.2">
      <c r="R3911" s="406" t="str">
        <f t="shared" si="61"/>
        <v>518_COR_2_9_202021</v>
      </c>
      <c r="S3911" s="406">
        <v>518</v>
      </c>
      <c r="T3911" s="406" t="s">
        <v>287</v>
      </c>
      <c r="U3911" s="406">
        <v>2</v>
      </c>
      <c r="V3911" s="406">
        <v>9</v>
      </c>
      <c r="W3911" s="406">
        <v>202021</v>
      </c>
      <c r="X3911" s="566">
        <v>2161</v>
      </c>
    </row>
    <row r="3912" spans="18:24" x14ac:dyDescent="0.2">
      <c r="R3912" s="406" t="str">
        <f t="shared" si="61"/>
        <v>520_COR_2_9_202021</v>
      </c>
      <c r="S3912" s="406">
        <v>520</v>
      </c>
      <c r="T3912" s="406" t="s">
        <v>287</v>
      </c>
      <c r="U3912" s="406">
        <v>2</v>
      </c>
      <c r="V3912" s="406">
        <v>9</v>
      </c>
      <c r="W3912" s="406">
        <v>202021</v>
      </c>
      <c r="X3912" s="566">
        <v>4725.14995</v>
      </c>
    </row>
    <row r="3913" spans="18:24" x14ac:dyDescent="0.2">
      <c r="R3913" s="406" t="str">
        <f t="shared" si="61"/>
        <v>522_COR_2_9_202021</v>
      </c>
      <c r="S3913" s="406">
        <v>522</v>
      </c>
      <c r="T3913" s="406" t="s">
        <v>287</v>
      </c>
      <c r="U3913" s="406">
        <v>2</v>
      </c>
      <c r="V3913" s="406">
        <v>9</v>
      </c>
      <c r="W3913" s="406">
        <v>202021</v>
      </c>
      <c r="X3913" s="566">
        <v>2815.7730000000001</v>
      </c>
    </row>
    <row r="3914" spans="18:24" x14ac:dyDescent="0.2">
      <c r="R3914" s="406" t="str">
        <f t="shared" si="61"/>
        <v>524_COR_2_9_202021</v>
      </c>
      <c r="S3914" s="406">
        <v>524</v>
      </c>
      <c r="T3914" s="406" t="s">
        <v>287</v>
      </c>
      <c r="U3914" s="406">
        <v>2</v>
      </c>
      <c r="V3914" s="406">
        <v>9</v>
      </c>
      <c r="W3914" s="406">
        <v>202021</v>
      </c>
      <c r="X3914" s="566">
        <v>2525.7640000000001</v>
      </c>
    </row>
    <row r="3915" spans="18:24" x14ac:dyDescent="0.2">
      <c r="R3915" s="406" t="str">
        <f t="shared" si="61"/>
        <v>526_COR_2_9_202021</v>
      </c>
      <c r="S3915" s="406">
        <v>526</v>
      </c>
      <c r="T3915" s="406" t="s">
        <v>287</v>
      </c>
      <c r="U3915" s="406">
        <v>2</v>
      </c>
      <c r="V3915" s="406">
        <v>9</v>
      </c>
      <c r="W3915" s="406">
        <v>202021</v>
      </c>
      <c r="X3915" s="566">
        <v>419</v>
      </c>
    </row>
    <row r="3916" spans="18:24" x14ac:dyDescent="0.2">
      <c r="R3916" s="406" t="str">
        <f t="shared" si="61"/>
        <v>528_COR_2_9_202021</v>
      </c>
      <c r="S3916" s="406">
        <v>528</v>
      </c>
      <c r="T3916" s="406" t="s">
        <v>287</v>
      </c>
      <c r="U3916" s="406">
        <v>2</v>
      </c>
      <c r="V3916" s="406">
        <v>9</v>
      </c>
      <c r="W3916" s="406">
        <v>202021</v>
      </c>
      <c r="X3916" s="566">
        <v>15058.279960000002</v>
      </c>
    </row>
    <row r="3917" spans="18:24" x14ac:dyDescent="0.2">
      <c r="R3917" s="406" t="str">
        <f t="shared" si="61"/>
        <v>530_COR_2_9_202021</v>
      </c>
      <c r="S3917" s="406">
        <v>530</v>
      </c>
      <c r="T3917" s="406" t="s">
        <v>287</v>
      </c>
      <c r="U3917" s="406">
        <v>2</v>
      </c>
      <c r="V3917" s="406">
        <v>9</v>
      </c>
      <c r="W3917" s="406">
        <v>202021</v>
      </c>
      <c r="X3917" s="566">
        <v>1951.6936282610241</v>
      </c>
    </row>
    <row r="3918" spans="18:24" x14ac:dyDescent="0.2">
      <c r="R3918" s="406" t="str">
        <f t="shared" si="61"/>
        <v>532_COR_2_9_202021</v>
      </c>
      <c r="S3918" s="406">
        <v>532</v>
      </c>
      <c r="T3918" s="406" t="s">
        <v>287</v>
      </c>
      <c r="U3918" s="406">
        <v>2</v>
      </c>
      <c r="V3918" s="406">
        <v>9</v>
      </c>
      <c r="W3918" s="406">
        <v>202021</v>
      </c>
      <c r="X3918" s="566">
        <v>12436</v>
      </c>
    </row>
    <row r="3919" spans="18:24" x14ac:dyDescent="0.2">
      <c r="R3919" s="406" t="str">
        <f t="shared" si="61"/>
        <v>534_COR_2_9_202021</v>
      </c>
      <c r="S3919" s="406">
        <v>534</v>
      </c>
      <c r="T3919" s="406" t="s">
        <v>287</v>
      </c>
      <c r="U3919" s="406">
        <v>2</v>
      </c>
      <c r="V3919" s="406">
        <v>9</v>
      </c>
      <c r="W3919" s="406">
        <v>202021</v>
      </c>
      <c r="X3919" s="566">
        <v>20148.131850000002</v>
      </c>
    </row>
    <row r="3920" spans="18:24" x14ac:dyDescent="0.2">
      <c r="R3920" s="406" t="str">
        <f t="shared" si="61"/>
        <v>536_COR_2_9_202021</v>
      </c>
      <c r="S3920" s="406">
        <v>536</v>
      </c>
      <c r="T3920" s="406" t="s">
        <v>287</v>
      </c>
      <c r="U3920" s="406">
        <v>2</v>
      </c>
      <c r="V3920" s="406">
        <v>9</v>
      </c>
      <c r="W3920" s="406">
        <v>202021</v>
      </c>
      <c r="X3920" s="566">
        <v>1266</v>
      </c>
    </row>
    <row r="3921" spans="18:24" x14ac:dyDescent="0.2">
      <c r="R3921" s="406" t="str">
        <f t="shared" si="61"/>
        <v>538_COR_2_9_202021</v>
      </c>
      <c r="S3921" s="406">
        <v>538</v>
      </c>
      <c r="T3921" s="406" t="s">
        <v>287</v>
      </c>
      <c r="U3921" s="406">
        <v>2</v>
      </c>
      <c r="V3921" s="406">
        <v>9</v>
      </c>
      <c r="W3921" s="406">
        <v>202021</v>
      </c>
      <c r="X3921" s="566">
        <v>29904</v>
      </c>
    </row>
    <row r="3922" spans="18:24" x14ac:dyDescent="0.2">
      <c r="R3922" s="406" t="str">
        <f t="shared" si="61"/>
        <v>540_COR_2_9_202021</v>
      </c>
      <c r="S3922" s="406">
        <v>540</v>
      </c>
      <c r="T3922" s="406" t="s">
        <v>287</v>
      </c>
      <c r="U3922" s="406">
        <v>2</v>
      </c>
      <c r="V3922" s="406">
        <v>9</v>
      </c>
      <c r="W3922" s="406">
        <v>202021</v>
      </c>
      <c r="X3922" s="566">
        <v>2728.7660000000001</v>
      </c>
    </row>
    <row r="3923" spans="18:24" x14ac:dyDescent="0.2">
      <c r="R3923" s="406" t="str">
        <f t="shared" si="61"/>
        <v>542_COR_2_9_202021</v>
      </c>
      <c r="S3923" s="406">
        <v>542</v>
      </c>
      <c r="T3923" s="406" t="s">
        <v>287</v>
      </c>
      <c r="U3923" s="406">
        <v>2</v>
      </c>
      <c r="V3923" s="406">
        <v>9</v>
      </c>
      <c r="W3923" s="406">
        <v>202021</v>
      </c>
      <c r="X3923" s="566">
        <v>1196</v>
      </c>
    </row>
    <row r="3924" spans="18:24" x14ac:dyDescent="0.2">
      <c r="R3924" s="406" t="str">
        <f t="shared" si="61"/>
        <v>544_COR_2_9_202021</v>
      </c>
      <c r="S3924" s="406">
        <v>544</v>
      </c>
      <c r="T3924" s="406" t="s">
        <v>287</v>
      </c>
      <c r="U3924" s="406">
        <v>2</v>
      </c>
      <c r="V3924" s="406">
        <v>9</v>
      </c>
      <c r="W3924" s="406">
        <v>202021</v>
      </c>
      <c r="X3924" s="566">
        <v>1074</v>
      </c>
    </row>
    <row r="3925" spans="18:24" x14ac:dyDescent="0.2">
      <c r="R3925" s="406" t="str">
        <f t="shared" si="61"/>
        <v>545_COR_2_9_202021</v>
      </c>
      <c r="S3925" s="406">
        <v>545</v>
      </c>
      <c r="T3925" s="406" t="s">
        <v>287</v>
      </c>
      <c r="U3925" s="406">
        <v>2</v>
      </c>
      <c r="V3925" s="406">
        <v>9</v>
      </c>
      <c r="W3925" s="406">
        <v>202021</v>
      </c>
      <c r="X3925" s="566">
        <v>285</v>
      </c>
    </row>
    <row r="3926" spans="18:24" x14ac:dyDescent="0.2">
      <c r="R3926" s="406" t="str">
        <f t="shared" si="61"/>
        <v>546_COR_2_9_202021</v>
      </c>
      <c r="S3926" s="406">
        <v>546</v>
      </c>
      <c r="T3926" s="406" t="s">
        <v>287</v>
      </c>
      <c r="U3926" s="406">
        <v>2</v>
      </c>
      <c r="V3926" s="406">
        <v>9</v>
      </c>
      <c r="W3926" s="406">
        <v>202021</v>
      </c>
      <c r="X3926" s="566">
        <v>8456</v>
      </c>
    </row>
    <row r="3927" spans="18:24" x14ac:dyDescent="0.2">
      <c r="R3927" s="406" t="str">
        <f t="shared" si="61"/>
        <v>548_COR_2_9_202021</v>
      </c>
      <c r="S3927" s="406">
        <v>548</v>
      </c>
      <c r="T3927" s="406" t="s">
        <v>287</v>
      </c>
      <c r="U3927" s="406">
        <v>2</v>
      </c>
      <c r="V3927" s="406">
        <v>9</v>
      </c>
      <c r="W3927" s="406">
        <v>202021</v>
      </c>
      <c r="X3927" s="566">
        <v>1520.2239999999999</v>
      </c>
    </row>
    <row r="3928" spans="18:24" x14ac:dyDescent="0.2">
      <c r="R3928" s="406" t="str">
        <f t="shared" si="61"/>
        <v>550_COR_2_9_202021</v>
      </c>
      <c r="S3928" s="406">
        <v>550</v>
      </c>
      <c r="T3928" s="406" t="s">
        <v>287</v>
      </c>
      <c r="U3928" s="406">
        <v>2</v>
      </c>
      <c r="V3928" s="406">
        <v>9</v>
      </c>
      <c r="W3928" s="406">
        <v>202021</v>
      </c>
      <c r="X3928" s="566">
        <v>4631.8263800000004</v>
      </c>
    </row>
    <row r="3929" spans="18:24" x14ac:dyDescent="0.2">
      <c r="R3929" s="406" t="str">
        <f t="shared" si="61"/>
        <v>552_COR_2_9_202021</v>
      </c>
      <c r="S3929" s="406">
        <v>552</v>
      </c>
      <c r="T3929" s="406" t="s">
        <v>287</v>
      </c>
      <c r="U3929" s="406">
        <v>2</v>
      </c>
      <c r="V3929" s="406">
        <v>9</v>
      </c>
      <c r="W3929" s="406">
        <v>202021</v>
      </c>
      <c r="X3929" s="566">
        <v>32056</v>
      </c>
    </row>
    <row r="3930" spans="18:24" x14ac:dyDescent="0.2">
      <c r="R3930" s="406" t="str">
        <f t="shared" si="61"/>
        <v>562_COR_2_9_202021</v>
      </c>
      <c r="S3930" s="406">
        <v>562</v>
      </c>
      <c r="T3930" s="406" t="s">
        <v>287</v>
      </c>
      <c r="U3930" s="406">
        <v>2</v>
      </c>
      <c r="V3930" s="406">
        <v>9</v>
      </c>
      <c r="W3930" s="406">
        <v>202021</v>
      </c>
      <c r="X3930" s="566">
        <v>0</v>
      </c>
    </row>
    <row r="3931" spans="18:24" x14ac:dyDescent="0.2">
      <c r="R3931" s="406" t="str">
        <f t="shared" si="61"/>
        <v>564_COR_2_9_202021</v>
      </c>
      <c r="S3931" s="406">
        <v>564</v>
      </c>
      <c r="T3931" s="406" t="s">
        <v>287</v>
      </c>
      <c r="U3931" s="406">
        <v>2</v>
      </c>
      <c r="V3931" s="406">
        <v>9</v>
      </c>
      <c r="W3931" s="406">
        <v>202021</v>
      </c>
      <c r="X3931" s="566">
        <v>0</v>
      </c>
    </row>
    <row r="3932" spans="18:24" x14ac:dyDescent="0.2">
      <c r="R3932" s="406" t="str">
        <f t="shared" si="61"/>
        <v>566_COR_2_9_202021</v>
      </c>
      <c r="S3932" s="406">
        <v>566</v>
      </c>
      <c r="T3932" s="406" t="s">
        <v>287</v>
      </c>
      <c r="U3932" s="406">
        <v>2</v>
      </c>
      <c r="V3932" s="406">
        <v>9</v>
      </c>
      <c r="W3932" s="406">
        <v>202021</v>
      </c>
      <c r="X3932" s="566">
        <v>0</v>
      </c>
    </row>
    <row r="3933" spans="18:24" x14ac:dyDescent="0.2">
      <c r="R3933" s="406" t="str">
        <f t="shared" si="61"/>
        <v>568_COR_2_9_202021</v>
      </c>
      <c r="S3933" s="406">
        <v>568</v>
      </c>
      <c r="T3933" s="406" t="s">
        <v>287</v>
      </c>
      <c r="U3933" s="406">
        <v>2</v>
      </c>
      <c r="V3933" s="406">
        <v>9</v>
      </c>
      <c r="W3933" s="406">
        <v>202021</v>
      </c>
      <c r="X3933" s="566">
        <v>0</v>
      </c>
    </row>
    <row r="3934" spans="18:24" x14ac:dyDescent="0.2">
      <c r="R3934" s="406" t="str">
        <f t="shared" si="61"/>
        <v>572_COR_2_9_202021</v>
      </c>
      <c r="S3934" s="406">
        <v>572</v>
      </c>
      <c r="T3934" s="406" t="s">
        <v>287</v>
      </c>
      <c r="U3934" s="406">
        <v>2</v>
      </c>
      <c r="V3934" s="406">
        <v>9</v>
      </c>
      <c r="W3934" s="406">
        <v>202021</v>
      </c>
      <c r="X3934" s="566">
        <v>0</v>
      </c>
    </row>
    <row r="3935" spans="18:24" x14ac:dyDescent="0.2">
      <c r="R3935" s="406" t="str">
        <f t="shared" si="61"/>
        <v>574_COR_2_9_202021</v>
      </c>
      <c r="S3935" s="406">
        <v>574</v>
      </c>
      <c r="T3935" s="406" t="s">
        <v>287</v>
      </c>
      <c r="U3935" s="406">
        <v>2</v>
      </c>
      <c r="V3935" s="406">
        <v>9</v>
      </c>
      <c r="W3935" s="406">
        <v>202021</v>
      </c>
      <c r="X3935" s="566">
        <v>0</v>
      </c>
    </row>
    <row r="3936" spans="18:24" x14ac:dyDescent="0.2">
      <c r="R3936" s="406" t="str">
        <f t="shared" si="61"/>
        <v>576_COR_2_9_202021</v>
      </c>
      <c r="S3936" s="406">
        <v>576</v>
      </c>
      <c r="T3936" s="406" t="s">
        <v>287</v>
      </c>
      <c r="U3936" s="406">
        <v>2</v>
      </c>
      <c r="V3936" s="406">
        <v>9</v>
      </c>
      <c r="W3936" s="406">
        <v>202021</v>
      </c>
      <c r="X3936" s="566">
        <v>0</v>
      </c>
    </row>
    <row r="3937" spans="18:24" x14ac:dyDescent="0.2">
      <c r="R3937" s="406" t="str">
        <f t="shared" si="61"/>
        <v>582_COR_2_9_202021</v>
      </c>
      <c r="S3937" s="406">
        <v>582</v>
      </c>
      <c r="T3937" s="406" t="s">
        <v>287</v>
      </c>
      <c r="U3937" s="406">
        <v>2</v>
      </c>
      <c r="V3937" s="406">
        <v>9</v>
      </c>
      <c r="W3937" s="406">
        <v>202021</v>
      </c>
      <c r="X3937" s="566">
        <v>0</v>
      </c>
    </row>
    <row r="3938" spans="18:24" x14ac:dyDescent="0.2">
      <c r="R3938" s="406" t="str">
        <f t="shared" si="61"/>
        <v>584_COR_2_9_202021</v>
      </c>
      <c r="S3938" s="406">
        <v>584</v>
      </c>
      <c r="T3938" s="406" t="s">
        <v>287</v>
      </c>
      <c r="U3938" s="406">
        <v>2</v>
      </c>
      <c r="V3938" s="406">
        <v>9</v>
      </c>
      <c r="W3938" s="406">
        <v>202021</v>
      </c>
      <c r="X3938" s="566">
        <v>0</v>
      </c>
    </row>
    <row r="3939" spans="18:24" x14ac:dyDescent="0.2">
      <c r="R3939" s="406" t="str">
        <f t="shared" si="61"/>
        <v>586_COR_2_9_202021</v>
      </c>
      <c r="S3939" s="406">
        <v>586</v>
      </c>
      <c r="T3939" s="406" t="s">
        <v>287</v>
      </c>
      <c r="U3939" s="406">
        <v>2</v>
      </c>
      <c r="V3939" s="406">
        <v>9</v>
      </c>
      <c r="W3939" s="406">
        <v>202021</v>
      </c>
      <c r="X3939" s="566">
        <v>0</v>
      </c>
    </row>
    <row r="3940" spans="18:24" x14ac:dyDescent="0.2">
      <c r="R3940" s="406" t="str">
        <f t="shared" si="61"/>
        <v>512_COR_2.1_9_202021</v>
      </c>
      <c r="S3940" s="406">
        <v>512</v>
      </c>
      <c r="T3940" s="406" t="s">
        <v>287</v>
      </c>
      <c r="U3940" s="406">
        <v>2.1</v>
      </c>
      <c r="V3940" s="406">
        <v>9</v>
      </c>
      <c r="W3940" s="406">
        <v>202021</v>
      </c>
      <c r="X3940" s="566">
        <v>1257</v>
      </c>
    </row>
    <row r="3941" spans="18:24" x14ac:dyDescent="0.2">
      <c r="R3941" s="406" t="str">
        <f t="shared" si="61"/>
        <v>514_COR_2.1_9_202021</v>
      </c>
      <c r="S3941" s="406">
        <v>514</v>
      </c>
      <c r="T3941" s="406" t="s">
        <v>287</v>
      </c>
      <c r="U3941" s="406">
        <v>2.1</v>
      </c>
      <c r="V3941" s="406">
        <v>9</v>
      </c>
      <c r="W3941" s="406">
        <v>202021</v>
      </c>
      <c r="X3941" s="566">
        <v>0</v>
      </c>
    </row>
    <row r="3942" spans="18:24" x14ac:dyDescent="0.2">
      <c r="R3942" s="406" t="str">
        <f t="shared" si="61"/>
        <v>516_COR_2.1_9_202021</v>
      </c>
      <c r="S3942" s="406">
        <v>516</v>
      </c>
      <c r="T3942" s="406" t="s">
        <v>287</v>
      </c>
      <c r="U3942" s="406">
        <v>2.1</v>
      </c>
      <c r="V3942" s="406">
        <v>9</v>
      </c>
      <c r="W3942" s="406">
        <v>202021</v>
      </c>
      <c r="X3942" s="566">
        <v>57</v>
      </c>
    </row>
    <row r="3943" spans="18:24" x14ac:dyDescent="0.2">
      <c r="R3943" s="406" t="str">
        <f t="shared" si="61"/>
        <v>518_COR_2.1_9_202021</v>
      </c>
      <c r="S3943" s="406">
        <v>518</v>
      </c>
      <c r="T3943" s="406" t="s">
        <v>287</v>
      </c>
      <c r="U3943" s="406">
        <v>2.1</v>
      </c>
      <c r="V3943" s="406">
        <v>9</v>
      </c>
      <c r="W3943" s="406">
        <v>202021</v>
      </c>
      <c r="X3943" s="566">
        <v>99</v>
      </c>
    </row>
    <row r="3944" spans="18:24" x14ac:dyDescent="0.2">
      <c r="R3944" s="406" t="str">
        <f t="shared" si="61"/>
        <v>520_COR_2.1_9_202021</v>
      </c>
      <c r="S3944" s="406">
        <v>520</v>
      </c>
      <c r="T3944" s="406" t="s">
        <v>287</v>
      </c>
      <c r="U3944" s="406">
        <v>2.1</v>
      </c>
      <c r="V3944" s="406">
        <v>9</v>
      </c>
      <c r="W3944" s="406">
        <v>202021</v>
      </c>
      <c r="X3944" s="566">
        <v>0</v>
      </c>
    </row>
    <row r="3945" spans="18:24" x14ac:dyDescent="0.2">
      <c r="R3945" s="406" t="str">
        <f t="shared" si="61"/>
        <v>522_COR_2.1_9_202021</v>
      </c>
      <c r="S3945" s="406">
        <v>522</v>
      </c>
      <c r="T3945" s="406" t="s">
        <v>287</v>
      </c>
      <c r="U3945" s="406">
        <v>2.1</v>
      </c>
      <c r="V3945" s="406">
        <v>9</v>
      </c>
      <c r="W3945" s="406">
        <v>202021</v>
      </c>
      <c r="X3945" s="566">
        <v>0</v>
      </c>
    </row>
    <row r="3946" spans="18:24" x14ac:dyDescent="0.2">
      <c r="R3946" s="406" t="str">
        <f t="shared" si="61"/>
        <v>524_COR_2.1_9_202021</v>
      </c>
      <c r="S3946" s="406">
        <v>524</v>
      </c>
      <c r="T3946" s="406" t="s">
        <v>287</v>
      </c>
      <c r="U3946" s="406">
        <v>2.1</v>
      </c>
      <c r="V3946" s="406">
        <v>9</v>
      </c>
      <c r="W3946" s="406">
        <v>202021</v>
      </c>
      <c r="X3946" s="566">
        <v>0</v>
      </c>
    </row>
    <row r="3947" spans="18:24" x14ac:dyDescent="0.2">
      <c r="R3947" s="406" t="str">
        <f t="shared" si="61"/>
        <v>526_COR_2.1_9_202021</v>
      </c>
      <c r="S3947" s="406">
        <v>526</v>
      </c>
      <c r="T3947" s="406" t="s">
        <v>287</v>
      </c>
      <c r="U3947" s="406">
        <v>2.1</v>
      </c>
      <c r="V3947" s="406">
        <v>9</v>
      </c>
      <c r="W3947" s="406">
        <v>202021</v>
      </c>
      <c r="X3947" s="566">
        <v>404</v>
      </c>
    </row>
    <row r="3948" spans="18:24" x14ac:dyDescent="0.2">
      <c r="R3948" s="406" t="str">
        <f t="shared" si="61"/>
        <v>528_COR_2.1_9_202021</v>
      </c>
      <c r="S3948" s="406">
        <v>528</v>
      </c>
      <c r="T3948" s="406" t="s">
        <v>287</v>
      </c>
      <c r="U3948" s="406">
        <v>2.1</v>
      </c>
      <c r="V3948" s="406">
        <v>9</v>
      </c>
      <c r="W3948" s="406">
        <v>202021</v>
      </c>
      <c r="X3948" s="566">
        <v>265.84009000000003</v>
      </c>
    </row>
    <row r="3949" spans="18:24" x14ac:dyDescent="0.2">
      <c r="R3949" s="406" t="str">
        <f t="shared" si="61"/>
        <v>530_COR_2.1_9_202021</v>
      </c>
      <c r="S3949" s="406">
        <v>530</v>
      </c>
      <c r="T3949" s="406" t="s">
        <v>287</v>
      </c>
      <c r="U3949" s="406">
        <v>2.1</v>
      </c>
      <c r="V3949" s="406">
        <v>9</v>
      </c>
      <c r="W3949" s="406">
        <v>202021</v>
      </c>
      <c r="X3949" s="566">
        <v>0</v>
      </c>
    </row>
    <row r="3950" spans="18:24" x14ac:dyDescent="0.2">
      <c r="R3950" s="406" t="str">
        <f t="shared" si="61"/>
        <v>532_COR_2.1_9_202021</v>
      </c>
      <c r="S3950" s="406">
        <v>532</v>
      </c>
      <c r="T3950" s="406" t="s">
        <v>287</v>
      </c>
      <c r="U3950" s="406">
        <v>2.1</v>
      </c>
      <c r="V3950" s="406">
        <v>9</v>
      </c>
      <c r="W3950" s="406">
        <v>202021</v>
      </c>
      <c r="X3950" s="566">
        <v>0</v>
      </c>
    </row>
    <row r="3951" spans="18:24" x14ac:dyDescent="0.2">
      <c r="R3951" s="406" t="str">
        <f t="shared" si="61"/>
        <v>534_COR_2.1_9_202021</v>
      </c>
      <c r="S3951" s="406">
        <v>534</v>
      </c>
      <c r="T3951" s="406" t="s">
        <v>287</v>
      </c>
      <c r="U3951" s="406">
        <v>2.1</v>
      </c>
      <c r="V3951" s="406">
        <v>9</v>
      </c>
      <c r="W3951" s="406">
        <v>202021</v>
      </c>
      <c r="X3951" s="566">
        <v>0</v>
      </c>
    </row>
    <row r="3952" spans="18:24" x14ac:dyDescent="0.2">
      <c r="R3952" s="406" t="str">
        <f t="shared" si="61"/>
        <v>536_COR_2.1_9_202021</v>
      </c>
      <c r="S3952" s="406">
        <v>536</v>
      </c>
      <c r="T3952" s="406" t="s">
        <v>287</v>
      </c>
      <c r="U3952" s="406">
        <v>2.1</v>
      </c>
      <c r="V3952" s="406">
        <v>9</v>
      </c>
      <c r="W3952" s="406">
        <v>202021</v>
      </c>
      <c r="X3952" s="566">
        <v>0</v>
      </c>
    </row>
    <row r="3953" spans="18:24" x14ac:dyDescent="0.2">
      <c r="R3953" s="406" t="str">
        <f t="shared" si="61"/>
        <v>538_COR_2.1_9_202021</v>
      </c>
      <c r="S3953" s="406">
        <v>538</v>
      </c>
      <c r="T3953" s="406" t="s">
        <v>287</v>
      </c>
      <c r="U3953" s="406">
        <v>2.1</v>
      </c>
      <c r="V3953" s="406">
        <v>9</v>
      </c>
      <c r="W3953" s="406">
        <v>202021</v>
      </c>
      <c r="X3953" s="566">
        <v>11201</v>
      </c>
    </row>
    <row r="3954" spans="18:24" x14ac:dyDescent="0.2">
      <c r="R3954" s="406" t="str">
        <f t="shared" si="61"/>
        <v>540_COR_2.1_9_202021</v>
      </c>
      <c r="S3954" s="406">
        <v>540</v>
      </c>
      <c r="T3954" s="406" t="s">
        <v>287</v>
      </c>
      <c r="U3954" s="406">
        <v>2.1</v>
      </c>
      <c r="V3954" s="406">
        <v>9</v>
      </c>
      <c r="W3954" s="406">
        <v>202021</v>
      </c>
      <c r="X3954" s="566">
        <v>4116.4369999999999</v>
      </c>
    </row>
    <row r="3955" spans="18:24" x14ac:dyDescent="0.2">
      <c r="R3955" s="406" t="str">
        <f t="shared" si="61"/>
        <v>542_COR_2.1_9_202021</v>
      </c>
      <c r="S3955" s="406">
        <v>542</v>
      </c>
      <c r="T3955" s="406" t="s">
        <v>287</v>
      </c>
      <c r="U3955" s="406">
        <v>2.1</v>
      </c>
      <c r="V3955" s="406">
        <v>9</v>
      </c>
      <c r="W3955" s="406">
        <v>202021</v>
      </c>
      <c r="X3955" s="566">
        <v>0</v>
      </c>
    </row>
    <row r="3956" spans="18:24" x14ac:dyDescent="0.2">
      <c r="R3956" s="406" t="str">
        <f t="shared" si="61"/>
        <v>544_COR_2.1_9_202021</v>
      </c>
      <c r="S3956" s="406">
        <v>544</v>
      </c>
      <c r="T3956" s="406" t="s">
        <v>287</v>
      </c>
      <c r="U3956" s="406">
        <v>2.1</v>
      </c>
      <c r="V3956" s="406">
        <v>9</v>
      </c>
      <c r="W3956" s="406">
        <v>202021</v>
      </c>
      <c r="X3956" s="566">
        <v>0</v>
      </c>
    </row>
    <row r="3957" spans="18:24" x14ac:dyDescent="0.2">
      <c r="R3957" s="406" t="str">
        <f t="shared" si="61"/>
        <v>545_COR_2.1_9_202021</v>
      </c>
      <c r="S3957" s="406">
        <v>545</v>
      </c>
      <c r="T3957" s="406" t="s">
        <v>287</v>
      </c>
      <c r="U3957" s="406">
        <v>2.1</v>
      </c>
      <c r="V3957" s="406">
        <v>9</v>
      </c>
      <c r="W3957" s="406">
        <v>202021</v>
      </c>
      <c r="X3957" s="566">
        <v>0</v>
      </c>
    </row>
    <row r="3958" spans="18:24" x14ac:dyDescent="0.2">
      <c r="R3958" s="406" t="str">
        <f t="shared" si="61"/>
        <v>546_COR_2.1_9_202021</v>
      </c>
      <c r="S3958" s="406">
        <v>546</v>
      </c>
      <c r="T3958" s="406" t="s">
        <v>287</v>
      </c>
      <c r="U3958" s="406">
        <v>2.1</v>
      </c>
      <c r="V3958" s="406">
        <v>9</v>
      </c>
      <c r="W3958" s="406">
        <v>202021</v>
      </c>
      <c r="X3958" s="566">
        <v>0</v>
      </c>
    </row>
    <row r="3959" spans="18:24" x14ac:dyDescent="0.2">
      <c r="R3959" s="406" t="str">
        <f t="shared" si="61"/>
        <v>548_COR_2.1_9_202021</v>
      </c>
      <c r="S3959" s="406">
        <v>548</v>
      </c>
      <c r="T3959" s="406" t="s">
        <v>287</v>
      </c>
      <c r="U3959" s="406">
        <v>2.1</v>
      </c>
      <c r="V3959" s="406">
        <v>9</v>
      </c>
      <c r="W3959" s="406">
        <v>202021</v>
      </c>
      <c r="X3959" s="566">
        <v>0</v>
      </c>
    </row>
    <row r="3960" spans="18:24" x14ac:dyDescent="0.2">
      <c r="R3960" s="406" t="str">
        <f t="shared" si="61"/>
        <v>550_COR_2.1_9_202021</v>
      </c>
      <c r="S3960" s="406">
        <v>550</v>
      </c>
      <c r="T3960" s="406" t="s">
        <v>287</v>
      </c>
      <c r="U3960" s="406">
        <v>2.1</v>
      </c>
      <c r="V3960" s="406">
        <v>9</v>
      </c>
      <c r="W3960" s="406">
        <v>202021</v>
      </c>
      <c r="X3960" s="566">
        <v>0</v>
      </c>
    </row>
    <row r="3961" spans="18:24" x14ac:dyDescent="0.2">
      <c r="R3961" s="406" t="str">
        <f t="shared" si="61"/>
        <v>552_COR_2.1_9_202021</v>
      </c>
      <c r="S3961" s="406">
        <v>552</v>
      </c>
      <c r="T3961" s="406" t="s">
        <v>287</v>
      </c>
      <c r="U3961" s="406">
        <v>2.1</v>
      </c>
      <c r="V3961" s="406">
        <v>9</v>
      </c>
      <c r="W3961" s="406">
        <v>202021</v>
      </c>
      <c r="X3961" s="566">
        <v>0</v>
      </c>
    </row>
    <row r="3962" spans="18:24" x14ac:dyDescent="0.2">
      <c r="R3962" s="406" t="str">
        <f t="shared" si="61"/>
        <v>562_COR_2.1_9_202021</v>
      </c>
      <c r="S3962" s="406">
        <v>562</v>
      </c>
      <c r="T3962" s="406" t="s">
        <v>287</v>
      </c>
      <c r="U3962" s="406">
        <v>2.1</v>
      </c>
      <c r="V3962" s="406">
        <v>9</v>
      </c>
      <c r="W3962" s="406">
        <v>202021</v>
      </c>
      <c r="X3962" s="566">
        <v>0</v>
      </c>
    </row>
    <row r="3963" spans="18:24" x14ac:dyDescent="0.2">
      <c r="R3963" s="406" t="str">
        <f t="shared" si="61"/>
        <v>564_COR_2.1_9_202021</v>
      </c>
      <c r="S3963" s="406">
        <v>564</v>
      </c>
      <c r="T3963" s="406" t="s">
        <v>287</v>
      </c>
      <c r="U3963" s="406">
        <v>2.1</v>
      </c>
      <c r="V3963" s="406">
        <v>9</v>
      </c>
      <c r="W3963" s="406">
        <v>202021</v>
      </c>
      <c r="X3963" s="566">
        <v>0</v>
      </c>
    </row>
    <row r="3964" spans="18:24" x14ac:dyDescent="0.2">
      <c r="R3964" s="406" t="str">
        <f t="shared" si="61"/>
        <v>566_COR_2.1_9_202021</v>
      </c>
      <c r="S3964" s="406">
        <v>566</v>
      </c>
      <c r="T3964" s="406" t="s">
        <v>287</v>
      </c>
      <c r="U3964" s="406">
        <v>2.1</v>
      </c>
      <c r="V3964" s="406">
        <v>9</v>
      </c>
      <c r="W3964" s="406">
        <v>202021</v>
      </c>
      <c r="X3964" s="566">
        <v>0</v>
      </c>
    </row>
    <row r="3965" spans="18:24" x14ac:dyDescent="0.2">
      <c r="R3965" s="406" t="str">
        <f t="shared" si="61"/>
        <v>568_COR_2.1_9_202021</v>
      </c>
      <c r="S3965" s="406">
        <v>568</v>
      </c>
      <c r="T3965" s="406" t="s">
        <v>287</v>
      </c>
      <c r="U3965" s="406">
        <v>2.1</v>
      </c>
      <c r="V3965" s="406">
        <v>9</v>
      </c>
      <c r="W3965" s="406">
        <v>202021</v>
      </c>
      <c r="X3965" s="566">
        <v>0</v>
      </c>
    </row>
    <row r="3966" spans="18:24" x14ac:dyDescent="0.2">
      <c r="R3966" s="406" t="str">
        <f t="shared" si="61"/>
        <v>572_COR_2.1_9_202021</v>
      </c>
      <c r="S3966" s="406">
        <v>572</v>
      </c>
      <c r="T3966" s="406" t="s">
        <v>287</v>
      </c>
      <c r="U3966" s="406">
        <v>2.1</v>
      </c>
      <c r="V3966" s="406">
        <v>9</v>
      </c>
      <c r="W3966" s="406">
        <v>202021</v>
      </c>
      <c r="X3966" s="566">
        <v>0</v>
      </c>
    </row>
    <row r="3967" spans="18:24" x14ac:dyDescent="0.2">
      <c r="R3967" s="406" t="str">
        <f t="shared" si="61"/>
        <v>574_COR_2.1_9_202021</v>
      </c>
      <c r="S3967" s="406">
        <v>574</v>
      </c>
      <c r="T3967" s="406" t="s">
        <v>287</v>
      </c>
      <c r="U3967" s="406">
        <v>2.1</v>
      </c>
      <c r="V3967" s="406">
        <v>9</v>
      </c>
      <c r="W3967" s="406">
        <v>202021</v>
      </c>
      <c r="X3967" s="566">
        <v>0</v>
      </c>
    </row>
    <row r="3968" spans="18:24" x14ac:dyDescent="0.2">
      <c r="R3968" s="406" t="str">
        <f t="shared" si="61"/>
        <v>576_COR_2.1_9_202021</v>
      </c>
      <c r="S3968" s="406">
        <v>576</v>
      </c>
      <c r="T3968" s="406" t="s">
        <v>287</v>
      </c>
      <c r="U3968" s="406">
        <v>2.1</v>
      </c>
      <c r="V3968" s="406">
        <v>9</v>
      </c>
      <c r="W3968" s="406">
        <v>202021</v>
      </c>
      <c r="X3968" s="566">
        <v>0</v>
      </c>
    </row>
    <row r="3969" spans="18:24" x14ac:dyDescent="0.2">
      <c r="R3969" s="406" t="str">
        <f t="shared" si="61"/>
        <v>582_COR_2.1_9_202021</v>
      </c>
      <c r="S3969" s="406">
        <v>582</v>
      </c>
      <c r="T3969" s="406" t="s">
        <v>287</v>
      </c>
      <c r="U3969" s="406">
        <v>2.1</v>
      </c>
      <c r="V3969" s="406">
        <v>9</v>
      </c>
      <c r="W3969" s="406">
        <v>202021</v>
      </c>
      <c r="X3969" s="566">
        <v>0</v>
      </c>
    </row>
    <row r="3970" spans="18:24" x14ac:dyDescent="0.2">
      <c r="R3970" s="406" t="str">
        <f t="shared" si="61"/>
        <v>584_COR_2.1_9_202021</v>
      </c>
      <c r="S3970" s="406">
        <v>584</v>
      </c>
      <c r="T3970" s="406" t="s">
        <v>287</v>
      </c>
      <c r="U3970" s="406">
        <v>2.1</v>
      </c>
      <c r="V3970" s="406">
        <v>9</v>
      </c>
      <c r="W3970" s="406">
        <v>202021</v>
      </c>
      <c r="X3970" s="566">
        <v>0</v>
      </c>
    </row>
    <row r="3971" spans="18:24" x14ac:dyDescent="0.2">
      <c r="R3971" s="406" t="str">
        <f t="shared" si="61"/>
        <v>586_COR_2.1_9_202021</v>
      </c>
      <c r="S3971" s="406">
        <v>586</v>
      </c>
      <c r="T3971" s="406" t="s">
        <v>287</v>
      </c>
      <c r="U3971" s="406">
        <v>2.1</v>
      </c>
      <c r="V3971" s="406">
        <v>9</v>
      </c>
      <c r="W3971" s="406">
        <v>202021</v>
      </c>
      <c r="X3971" s="566">
        <v>0</v>
      </c>
    </row>
    <row r="3972" spans="18:24" x14ac:dyDescent="0.2">
      <c r="R3972" s="406" t="str">
        <f t="shared" ref="R3972:R4035" si="62">S3972&amp;"_"&amp;T3972&amp;"_"&amp;U3972&amp;"_"&amp;V3972&amp;"_"&amp;W3972</f>
        <v>512_COR_3_9_202021</v>
      </c>
      <c r="S3972" s="406">
        <v>512</v>
      </c>
      <c r="T3972" s="406" t="s">
        <v>287</v>
      </c>
      <c r="U3972" s="406">
        <v>3</v>
      </c>
      <c r="V3972" s="406">
        <v>9</v>
      </c>
      <c r="W3972" s="406">
        <v>202021</v>
      </c>
      <c r="X3972" s="566">
        <v>5</v>
      </c>
    </row>
    <row r="3973" spans="18:24" x14ac:dyDescent="0.2">
      <c r="R3973" s="406" t="str">
        <f t="shared" si="62"/>
        <v>514_COR_3_9_202021</v>
      </c>
      <c r="S3973" s="406">
        <v>514</v>
      </c>
      <c r="T3973" s="406" t="s">
        <v>287</v>
      </c>
      <c r="U3973" s="406">
        <v>3</v>
      </c>
      <c r="V3973" s="406">
        <v>9</v>
      </c>
      <c r="W3973" s="406">
        <v>202021</v>
      </c>
      <c r="X3973" s="566">
        <v>10</v>
      </c>
    </row>
    <row r="3974" spans="18:24" x14ac:dyDescent="0.2">
      <c r="R3974" s="406" t="str">
        <f t="shared" si="62"/>
        <v>516_COR_3_9_202021</v>
      </c>
      <c r="S3974" s="406">
        <v>516</v>
      </c>
      <c r="T3974" s="406" t="s">
        <v>287</v>
      </c>
      <c r="U3974" s="406">
        <v>3</v>
      </c>
      <c r="V3974" s="406">
        <v>9</v>
      </c>
      <c r="W3974" s="406">
        <v>202021</v>
      </c>
      <c r="X3974" s="566">
        <v>19</v>
      </c>
    </row>
    <row r="3975" spans="18:24" x14ac:dyDescent="0.2">
      <c r="R3975" s="406" t="str">
        <f t="shared" si="62"/>
        <v>518_COR_3_9_202021</v>
      </c>
      <c r="S3975" s="406">
        <v>518</v>
      </c>
      <c r="T3975" s="406" t="s">
        <v>287</v>
      </c>
      <c r="U3975" s="406">
        <v>3</v>
      </c>
      <c r="V3975" s="406">
        <v>9</v>
      </c>
      <c r="W3975" s="406">
        <v>202021</v>
      </c>
      <c r="X3975" s="566">
        <v>42</v>
      </c>
    </row>
    <row r="3976" spans="18:24" x14ac:dyDescent="0.2">
      <c r="R3976" s="406" t="str">
        <f t="shared" si="62"/>
        <v>520_COR_3_9_202021</v>
      </c>
      <c r="S3976" s="406">
        <v>520</v>
      </c>
      <c r="T3976" s="406" t="s">
        <v>287</v>
      </c>
      <c r="U3976" s="406">
        <v>3</v>
      </c>
      <c r="V3976" s="406">
        <v>9</v>
      </c>
      <c r="W3976" s="406">
        <v>202021</v>
      </c>
      <c r="X3976" s="566">
        <v>89.001999999999995</v>
      </c>
    </row>
    <row r="3977" spans="18:24" x14ac:dyDescent="0.2">
      <c r="R3977" s="406" t="str">
        <f t="shared" si="62"/>
        <v>522_COR_3_9_202021</v>
      </c>
      <c r="S3977" s="406">
        <v>522</v>
      </c>
      <c r="T3977" s="406" t="s">
        <v>287</v>
      </c>
      <c r="U3977" s="406">
        <v>3</v>
      </c>
      <c r="V3977" s="406">
        <v>9</v>
      </c>
      <c r="W3977" s="406">
        <v>202021</v>
      </c>
      <c r="X3977" s="566">
        <v>103.03700000000001</v>
      </c>
    </row>
    <row r="3978" spans="18:24" x14ac:dyDescent="0.2">
      <c r="R3978" s="406" t="str">
        <f t="shared" si="62"/>
        <v>524_COR_3_9_202021</v>
      </c>
      <c r="S3978" s="406">
        <v>524</v>
      </c>
      <c r="T3978" s="406" t="s">
        <v>287</v>
      </c>
      <c r="U3978" s="406">
        <v>3</v>
      </c>
      <c r="V3978" s="406">
        <v>9</v>
      </c>
      <c r="W3978" s="406">
        <v>202021</v>
      </c>
      <c r="X3978" s="566">
        <v>392.42399999999998</v>
      </c>
    </row>
    <row r="3979" spans="18:24" x14ac:dyDescent="0.2">
      <c r="R3979" s="406" t="str">
        <f t="shared" si="62"/>
        <v>526_COR_3_9_202021</v>
      </c>
      <c r="S3979" s="406">
        <v>526</v>
      </c>
      <c r="T3979" s="406" t="s">
        <v>287</v>
      </c>
      <c r="U3979" s="406">
        <v>3</v>
      </c>
      <c r="V3979" s="406">
        <v>9</v>
      </c>
      <c r="W3979" s="406">
        <v>202021</v>
      </c>
      <c r="X3979" s="566">
        <v>114</v>
      </c>
    </row>
    <row r="3980" spans="18:24" x14ac:dyDescent="0.2">
      <c r="R3980" s="406" t="str">
        <f t="shared" si="62"/>
        <v>528_COR_3_9_202021</v>
      </c>
      <c r="S3980" s="406">
        <v>528</v>
      </c>
      <c r="T3980" s="406" t="s">
        <v>287</v>
      </c>
      <c r="U3980" s="406">
        <v>3</v>
      </c>
      <c r="V3980" s="406">
        <v>9</v>
      </c>
      <c r="W3980" s="406">
        <v>202021</v>
      </c>
      <c r="X3980" s="566">
        <v>0</v>
      </c>
    </row>
    <row r="3981" spans="18:24" x14ac:dyDescent="0.2">
      <c r="R3981" s="406" t="str">
        <f t="shared" si="62"/>
        <v>530_COR_3_9_202021</v>
      </c>
      <c r="S3981" s="406">
        <v>530</v>
      </c>
      <c r="T3981" s="406" t="s">
        <v>287</v>
      </c>
      <c r="U3981" s="406">
        <v>3</v>
      </c>
      <c r="V3981" s="406">
        <v>9</v>
      </c>
      <c r="W3981" s="406">
        <v>202021</v>
      </c>
      <c r="X3981" s="566">
        <v>299.84131290034117</v>
      </c>
    </row>
    <row r="3982" spans="18:24" x14ac:dyDescent="0.2">
      <c r="R3982" s="406" t="str">
        <f t="shared" si="62"/>
        <v>532_COR_3_9_202021</v>
      </c>
      <c r="S3982" s="406">
        <v>532</v>
      </c>
      <c r="T3982" s="406" t="s">
        <v>287</v>
      </c>
      <c r="U3982" s="406">
        <v>3</v>
      </c>
      <c r="V3982" s="406">
        <v>9</v>
      </c>
      <c r="W3982" s="406">
        <v>202021</v>
      </c>
      <c r="X3982" s="566">
        <v>5152</v>
      </c>
    </row>
    <row r="3983" spans="18:24" x14ac:dyDescent="0.2">
      <c r="R3983" s="406" t="str">
        <f t="shared" si="62"/>
        <v>534_COR_3_9_202021</v>
      </c>
      <c r="S3983" s="406">
        <v>534</v>
      </c>
      <c r="T3983" s="406" t="s">
        <v>287</v>
      </c>
      <c r="U3983" s="406">
        <v>3</v>
      </c>
      <c r="V3983" s="406">
        <v>9</v>
      </c>
      <c r="W3983" s="406">
        <v>202021</v>
      </c>
      <c r="X3983" s="566">
        <v>11.86543</v>
      </c>
    </row>
    <row r="3984" spans="18:24" x14ac:dyDescent="0.2">
      <c r="R3984" s="406" t="str">
        <f t="shared" si="62"/>
        <v>536_COR_3_9_202021</v>
      </c>
      <c r="S3984" s="406">
        <v>536</v>
      </c>
      <c r="T3984" s="406" t="s">
        <v>287</v>
      </c>
      <c r="U3984" s="406">
        <v>3</v>
      </c>
      <c r="V3984" s="406">
        <v>9</v>
      </c>
      <c r="W3984" s="406">
        <v>202021</v>
      </c>
      <c r="X3984" s="566">
        <v>154</v>
      </c>
    </row>
    <row r="3985" spans="18:24" x14ac:dyDescent="0.2">
      <c r="R3985" s="406" t="str">
        <f t="shared" si="62"/>
        <v>538_COR_3_9_202021</v>
      </c>
      <c r="S3985" s="406">
        <v>538</v>
      </c>
      <c r="T3985" s="406" t="s">
        <v>287</v>
      </c>
      <c r="U3985" s="406">
        <v>3</v>
      </c>
      <c r="V3985" s="406">
        <v>9</v>
      </c>
      <c r="W3985" s="406">
        <v>202021</v>
      </c>
      <c r="X3985" s="566">
        <v>393</v>
      </c>
    </row>
    <row r="3986" spans="18:24" x14ac:dyDescent="0.2">
      <c r="R3986" s="406" t="str">
        <f t="shared" si="62"/>
        <v>540_COR_3_9_202021</v>
      </c>
      <c r="S3986" s="406">
        <v>540</v>
      </c>
      <c r="T3986" s="406" t="s">
        <v>287</v>
      </c>
      <c r="U3986" s="406">
        <v>3</v>
      </c>
      <c r="V3986" s="406">
        <v>9</v>
      </c>
      <c r="W3986" s="406">
        <v>202021</v>
      </c>
      <c r="X3986" s="566">
        <v>487.58800000000002</v>
      </c>
    </row>
    <row r="3987" spans="18:24" x14ac:dyDescent="0.2">
      <c r="R3987" s="406" t="str">
        <f t="shared" si="62"/>
        <v>542_COR_3_9_202021</v>
      </c>
      <c r="S3987" s="406">
        <v>542</v>
      </c>
      <c r="T3987" s="406" t="s">
        <v>287</v>
      </c>
      <c r="U3987" s="406">
        <v>3</v>
      </c>
      <c r="V3987" s="406">
        <v>9</v>
      </c>
      <c r="W3987" s="406">
        <v>202021</v>
      </c>
      <c r="X3987" s="566">
        <v>40</v>
      </c>
    </row>
    <row r="3988" spans="18:24" x14ac:dyDescent="0.2">
      <c r="R3988" s="406" t="str">
        <f t="shared" si="62"/>
        <v>544_COR_3_9_202021</v>
      </c>
      <c r="S3988" s="406">
        <v>544</v>
      </c>
      <c r="T3988" s="406" t="s">
        <v>287</v>
      </c>
      <c r="U3988" s="406">
        <v>3</v>
      </c>
      <c r="V3988" s="406">
        <v>9</v>
      </c>
      <c r="W3988" s="406">
        <v>202021</v>
      </c>
      <c r="X3988" s="566">
        <v>608</v>
      </c>
    </row>
    <row r="3989" spans="18:24" x14ac:dyDescent="0.2">
      <c r="R3989" s="406" t="str">
        <f t="shared" si="62"/>
        <v>545_COR_3_9_202021</v>
      </c>
      <c r="S3989" s="406">
        <v>545</v>
      </c>
      <c r="T3989" s="406" t="s">
        <v>287</v>
      </c>
      <c r="U3989" s="406">
        <v>3</v>
      </c>
      <c r="V3989" s="406">
        <v>9</v>
      </c>
      <c r="W3989" s="406">
        <v>202021</v>
      </c>
      <c r="X3989" s="566">
        <v>0</v>
      </c>
    </row>
    <row r="3990" spans="18:24" x14ac:dyDescent="0.2">
      <c r="R3990" s="406" t="str">
        <f t="shared" si="62"/>
        <v>546_COR_3_9_202021</v>
      </c>
      <c r="S3990" s="406">
        <v>546</v>
      </c>
      <c r="T3990" s="406" t="s">
        <v>287</v>
      </c>
      <c r="U3990" s="406">
        <v>3</v>
      </c>
      <c r="V3990" s="406">
        <v>9</v>
      </c>
      <c r="W3990" s="406">
        <v>202021</v>
      </c>
      <c r="X3990" s="566">
        <v>53</v>
      </c>
    </row>
    <row r="3991" spans="18:24" x14ac:dyDescent="0.2">
      <c r="R3991" s="406" t="str">
        <f t="shared" si="62"/>
        <v>548_COR_3_9_202021</v>
      </c>
      <c r="S3991" s="406">
        <v>548</v>
      </c>
      <c r="T3991" s="406" t="s">
        <v>287</v>
      </c>
      <c r="U3991" s="406">
        <v>3</v>
      </c>
      <c r="V3991" s="406">
        <v>9</v>
      </c>
      <c r="W3991" s="406">
        <v>202021</v>
      </c>
      <c r="X3991" s="566">
        <v>0</v>
      </c>
    </row>
    <row r="3992" spans="18:24" x14ac:dyDescent="0.2">
      <c r="R3992" s="406" t="str">
        <f t="shared" si="62"/>
        <v>550_COR_3_9_202021</v>
      </c>
      <c r="S3992" s="406">
        <v>550</v>
      </c>
      <c r="T3992" s="406" t="s">
        <v>287</v>
      </c>
      <c r="U3992" s="406">
        <v>3</v>
      </c>
      <c r="V3992" s="406">
        <v>9</v>
      </c>
      <c r="W3992" s="406">
        <v>202021</v>
      </c>
      <c r="X3992" s="566">
        <v>96.45111</v>
      </c>
    </row>
    <row r="3993" spans="18:24" x14ac:dyDescent="0.2">
      <c r="R3993" s="406" t="str">
        <f t="shared" si="62"/>
        <v>552_COR_3_9_202021</v>
      </c>
      <c r="S3993" s="406">
        <v>552</v>
      </c>
      <c r="T3993" s="406" t="s">
        <v>287</v>
      </c>
      <c r="U3993" s="406">
        <v>3</v>
      </c>
      <c r="V3993" s="406">
        <v>9</v>
      </c>
      <c r="W3993" s="406">
        <v>202021</v>
      </c>
      <c r="X3993" s="566">
        <v>2855</v>
      </c>
    </row>
    <row r="3994" spans="18:24" x14ac:dyDescent="0.2">
      <c r="R3994" s="406" t="str">
        <f t="shared" si="62"/>
        <v>562_COR_3_9_202021</v>
      </c>
      <c r="S3994" s="406">
        <v>562</v>
      </c>
      <c r="T3994" s="406" t="s">
        <v>287</v>
      </c>
      <c r="U3994" s="406">
        <v>3</v>
      </c>
      <c r="V3994" s="406">
        <v>9</v>
      </c>
      <c r="W3994" s="406">
        <v>202021</v>
      </c>
      <c r="X3994" s="566">
        <v>0</v>
      </c>
    </row>
    <row r="3995" spans="18:24" x14ac:dyDescent="0.2">
      <c r="R3995" s="406" t="str">
        <f t="shared" si="62"/>
        <v>564_COR_3_9_202021</v>
      </c>
      <c r="S3995" s="406">
        <v>564</v>
      </c>
      <c r="T3995" s="406" t="s">
        <v>287</v>
      </c>
      <c r="U3995" s="406">
        <v>3</v>
      </c>
      <c r="V3995" s="406">
        <v>9</v>
      </c>
      <c r="W3995" s="406">
        <v>202021</v>
      </c>
      <c r="X3995" s="566">
        <v>0</v>
      </c>
    </row>
    <row r="3996" spans="18:24" x14ac:dyDescent="0.2">
      <c r="R3996" s="406" t="str">
        <f t="shared" si="62"/>
        <v>566_COR_3_9_202021</v>
      </c>
      <c r="S3996" s="406">
        <v>566</v>
      </c>
      <c r="T3996" s="406" t="s">
        <v>287</v>
      </c>
      <c r="U3996" s="406">
        <v>3</v>
      </c>
      <c r="V3996" s="406">
        <v>9</v>
      </c>
      <c r="W3996" s="406">
        <v>202021</v>
      </c>
      <c r="X3996" s="566">
        <v>0</v>
      </c>
    </row>
    <row r="3997" spans="18:24" x14ac:dyDescent="0.2">
      <c r="R3997" s="406" t="str">
        <f t="shared" si="62"/>
        <v>568_COR_3_9_202021</v>
      </c>
      <c r="S3997" s="406">
        <v>568</v>
      </c>
      <c r="T3997" s="406" t="s">
        <v>287</v>
      </c>
      <c r="U3997" s="406">
        <v>3</v>
      </c>
      <c r="V3997" s="406">
        <v>9</v>
      </c>
      <c r="W3997" s="406">
        <v>202021</v>
      </c>
      <c r="X3997" s="566">
        <v>0</v>
      </c>
    </row>
    <row r="3998" spans="18:24" x14ac:dyDescent="0.2">
      <c r="R3998" s="406" t="str">
        <f t="shared" si="62"/>
        <v>572_COR_3_9_202021</v>
      </c>
      <c r="S3998" s="406">
        <v>572</v>
      </c>
      <c r="T3998" s="406" t="s">
        <v>287</v>
      </c>
      <c r="U3998" s="406">
        <v>3</v>
      </c>
      <c r="V3998" s="406">
        <v>9</v>
      </c>
      <c r="W3998" s="406">
        <v>202021</v>
      </c>
      <c r="X3998" s="566">
        <v>0</v>
      </c>
    </row>
    <row r="3999" spans="18:24" x14ac:dyDescent="0.2">
      <c r="R3999" s="406" t="str">
        <f t="shared" si="62"/>
        <v>574_COR_3_9_202021</v>
      </c>
      <c r="S3999" s="406">
        <v>574</v>
      </c>
      <c r="T3999" s="406" t="s">
        <v>287</v>
      </c>
      <c r="U3999" s="406">
        <v>3</v>
      </c>
      <c r="V3999" s="406">
        <v>9</v>
      </c>
      <c r="W3999" s="406">
        <v>202021</v>
      </c>
      <c r="X3999" s="566">
        <v>0</v>
      </c>
    </row>
    <row r="4000" spans="18:24" x14ac:dyDescent="0.2">
      <c r="R4000" s="406" t="str">
        <f t="shared" si="62"/>
        <v>576_COR_3_9_202021</v>
      </c>
      <c r="S4000" s="406">
        <v>576</v>
      </c>
      <c r="T4000" s="406" t="s">
        <v>287</v>
      </c>
      <c r="U4000" s="406">
        <v>3</v>
      </c>
      <c r="V4000" s="406">
        <v>9</v>
      </c>
      <c r="W4000" s="406">
        <v>202021</v>
      </c>
      <c r="X4000" s="566">
        <v>0</v>
      </c>
    </row>
    <row r="4001" spans="18:24" x14ac:dyDescent="0.2">
      <c r="R4001" s="406" t="str">
        <f t="shared" si="62"/>
        <v>582_COR_3_9_202021</v>
      </c>
      <c r="S4001" s="406">
        <v>582</v>
      </c>
      <c r="T4001" s="406" t="s">
        <v>287</v>
      </c>
      <c r="U4001" s="406">
        <v>3</v>
      </c>
      <c r="V4001" s="406">
        <v>9</v>
      </c>
      <c r="W4001" s="406">
        <v>202021</v>
      </c>
      <c r="X4001" s="566">
        <v>0</v>
      </c>
    </row>
    <row r="4002" spans="18:24" x14ac:dyDescent="0.2">
      <c r="R4002" s="406" t="str">
        <f t="shared" si="62"/>
        <v>584_COR_3_9_202021</v>
      </c>
      <c r="S4002" s="406">
        <v>584</v>
      </c>
      <c r="T4002" s="406" t="s">
        <v>287</v>
      </c>
      <c r="U4002" s="406">
        <v>3</v>
      </c>
      <c r="V4002" s="406">
        <v>9</v>
      </c>
      <c r="W4002" s="406">
        <v>202021</v>
      </c>
      <c r="X4002" s="566">
        <v>0</v>
      </c>
    </row>
    <row r="4003" spans="18:24" x14ac:dyDescent="0.2">
      <c r="R4003" s="406" t="str">
        <f t="shared" si="62"/>
        <v>586_COR_3_9_202021</v>
      </c>
      <c r="S4003" s="406">
        <v>586</v>
      </c>
      <c r="T4003" s="406" t="s">
        <v>287</v>
      </c>
      <c r="U4003" s="406">
        <v>3</v>
      </c>
      <c r="V4003" s="406">
        <v>9</v>
      </c>
      <c r="W4003" s="406">
        <v>202021</v>
      </c>
      <c r="X4003" s="566">
        <v>0</v>
      </c>
    </row>
    <row r="4004" spans="18:24" x14ac:dyDescent="0.2">
      <c r="R4004" s="406" t="str">
        <f t="shared" si="62"/>
        <v>512_COR_4_9_202021</v>
      </c>
      <c r="S4004" s="406">
        <v>512</v>
      </c>
      <c r="T4004" s="406" t="s">
        <v>287</v>
      </c>
      <c r="U4004" s="406">
        <v>4</v>
      </c>
      <c r="V4004" s="406">
        <v>9</v>
      </c>
      <c r="W4004" s="406">
        <v>202021</v>
      </c>
      <c r="X4004" s="566">
        <v>0</v>
      </c>
    </row>
    <row r="4005" spans="18:24" x14ac:dyDescent="0.2">
      <c r="R4005" s="406" t="str">
        <f t="shared" si="62"/>
        <v>514_COR_4_9_202021</v>
      </c>
      <c r="S4005" s="406">
        <v>514</v>
      </c>
      <c r="T4005" s="406" t="s">
        <v>287</v>
      </c>
      <c r="U4005" s="406">
        <v>4</v>
      </c>
      <c r="V4005" s="406">
        <v>9</v>
      </c>
      <c r="W4005" s="406">
        <v>202021</v>
      </c>
      <c r="X4005" s="566">
        <v>4</v>
      </c>
    </row>
    <row r="4006" spans="18:24" x14ac:dyDescent="0.2">
      <c r="R4006" s="406" t="str">
        <f t="shared" si="62"/>
        <v>516_COR_4_9_202021</v>
      </c>
      <c r="S4006" s="406">
        <v>516</v>
      </c>
      <c r="T4006" s="406" t="s">
        <v>287</v>
      </c>
      <c r="U4006" s="406">
        <v>4</v>
      </c>
      <c r="V4006" s="406">
        <v>9</v>
      </c>
      <c r="W4006" s="406">
        <v>202021</v>
      </c>
      <c r="X4006" s="566">
        <v>0</v>
      </c>
    </row>
    <row r="4007" spans="18:24" x14ac:dyDescent="0.2">
      <c r="R4007" s="406" t="str">
        <f t="shared" si="62"/>
        <v>518_COR_4_9_202021</v>
      </c>
      <c r="S4007" s="406">
        <v>518</v>
      </c>
      <c r="T4007" s="406" t="s">
        <v>287</v>
      </c>
      <c r="U4007" s="406">
        <v>4</v>
      </c>
      <c r="V4007" s="406">
        <v>9</v>
      </c>
      <c r="W4007" s="406">
        <v>202021</v>
      </c>
      <c r="X4007" s="566">
        <v>0</v>
      </c>
    </row>
    <row r="4008" spans="18:24" x14ac:dyDescent="0.2">
      <c r="R4008" s="406" t="str">
        <f t="shared" si="62"/>
        <v>520_COR_4_9_202021</v>
      </c>
      <c r="S4008" s="406">
        <v>520</v>
      </c>
      <c r="T4008" s="406" t="s">
        <v>287</v>
      </c>
      <c r="U4008" s="406">
        <v>4</v>
      </c>
      <c r="V4008" s="406">
        <v>9</v>
      </c>
      <c r="W4008" s="406">
        <v>202021</v>
      </c>
      <c r="X4008" s="566">
        <v>0</v>
      </c>
    </row>
    <row r="4009" spans="18:24" x14ac:dyDescent="0.2">
      <c r="R4009" s="406" t="str">
        <f t="shared" si="62"/>
        <v>522_COR_4_9_202021</v>
      </c>
      <c r="S4009" s="406">
        <v>522</v>
      </c>
      <c r="T4009" s="406" t="s">
        <v>287</v>
      </c>
      <c r="U4009" s="406">
        <v>4</v>
      </c>
      <c r="V4009" s="406">
        <v>9</v>
      </c>
      <c r="W4009" s="406">
        <v>202021</v>
      </c>
      <c r="X4009" s="566">
        <v>0</v>
      </c>
    </row>
    <row r="4010" spans="18:24" x14ac:dyDescent="0.2">
      <c r="R4010" s="406" t="str">
        <f t="shared" si="62"/>
        <v>524_COR_4_9_202021</v>
      </c>
      <c r="S4010" s="406">
        <v>524</v>
      </c>
      <c r="T4010" s="406" t="s">
        <v>287</v>
      </c>
      <c r="U4010" s="406">
        <v>4</v>
      </c>
      <c r="V4010" s="406">
        <v>9</v>
      </c>
      <c r="W4010" s="406">
        <v>202021</v>
      </c>
      <c r="X4010" s="566">
        <v>0</v>
      </c>
    </row>
    <row r="4011" spans="18:24" x14ac:dyDescent="0.2">
      <c r="R4011" s="406" t="str">
        <f t="shared" si="62"/>
        <v>526_COR_4_9_202021</v>
      </c>
      <c r="S4011" s="406">
        <v>526</v>
      </c>
      <c r="T4011" s="406" t="s">
        <v>287</v>
      </c>
      <c r="U4011" s="406">
        <v>4</v>
      </c>
      <c r="V4011" s="406">
        <v>9</v>
      </c>
      <c r="W4011" s="406">
        <v>202021</v>
      </c>
      <c r="X4011" s="566">
        <v>55</v>
      </c>
    </row>
    <row r="4012" spans="18:24" x14ac:dyDescent="0.2">
      <c r="R4012" s="406" t="str">
        <f t="shared" si="62"/>
        <v>528_COR_4_9_202021</v>
      </c>
      <c r="S4012" s="406">
        <v>528</v>
      </c>
      <c r="T4012" s="406" t="s">
        <v>287</v>
      </c>
      <c r="U4012" s="406">
        <v>4</v>
      </c>
      <c r="V4012" s="406">
        <v>9</v>
      </c>
      <c r="W4012" s="406">
        <v>202021</v>
      </c>
      <c r="X4012" s="566">
        <v>0</v>
      </c>
    </row>
    <row r="4013" spans="18:24" x14ac:dyDescent="0.2">
      <c r="R4013" s="406" t="str">
        <f t="shared" si="62"/>
        <v>530_COR_4_9_202021</v>
      </c>
      <c r="S4013" s="406">
        <v>530</v>
      </c>
      <c r="T4013" s="406" t="s">
        <v>287</v>
      </c>
      <c r="U4013" s="406">
        <v>4</v>
      </c>
      <c r="V4013" s="406">
        <v>9</v>
      </c>
      <c r="W4013" s="406">
        <v>202021</v>
      </c>
      <c r="X4013" s="566">
        <v>13.76</v>
      </c>
    </row>
    <row r="4014" spans="18:24" x14ac:dyDescent="0.2">
      <c r="R4014" s="406" t="str">
        <f t="shared" si="62"/>
        <v>532_COR_4_9_202021</v>
      </c>
      <c r="S4014" s="406">
        <v>532</v>
      </c>
      <c r="T4014" s="406" t="s">
        <v>287</v>
      </c>
      <c r="U4014" s="406">
        <v>4</v>
      </c>
      <c r="V4014" s="406">
        <v>9</v>
      </c>
      <c r="W4014" s="406">
        <v>202021</v>
      </c>
      <c r="X4014" s="566">
        <v>7</v>
      </c>
    </row>
    <row r="4015" spans="18:24" x14ac:dyDescent="0.2">
      <c r="R4015" s="406" t="str">
        <f t="shared" si="62"/>
        <v>534_COR_4_9_202021</v>
      </c>
      <c r="S4015" s="406">
        <v>534</v>
      </c>
      <c r="T4015" s="406" t="s">
        <v>287</v>
      </c>
      <c r="U4015" s="406">
        <v>4</v>
      </c>
      <c r="V4015" s="406">
        <v>9</v>
      </c>
      <c r="W4015" s="406">
        <v>202021</v>
      </c>
      <c r="X4015" s="566">
        <v>0</v>
      </c>
    </row>
    <row r="4016" spans="18:24" x14ac:dyDescent="0.2">
      <c r="R4016" s="406" t="str">
        <f t="shared" si="62"/>
        <v>536_COR_4_9_202021</v>
      </c>
      <c r="S4016" s="406">
        <v>536</v>
      </c>
      <c r="T4016" s="406" t="s">
        <v>287</v>
      </c>
      <c r="U4016" s="406">
        <v>4</v>
      </c>
      <c r="V4016" s="406">
        <v>9</v>
      </c>
      <c r="W4016" s="406">
        <v>202021</v>
      </c>
      <c r="X4016" s="566">
        <v>0</v>
      </c>
    </row>
    <row r="4017" spans="18:24" x14ac:dyDescent="0.2">
      <c r="R4017" s="406" t="str">
        <f t="shared" si="62"/>
        <v>538_COR_4_9_202021</v>
      </c>
      <c r="S4017" s="406">
        <v>538</v>
      </c>
      <c r="T4017" s="406" t="s">
        <v>287</v>
      </c>
      <c r="U4017" s="406">
        <v>4</v>
      </c>
      <c r="V4017" s="406">
        <v>9</v>
      </c>
      <c r="W4017" s="406">
        <v>202021</v>
      </c>
      <c r="X4017" s="566">
        <v>0</v>
      </c>
    </row>
    <row r="4018" spans="18:24" x14ac:dyDescent="0.2">
      <c r="R4018" s="406" t="str">
        <f t="shared" si="62"/>
        <v>540_COR_4_9_202021</v>
      </c>
      <c r="S4018" s="406">
        <v>540</v>
      </c>
      <c r="T4018" s="406" t="s">
        <v>287</v>
      </c>
      <c r="U4018" s="406">
        <v>4</v>
      </c>
      <c r="V4018" s="406">
        <v>9</v>
      </c>
      <c r="W4018" s="406">
        <v>202021</v>
      </c>
      <c r="X4018" s="566">
        <v>0</v>
      </c>
    </row>
    <row r="4019" spans="18:24" x14ac:dyDescent="0.2">
      <c r="R4019" s="406" t="str">
        <f t="shared" si="62"/>
        <v>542_COR_4_9_202021</v>
      </c>
      <c r="S4019" s="406">
        <v>542</v>
      </c>
      <c r="T4019" s="406" t="s">
        <v>287</v>
      </c>
      <c r="U4019" s="406">
        <v>4</v>
      </c>
      <c r="V4019" s="406">
        <v>9</v>
      </c>
      <c r="W4019" s="406">
        <v>202021</v>
      </c>
      <c r="X4019" s="566">
        <v>0</v>
      </c>
    </row>
    <row r="4020" spans="18:24" x14ac:dyDescent="0.2">
      <c r="R4020" s="406" t="str">
        <f t="shared" si="62"/>
        <v>544_COR_4_9_202021</v>
      </c>
      <c r="S4020" s="406">
        <v>544</v>
      </c>
      <c r="T4020" s="406" t="s">
        <v>287</v>
      </c>
      <c r="U4020" s="406">
        <v>4</v>
      </c>
      <c r="V4020" s="406">
        <v>9</v>
      </c>
      <c r="W4020" s="406">
        <v>202021</v>
      </c>
      <c r="X4020" s="566">
        <v>0</v>
      </c>
    </row>
    <row r="4021" spans="18:24" x14ac:dyDescent="0.2">
      <c r="R4021" s="406" t="str">
        <f t="shared" si="62"/>
        <v>545_COR_4_9_202021</v>
      </c>
      <c r="S4021" s="406">
        <v>545</v>
      </c>
      <c r="T4021" s="406" t="s">
        <v>287</v>
      </c>
      <c r="U4021" s="406">
        <v>4</v>
      </c>
      <c r="V4021" s="406">
        <v>9</v>
      </c>
      <c r="W4021" s="406">
        <v>202021</v>
      </c>
      <c r="X4021" s="566">
        <v>0</v>
      </c>
    </row>
    <row r="4022" spans="18:24" x14ac:dyDescent="0.2">
      <c r="R4022" s="406" t="str">
        <f t="shared" si="62"/>
        <v>546_COR_4_9_202021</v>
      </c>
      <c r="S4022" s="406">
        <v>546</v>
      </c>
      <c r="T4022" s="406" t="s">
        <v>287</v>
      </c>
      <c r="U4022" s="406">
        <v>4</v>
      </c>
      <c r="V4022" s="406">
        <v>9</v>
      </c>
      <c r="W4022" s="406">
        <v>202021</v>
      </c>
      <c r="X4022" s="566">
        <v>0</v>
      </c>
    </row>
    <row r="4023" spans="18:24" x14ac:dyDescent="0.2">
      <c r="R4023" s="406" t="str">
        <f t="shared" si="62"/>
        <v>548_COR_4_9_202021</v>
      </c>
      <c r="S4023" s="406">
        <v>548</v>
      </c>
      <c r="T4023" s="406" t="s">
        <v>287</v>
      </c>
      <c r="U4023" s="406">
        <v>4</v>
      </c>
      <c r="V4023" s="406">
        <v>9</v>
      </c>
      <c r="W4023" s="406">
        <v>202021</v>
      </c>
      <c r="X4023" s="566">
        <v>0</v>
      </c>
    </row>
    <row r="4024" spans="18:24" x14ac:dyDescent="0.2">
      <c r="R4024" s="406" t="str">
        <f t="shared" si="62"/>
        <v>550_COR_4_9_202021</v>
      </c>
      <c r="S4024" s="406">
        <v>550</v>
      </c>
      <c r="T4024" s="406" t="s">
        <v>287</v>
      </c>
      <c r="U4024" s="406">
        <v>4</v>
      </c>
      <c r="V4024" s="406">
        <v>9</v>
      </c>
      <c r="W4024" s="406">
        <v>202021</v>
      </c>
      <c r="X4024" s="566">
        <v>0</v>
      </c>
    </row>
    <row r="4025" spans="18:24" x14ac:dyDescent="0.2">
      <c r="R4025" s="406" t="str">
        <f t="shared" si="62"/>
        <v>552_COR_4_9_202021</v>
      </c>
      <c r="S4025" s="406">
        <v>552</v>
      </c>
      <c r="T4025" s="406" t="s">
        <v>287</v>
      </c>
      <c r="U4025" s="406">
        <v>4</v>
      </c>
      <c r="V4025" s="406">
        <v>9</v>
      </c>
      <c r="W4025" s="406">
        <v>202021</v>
      </c>
      <c r="X4025" s="566">
        <v>0</v>
      </c>
    </row>
    <row r="4026" spans="18:24" x14ac:dyDescent="0.2">
      <c r="R4026" s="406" t="str">
        <f t="shared" si="62"/>
        <v>562_COR_4_9_202021</v>
      </c>
      <c r="S4026" s="406">
        <v>562</v>
      </c>
      <c r="T4026" s="406" t="s">
        <v>287</v>
      </c>
      <c r="U4026" s="406">
        <v>4</v>
      </c>
      <c r="V4026" s="406">
        <v>9</v>
      </c>
      <c r="W4026" s="406">
        <v>202021</v>
      </c>
      <c r="X4026" s="566">
        <v>0</v>
      </c>
    </row>
    <row r="4027" spans="18:24" x14ac:dyDescent="0.2">
      <c r="R4027" s="406" t="str">
        <f t="shared" si="62"/>
        <v>564_COR_4_9_202021</v>
      </c>
      <c r="S4027" s="406">
        <v>564</v>
      </c>
      <c r="T4027" s="406" t="s">
        <v>287</v>
      </c>
      <c r="U4027" s="406">
        <v>4</v>
      </c>
      <c r="V4027" s="406">
        <v>9</v>
      </c>
      <c r="W4027" s="406">
        <v>202021</v>
      </c>
      <c r="X4027" s="566">
        <v>0</v>
      </c>
    </row>
    <row r="4028" spans="18:24" x14ac:dyDescent="0.2">
      <c r="R4028" s="406" t="str">
        <f t="shared" si="62"/>
        <v>566_COR_4_9_202021</v>
      </c>
      <c r="S4028" s="406">
        <v>566</v>
      </c>
      <c r="T4028" s="406" t="s">
        <v>287</v>
      </c>
      <c r="U4028" s="406">
        <v>4</v>
      </c>
      <c r="V4028" s="406">
        <v>9</v>
      </c>
      <c r="W4028" s="406">
        <v>202021</v>
      </c>
      <c r="X4028" s="566">
        <v>0</v>
      </c>
    </row>
    <row r="4029" spans="18:24" x14ac:dyDescent="0.2">
      <c r="R4029" s="406" t="str">
        <f t="shared" si="62"/>
        <v>568_COR_4_9_202021</v>
      </c>
      <c r="S4029" s="406">
        <v>568</v>
      </c>
      <c r="T4029" s="406" t="s">
        <v>287</v>
      </c>
      <c r="U4029" s="406">
        <v>4</v>
      </c>
      <c r="V4029" s="406">
        <v>9</v>
      </c>
      <c r="W4029" s="406">
        <v>202021</v>
      </c>
      <c r="X4029" s="566">
        <v>0</v>
      </c>
    </row>
    <row r="4030" spans="18:24" x14ac:dyDescent="0.2">
      <c r="R4030" s="406" t="str">
        <f t="shared" si="62"/>
        <v>572_COR_4_9_202021</v>
      </c>
      <c r="S4030" s="406">
        <v>572</v>
      </c>
      <c r="T4030" s="406" t="s">
        <v>287</v>
      </c>
      <c r="U4030" s="406">
        <v>4</v>
      </c>
      <c r="V4030" s="406">
        <v>9</v>
      </c>
      <c r="W4030" s="406">
        <v>202021</v>
      </c>
      <c r="X4030" s="566">
        <v>0</v>
      </c>
    </row>
    <row r="4031" spans="18:24" x14ac:dyDescent="0.2">
      <c r="R4031" s="406" t="str">
        <f t="shared" si="62"/>
        <v>574_COR_4_9_202021</v>
      </c>
      <c r="S4031" s="406">
        <v>574</v>
      </c>
      <c r="T4031" s="406" t="s">
        <v>287</v>
      </c>
      <c r="U4031" s="406">
        <v>4</v>
      </c>
      <c r="V4031" s="406">
        <v>9</v>
      </c>
      <c r="W4031" s="406">
        <v>202021</v>
      </c>
      <c r="X4031" s="566">
        <v>0</v>
      </c>
    </row>
    <row r="4032" spans="18:24" x14ac:dyDescent="0.2">
      <c r="R4032" s="406" t="str">
        <f t="shared" si="62"/>
        <v>576_COR_4_9_202021</v>
      </c>
      <c r="S4032" s="406">
        <v>576</v>
      </c>
      <c r="T4032" s="406" t="s">
        <v>287</v>
      </c>
      <c r="U4032" s="406">
        <v>4</v>
      </c>
      <c r="V4032" s="406">
        <v>9</v>
      </c>
      <c r="W4032" s="406">
        <v>202021</v>
      </c>
      <c r="X4032" s="566">
        <v>0</v>
      </c>
    </row>
    <row r="4033" spans="18:24" x14ac:dyDescent="0.2">
      <c r="R4033" s="406" t="str">
        <f t="shared" si="62"/>
        <v>582_COR_4_9_202021</v>
      </c>
      <c r="S4033" s="406">
        <v>582</v>
      </c>
      <c r="T4033" s="406" t="s">
        <v>287</v>
      </c>
      <c r="U4033" s="406">
        <v>4</v>
      </c>
      <c r="V4033" s="406">
        <v>9</v>
      </c>
      <c r="W4033" s="406">
        <v>202021</v>
      </c>
      <c r="X4033" s="566">
        <v>0</v>
      </c>
    </row>
    <row r="4034" spans="18:24" x14ac:dyDescent="0.2">
      <c r="R4034" s="406" t="str">
        <f t="shared" si="62"/>
        <v>584_COR_4_9_202021</v>
      </c>
      <c r="S4034" s="406">
        <v>584</v>
      </c>
      <c r="T4034" s="406" t="s">
        <v>287</v>
      </c>
      <c r="U4034" s="406">
        <v>4</v>
      </c>
      <c r="V4034" s="406">
        <v>9</v>
      </c>
      <c r="W4034" s="406">
        <v>202021</v>
      </c>
      <c r="X4034" s="566">
        <v>0</v>
      </c>
    </row>
    <row r="4035" spans="18:24" x14ac:dyDescent="0.2">
      <c r="R4035" s="406" t="str">
        <f t="shared" si="62"/>
        <v>586_COR_4_9_202021</v>
      </c>
      <c r="S4035" s="406">
        <v>586</v>
      </c>
      <c r="T4035" s="406" t="s">
        <v>287</v>
      </c>
      <c r="U4035" s="406">
        <v>4</v>
      </c>
      <c r="V4035" s="406">
        <v>9</v>
      </c>
      <c r="W4035" s="406">
        <v>202021</v>
      </c>
      <c r="X4035" s="566">
        <v>0</v>
      </c>
    </row>
    <row r="4036" spans="18:24" x14ac:dyDescent="0.2">
      <c r="R4036" s="406" t="str">
        <f t="shared" ref="R4036:R4099" si="63">S4036&amp;"_"&amp;T4036&amp;"_"&amp;U4036&amp;"_"&amp;V4036&amp;"_"&amp;W4036</f>
        <v>512_COR_5_9_202021</v>
      </c>
      <c r="S4036" s="406">
        <v>512</v>
      </c>
      <c r="T4036" s="406" t="s">
        <v>287</v>
      </c>
      <c r="U4036" s="406">
        <v>5</v>
      </c>
      <c r="V4036" s="406">
        <v>9</v>
      </c>
      <c r="W4036" s="406">
        <v>202021</v>
      </c>
      <c r="X4036" s="566">
        <v>0</v>
      </c>
    </row>
    <row r="4037" spans="18:24" x14ac:dyDescent="0.2">
      <c r="R4037" s="406" t="str">
        <f t="shared" si="63"/>
        <v>514_COR_5_9_202021</v>
      </c>
      <c r="S4037" s="406">
        <v>514</v>
      </c>
      <c r="T4037" s="406" t="s">
        <v>287</v>
      </c>
      <c r="U4037" s="406">
        <v>5</v>
      </c>
      <c r="V4037" s="406">
        <v>9</v>
      </c>
      <c r="W4037" s="406">
        <v>202021</v>
      </c>
      <c r="X4037" s="566">
        <v>0</v>
      </c>
    </row>
    <row r="4038" spans="18:24" x14ac:dyDescent="0.2">
      <c r="R4038" s="406" t="str">
        <f t="shared" si="63"/>
        <v>516_COR_5_9_202021</v>
      </c>
      <c r="S4038" s="406">
        <v>516</v>
      </c>
      <c r="T4038" s="406" t="s">
        <v>287</v>
      </c>
      <c r="U4038" s="406">
        <v>5</v>
      </c>
      <c r="V4038" s="406">
        <v>9</v>
      </c>
      <c r="W4038" s="406">
        <v>202021</v>
      </c>
      <c r="X4038" s="566">
        <v>43</v>
      </c>
    </row>
    <row r="4039" spans="18:24" x14ac:dyDescent="0.2">
      <c r="R4039" s="406" t="str">
        <f t="shared" si="63"/>
        <v>518_COR_5_9_202021</v>
      </c>
      <c r="S4039" s="406">
        <v>518</v>
      </c>
      <c r="T4039" s="406" t="s">
        <v>287</v>
      </c>
      <c r="U4039" s="406">
        <v>5</v>
      </c>
      <c r="V4039" s="406">
        <v>9</v>
      </c>
      <c r="W4039" s="406">
        <v>202021</v>
      </c>
      <c r="X4039" s="566">
        <v>421</v>
      </c>
    </row>
    <row r="4040" spans="18:24" x14ac:dyDescent="0.2">
      <c r="R4040" s="406" t="str">
        <f t="shared" si="63"/>
        <v>520_COR_5_9_202021</v>
      </c>
      <c r="S4040" s="406">
        <v>520</v>
      </c>
      <c r="T4040" s="406" t="s">
        <v>287</v>
      </c>
      <c r="U4040" s="406">
        <v>5</v>
      </c>
      <c r="V4040" s="406">
        <v>9</v>
      </c>
      <c r="W4040" s="406">
        <v>202021</v>
      </c>
      <c r="X4040" s="566">
        <v>2151.7893599999998</v>
      </c>
    </row>
    <row r="4041" spans="18:24" x14ac:dyDescent="0.2">
      <c r="R4041" s="406" t="str">
        <f t="shared" si="63"/>
        <v>522_COR_5_9_202021</v>
      </c>
      <c r="S4041" s="406">
        <v>522</v>
      </c>
      <c r="T4041" s="406" t="s">
        <v>287</v>
      </c>
      <c r="U4041" s="406">
        <v>5</v>
      </c>
      <c r="V4041" s="406">
        <v>9</v>
      </c>
      <c r="W4041" s="406">
        <v>202021</v>
      </c>
      <c r="X4041" s="566">
        <v>20.568000000000001</v>
      </c>
    </row>
    <row r="4042" spans="18:24" x14ac:dyDescent="0.2">
      <c r="R4042" s="406" t="str">
        <f t="shared" si="63"/>
        <v>524_COR_5_9_202021</v>
      </c>
      <c r="S4042" s="406">
        <v>524</v>
      </c>
      <c r="T4042" s="406" t="s">
        <v>287</v>
      </c>
      <c r="U4042" s="406">
        <v>5</v>
      </c>
      <c r="V4042" s="406">
        <v>9</v>
      </c>
      <c r="W4042" s="406">
        <v>202021</v>
      </c>
      <c r="X4042" s="566">
        <v>2861.029</v>
      </c>
    </row>
    <row r="4043" spans="18:24" x14ac:dyDescent="0.2">
      <c r="R4043" s="406" t="str">
        <f t="shared" si="63"/>
        <v>526_COR_5_9_202021</v>
      </c>
      <c r="S4043" s="406">
        <v>526</v>
      </c>
      <c r="T4043" s="406" t="s">
        <v>287</v>
      </c>
      <c r="U4043" s="406">
        <v>5</v>
      </c>
      <c r="V4043" s="406">
        <v>9</v>
      </c>
      <c r="W4043" s="406">
        <v>202021</v>
      </c>
      <c r="X4043" s="566">
        <v>0</v>
      </c>
    </row>
    <row r="4044" spans="18:24" x14ac:dyDescent="0.2">
      <c r="R4044" s="406" t="str">
        <f t="shared" si="63"/>
        <v>528_COR_5_9_202021</v>
      </c>
      <c r="S4044" s="406">
        <v>528</v>
      </c>
      <c r="T4044" s="406" t="s">
        <v>287</v>
      </c>
      <c r="U4044" s="406">
        <v>5</v>
      </c>
      <c r="V4044" s="406">
        <v>9</v>
      </c>
      <c r="W4044" s="406">
        <v>202021</v>
      </c>
      <c r="X4044" s="566">
        <v>248.78669000000002</v>
      </c>
    </row>
    <row r="4045" spans="18:24" x14ac:dyDescent="0.2">
      <c r="R4045" s="406" t="str">
        <f t="shared" si="63"/>
        <v>530_COR_5_9_202021</v>
      </c>
      <c r="S4045" s="406">
        <v>530</v>
      </c>
      <c r="T4045" s="406" t="s">
        <v>287</v>
      </c>
      <c r="U4045" s="406">
        <v>5</v>
      </c>
      <c r="V4045" s="406">
        <v>9</v>
      </c>
      <c r="W4045" s="406">
        <v>202021</v>
      </c>
      <c r="X4045" s="566">
        <v>802.58880615996429</v>
      </c>
    </row>
    <row r="4046" spans="18:24" x14ac:dyDescent="0.2">
      <c r="R4046" s="406" t="str">
        <f t="shared" si="63"/>
        <v>532_COR_5_9_202021</v>
      </c>
      <c r="S4046" s="406">
        <v>532</v>
      </c>
      <c r="T4046" s="406" t="s">
        <v>287</v>
      </c>
      <c r="U4046" s="406">
        <v>5</v>
      </c>
      <c r="V4046" s="406">
        <v>9</v>
      </c>
      <c r="W4046" s="406">
        <v>202021</v>
      </c>
      <c r="X4046" s="566">
        <v>0</v>
      </c>
    </row>
    <row r="4047" spans="18:24" x14ac:dyDescent="0.2">
      <c r="R4047" s="406" t="str">
        <f t="shared" si="63"/>
        <v>534_COR_5_9_202021</v>
      </c>
      <c r="S4047" s="406">
        <v>534</v>
      </c>
      <c r="T4047" s="406" t="s">
        <v>287</v>
      </c>
      <c r="U4047" s="406">
        <v>5</v>
      </c>
      <c r="V4047" s="406">
        <v>9</v>
      </c>
      <c r="W4047" s="406">
        <v>202021</v>
      </c>
      <c r="X4047" s="566">
        <v>947.67355999999995</v>
      </c>
    </row>
    <row r="4048" spans="18:24" x14ac:dyDescent="0.2">
      <c r="R4048" s="406" t="str">
        <f t="shared" si="63"/>
        <v>536_COR_5_9_202021</v>
      </c>
      <c r="S4048" s="406">
        <v>536</v>
      </c>
      <c r="T4048" s="406" t="s">
        <v>287</v>
      </c>
      <c r="U4048" s="406">
        <v>5</v>
      </c>
      <c r="V4048" s="406">
        <v>9</v>
      </c>
      <c r="W4048" s="406">
        <v>202021</v>
      </c>
      <c r="X4048" s="566">
        <v>1448</v>
      </c>
    </row>
    <row r="4049" spans="18:24" x14ac:dyDescent="0.2">
      <c r="R4049" s="406" t="str">
        <f t="shared" si="63"/>
        <v>538_COR_5_9_202021</v>
      </c>
      <c r="S4049" s="406">
        <v>538</v>
      </c>
      <c r="T4049" s="406" t="s">
        <v>287</v>
      </c>
      <c r="U4049" s="406">
        <v>5</v>
      </c>
      <c r="V4049" s="406">
        <v>9</v>
      </c>
      <c r="W4049" s="406">
        <v>202021</v>
      </c>
      <c r="X4049" s="566">
        <v>49.677</v>
      </c>
    </row>
    <row r="4050" spans="18:24" x14ac:dyDescent="0.2">
      <c r="R4050" s="406" t="str">
        <f t="shared" si="63"/>
        <v>540_COR_5_9_202021</v>
      </c>
      <c r="S4050" s="406">
        <v>540</v>
      </c>
      <c r="T4050" s="406" t="s">
        <v>287</v>
      </c>
      <c r="U4050" s="406">
        <v>5</v>
      </c>
      <c r="V4050" s="406">
        <v>9</v>
      </c>
      <c r="W4050" s="406">
        <v>202021</v>
      </c>
      <c r="X4050" s="566">
        <v>52.469000000000001</v>
      </c>
    </row>
    <row r="4051" spans="18:24" x14ac:dyDescent="0.2">
      <c r="R4051" s="406" t="str">
        <f t="shared" si="63"/>
        <v>542_COR_5_9_202021</v>
      </c>
      <c r="S4051" s="406">
        <v>542</v>
      </c>
      <c r="T4051" s="406" t="s">
        <v>287</v>
      </c>
      <c r="U4051" s="406">
        <v>5</v>
      </c>
      <c r="V4051" s="406">
        <v>9</v>
      </c>
      <c r="W4051" s="406">
        <v>202021</v>
      </c>
      <c r="X4051" s="566">
        <v>574</v>
      </c>
    </row>
    <row r="4052" spans="18:24" x14ac:dyDescent="0.2">
      <c r="R4052" s="406" t="str">
        <f t="shared" si="63"/>
        <v>544_COR_5_9_202021</v>
      </c>
      <c r="S4052" s="406">
        <v>544</v>
      </c>
      <c r="T4052" s="406" t="s">
        <v>287</v>
      </c>
      <c r="U4052" s="406">
        <v>5</v>
      </c>
      <c r="V4052" s="406">
        <v>9</v>
      </c>
      <c r="W4052" s="406">
        <v>202021</v>
      </c>
      <c r="X4052" s="566">
        <v>0</v>
      </c>
    </row>
    <row r="4053" spans="18:24" x14ac:dyDescent="0.2">
      <c r="R4053" s="406" t="str">
        <f t="shared" si="63"/>
        <v>545_COR_5_9_202021</v>
      </c>
      <c r="S4053" s="406">
        <v>545</v>
      </c>
      <c r="T4053" s="406" t="s">
        <v>287</v>
      </c>
      <c r="U4053" s="406">
        <v>5</v>
      </c>
      <c r="V4053" s="406">
        <v>9</v>
      </c>
      <c r="W4053" s="406">
        <v>202021</v>
      </c>
      <c r="X4053" s="566">
        <v>0</v>
      </c>
    </row>
    <row r="4054" spans="18:24" x14ac:dyDescent="0.2">
      <c r="R4054" s="406" t="str">
        <f t="shared" si="63"/>
        <v>546_COR_5_9_202021</v>
      </c>
      <c r="S4054" s="406">
        <v>546</v>
      </c>
      <c r="T4054" s="406" t="s">
        <v>287</v>
      </c>
      <c r="U4054" s="406">
        <v>5</v>
      </c>
      <c r="V4054" s="406">
        <v>9</v>
      </c>
      <c r="W4054" s="406">
        <v>202021</v>
      </c>
      <c r="X4054" s="566">
        <v>0</v>
      </c>
    </row>
    <row r="4055" spans="18:24" x14ac:dyDescent="0.2">
      <c r="R4055" s="406" t="str">
        <f t="shared" si="63"/>
        <v>548_COR_5_9_202021</v>
      </c>
      <c r="S4055" s="406">
        <v>548</v>
      </c>
      <c r="T4055" s="406" t="s">
        <v>287</v>
      </c>
      <c r="U4055" s="406">
        <v>5</v>
      </c>
      <c r="V4055" s="406">
        <v>9</v>
      </c>
      <c r="W4055" s="406">
        <v>202021</v>
      </c>
      <c r="X4055" s="566">
        <v>866</v>
      </c>
    </row>
    <row r="4056" spans="18:24" x14ac:dyDescent="0.2">
      <c r="R4056" s="406" t="str">
        <f t="shared" si="63"/>
        <v>550_COR_5_9_202021</v>
      </c>
      <c r="S4056" s="406">
        <v>550</v>
      </c>
      <c r="T4056" s="406" t="s">
        <v>287</v>
      </c>
      <c r="U4056" s="406">
        <v>5</v>
      </c>
      <c r="V4056" s="406">
        <v>9</v>
      </c>
      <c r="W4056" s="406">
        <v>202021</v>
      </c>
      <c r="X4056" s="566">
        <v>201.92652999999999</v>
      </c>
    </row>
    <row r="4057" spans="18:24" x14ac:dyDescent="0.2">
      <c r="R4057" s="406" t="str">
        <f t="shared" si="63"/>
        <v>552_COR_5_9_202021</v>
      </c>
      <c r="S4057" s="406">
        <v>552</v>
      </c>
      <c r="T4057" s="406" t="s">
        <v>287</v>
      </c>
      <c r="U4057" s="406">
        <v>5</v>
      </c>
      <c r="V4057" s="406">
        <v>9</v>
      </c>
      <c r="W4057" s="406">
        <v>202021</v>
      </c>
      <c r="X4057" s="566">
        <v>4382</v>
      </c>
    </row>
    <row r="4058" spans="18:24" x14ac:dyDescent="0.2">
      <c r="R4058" s="406" t="str">
        <f t="shared" si="63"/>
        <v>562_COR_5_9_202021</v>
      </c>
      <c r="S4058" s="406">
        <v>562</v>
      </c>
      <c r="T4058" s="406" t="s">
        <v>287</v>
      </c>
      <c r="U4058" s="406">
        <v>5</v>
      </c>
      <c r="V4058" s="406">
        <v>9</v>
      </c>
      <c r="W4058" s="406">
        <v>202021</v>
      </c>
      <c r="X4058" s="566">
        <v>0</v>
      </c>
    </row>
    <row r="4059" spans="18:24" x14ac:dyDescent="0.2">
      <c r="R4059" s="406" t="str">
        <f t="shared" si="63"/>
        <v>564_COR_5_9_202021</v>
      </c>
      <c r="S4059" s="406">
        <v>564</v>
      </c>
      <c r="T4059" s="406" t="s">
        <v>287</v>
      </c>
      <c r="U4059" s="406">
        <v>5</v>
      </c>
      <c r="V4059" s="406">
        <v>9</v>
      </c>
      <c r="W4059" s="406">
        <v>202021</v>
      </c>
      <c r="X4059" s="566">
        <v>0</v>
      </c>
    </row>
    <row r="4060" spans="18:24" x14ac:dyDescent="0.2">
      <c r="R4060" s="406" t="str">
        <f t="shared" si="63"/>
        <v>566_COR_5_9_202021</v>
      </c>
      <c r="S4060" s="406">
        <v>566</v>
      </c>
      <c r="T4060" s="406" t="s">
        <v>287</v>
      </c>
      <c r="U4060" s="406">
        <v>5</v>
      </c>
      <c r="V4060" s="406">
        <v>9</v>
      </c>
      <c r="W4060" s="406">
        <v>202021</v>
      </c>
      <c r="X4060" s="566">
        <v>0</v>
      </c>
    </row>
    <row r="4061" spans="18:24" x14ac:dyDescent="0.2">
      <c r="R4061" s="406" t="str">
        <f t="shared" si="63"/>
        <v>568_COR_5_9_202021</v>
      </c>
      <c r="S4061" s="406">
        <v>568</v>
      </c>
      <c r="T4061" s="406" t="s">
        <v>287</v>
      </c>
      <c r="U4061" s="406">
        <v>5</v>
      </c>
      <c r="V4061" s="406">
        <v>9</v>
      </c>
      <c r="W4061" s="406">
        <v>202021</v>
      </c>
      <c r="X4061" s="566">
        <v>0</v>
      </c>
    </row>
    <row r="4062" spans="18:24" x14ac:dyDescent="0.2">
      <c r="R4062" s="406" t="str">
        <f t="shared" si="63"/>
        <v>572_COR_5_9_202021</v>
      </c>
      <c r="S4062" s="406">
        <v>572</v>
      </c>
      <c r="T4062" s="406" t="s">
        <v>287</v>
      </c>
      <c r="U4062" s="406">
        <v>5</v>
      </c>
      <c r="V4062" s="406">
        <v>9</v>
      </c>
      <c r="W4062" s="406">
        <v>202021</v>
      </c>
      <c r="X4062" s="566">
        <v>0</v>
      </c>
    </row>
    <row r="4063" spans="18:24" x14ac:dyDescent="0.2">
      <c r="R4063" s="406" t="str">
        <f t="shared" si="63"/>
        <v>574_COR_5_9_202021</v>
      </c>
      <c r="S4063" s="406">
        <v>574</v>
      </c>
      <c r="T4063" s="406" t="s">
        <v>287</v>
      </c>
      <c r="U4063" s="406">
        <v>5</v>
      </c>
      <c r="V4063" s="406">
        <v>9</v>
      </c>
      <c r="W4063" s="406">
        <v>202021</v>
      </c>
      <c r="X4063" s="566">
        <v>0</v>
      </c>
    </row>
    <row r="4064" spans="18:24" x14ac:dyDescent="0.2">
      <c r="R4064" s="406" t="str">
        <f t="shared" si="63"/>
        <v>576_COR_5_9_202021</v>
      </c>
      <c r="S4064" s="406">
        <v>576</v>
      </c>
      <c r="T4064" s="406" t="s">
        <v>287</v>
      </c>
      <c r="U4064" s="406">
        <v>5</v>
      </c>
      <c r="V4064" s="406">
        <v>9</v>
      </c>
      <c r="W4064" s="406">
        <v>202021</v>
      </c>
      <c r="X4064" s="566">
        <v>0</v>
      </c>
    </row>
    <row r="4065" spans="18:24" x14ac:dyDescent="0.2">
      <c r="R4065" s="406" t="str">
        <f t="shared" si="63"/>
        <v>582_COR_5_9_202021</v>
      </c>
      <c r="S4065" s="406">
        <v>582</v>
      </c>
      <c r="T4065" s="406" t="s">
        <v>287</v>
      </c>
      <c r="U4065" s="406">
        <v>5</v>
      </c>
      <c r="V4065" s="406">
        <v>9</v>
      </c>
      <c r="W4065" s="406">
        <v>202021</v>
      </c>
      <c r="X4065" s="566">
        <v>0</v>
      </c>
    </row>
    <row r="4066" spans="18:24" x14ac:dyDescent="0.2">
      <c r="R4066" s="406" t="str">
        <f t="shared" si="63"/>
        <v>584_COR_5_9_202021</v>
      </c>
      <c r="S4066" s="406">
        <v>584</v>
      </c>
      <c r="T4066" s="406" t="s">
        <v>287</v>
      </c>
      <c r="U4066" s="406">
        <v>5</v>
      </c>
      <c r="V4066" s="406">
        <v>9</v>
      </c>
      <c r="W4066" s="406">
        <v>202021</v>
      </c>
      <c r="X4066" s="566">
        <v>0</v>
      </c>
    </row>
    <row r="4067" spans="18:24" x14ac:dyDescent="0.2">
      <c r="R4067" s="406" t="str">
        <f t="shared" si="63"/>
        <v>586_COR_5_9_202021</v>
      </c>
      <c r="S4067" s="406">
        <v>586</v>
      </c>
      <c r="T4067" s="406" t="s">
        <v>287</v>
      </c>
      <c r="U4067" s="406">
        <v>5</v>
      </c>
      <c r="V4067" s="406">
        <v>9</v>
      </c>
      <c r="W4067" s="406">
        <v>202021</v>
      </c>
      <c r="X4067" s="566">
        <v>0</v>
      </c>
    </row>
    <row r="4068" spans="18:24" x14ac:dyDescent="0.2">
      <c r="R4068" s="406" t="str">
        <f t="shared" si="63"/>
        <v>512_COR_6_9_202021</v>
      </c>
      <c r="S4068" s="406">
        <v>512</v>
      </c>
      <c r="T4068" s="406" t="s">
        <v>287</v>
      </c>
      <c r="U4068" s="406">
        <v>6</v>
      </c>
      <c r="V4068" s="406">
        <v>9</v>
      </c>
      <c r="W4068" s="406">
        <v>202021</v>
      </c>
      <c r="X4068" s="566">
        <v>4448</v>
      </c>
    </row>
    <row r="4069" spans="18:24" x14ac:dyDescent="0.2">
      <c r="R4069" s="406" t="str">
        <f t="shared" si="63"/>
        <v>514_COR_6_9_202021</v>
      </c>
      <c r="S4069" s="406">
        <v>514</v>
      </c>
      <c r="T4069" s="406" t="s">
        <v>287</v>
      </c>
      <c r="U4069" s="406">
        <v>6</v>
      </c>
      <c r="V4069" s="406">
        <v>9</v>
      </c>
      <c r="W4069" s="406">
        <v>202021</v>
      </c>
      <c r="X4069" s="566">
        <v>9315</v>
      </c>
    </row>
    <row r="4070" spans="18:24" x14ac:dyDescent="0.2">
      <c r="R4070" s="406" t="str">
        <f t="shared" si="63"/>
        <v>516_COR_6_9_202021</v>
      </c>
      <c r="S4070" s="406">
        <v>516</v>
      </c>
      <c r="T4070" s="406" t="s">
        <v>287</v>
      </c>
      <c r="U4070" s="406">
        <v>6</v>
      </c>
      <c r="V4070" s="406">
        <v>9</v>
      </c>
      <c r="W4070" s="406">
        <v>202021</v>
      </c>
      <c r="X4070" s="566">
        <v>3078</v>
      </c>
    </row>
    <row r="4071" spans="18:24" x14ac:dyDescent="0.2">
      <c r="R4071" s="406" t="str">
        <f t="shared" si="63"/>
        <v>518_COR_6_9_202021</v>
      </c>
      <c r="S4071" s="406">
        <v>518</v>
      </c>
      <c r="T4071" s="406" t="s">
        <v>287</v>
      </c>
      <c r="U4071" s="406">
        <v>6</v>
      </c>
      <c r="V4071" s="406">
        <v>9</v>
      </c>
      <c r="W4071" s="406">
        <v>202021</v>
      </c>
      <c r="X4071" s="566">
        <v>5774</v>
      </c>
    </row>
    <row r="4072" spans="18:24" x14ac:dyDescent="0.2">
      <c r="R4072" s="406" t="str">
        <f t="shared" si="63"/>
        <v>520_COR_6_9_202021</v>
      </c>
      <c r="S4072" s="406">
        <v>520</v>
      </c>
      <c r="T4072" s="406" t="s">
        <v>287</v>
      </c>
      <c r="U4072" s="406">
        <v>6</v>
      </c>
      <c r="V4072" s="406">
        <v>9</v>
      </c>
      <c r="W4072" s="406">
        <v>202021</v>
      </c>
      <c r="X4072" s="566">
        <v>11285.670789999998</v>
      </c>
    </row>
    <row r="4073" spans="18:24" x14ac:dyDescent="0.2">
      <c r="R4073" s="406" t="str">
        <f t="shared" si="63"/>
        <v>522_COR_6_9_202021</v>
      </c>
      <c r="S4073" s="406">
        <v>522</v>
      </c>
      <c r="T4073" s="406" t="s">
        <v>287</v>
      </c>
      <c r="U4073" s="406">
        <v>6</v>
      </c>
      <c r="V4073" s="406">
        <v>9</v>
      </c>
      <c r="W4073" s="406">
        <v>202021</v>
      </c>
      <c r="X4073" s="566">
        <v>8531.5259999999998</v>
      </c>
    </row>
    <row r="4074" spans="18:24" x14ac:dyDescent="0.2">
      <c r="R4074" s="406" t="str">
        <f t="shared" si="63"/>
        <v>524_COR_6_9_202021</v>
      </c>
      <c r="S4074" s="406">
        <v>524</v>
      </c>
      <c r="T4074" s="406" t="s">
        <v>287</v>
      </c>
      <c r="U4074" s="406">
        <v>6</v>
      </c>
      <c r="V4074" s="406">
        <v>9</v>
      </c>
      <c r="W4074" s="406">
        <v>202021</v>
      </c>
      <c r="X4074" s="566">
        <v>13446.718000000001</v>
      </c>
    </row>
    <row r="4075" spans="18:24" x14ac:dyDescent="0.2">
      <c r="R4075" s="406" t="str">
        <f t="shared" si="63"/>
        <v>526_COR_6_9_202021</v>
      </c>
      <c r="S4075" s="406">
        <v>526</v>
      </c>
      <c r="T4075" s="406" t="s">
        <v>287</v>
      </c>
      <c r="U4075" s="406">
        <v>6</v>
      </c>
      <c r="V4075" s="406">
        <v>9</v>
      </c>
      <c r="W4075" s="406">
        <v>202021</v>
      </c>
      <c r="X4075" s="566">
        <v>3662</v>
      </c>
    </row>
    <row r="4076" spans="18:24" x14ac:dyDescent="0.2">
      <c r="R4076" s="406" t="str">
        <f t="shared" si="63"/>
        <v>528_COR_6_9_202021</v>
      </c>
      <c r="S4076" s="406">
        <v>528</v>
      </c>
      <c r="T4076" s="406" t="s">
        <v>287</v>
      </c>
      <c r="U4076" s="406">
        <v>6</v>
      </c>
      <c r="V4076" s="406">
        <v>9</v>
      </c>
      <c r="W4076" s="406">
        <v>202021</v>
      </c>
      <c r="X4076" s="566">
        <v>17693.974320000001</v>
      </c>
    </row>
    <row r="4077" spans="18:24" x14ac:dyDescent="0.2">
      <c r="R4077" s="406" t="str">
        <f t="shared" si="63"/>
        <v>530_COR_6_9_202021</v>
      </c>
      <c r="S4077" s="406">
        <v>530</v>
      </c>
      <c r="T4077" s="406" t="s">
        <v>287</v>
      </c>
      <c r="U4077" s="406">
        <v>6</v>
      </c>
      <c r="V4077" s="406">
        <v>9</v>
      </c>
      <c r="W4077" s="406">
        <v>202021</v>
      </c>
      <c r="X4077" s="566">
        <v>16474.760085276303</v>
      </c>
    </row>
    <row r="4078" spans="18:24" x14ac:dyDescent="0.2">
      <c r="R4078" s="406" t="str">
        <f t="shared" si="63"/>
        <v>532_COR_6_9_202021</v>
      </c>
      <c r="S4078" s="406">
        <v>532</v>
      </c>
      <c r="T4078" s="406" t="s">
        <v>287</v>
      </c>
      <c r="U4078" s="406">
        <v>6</v>
      </c>
      <c r="V4078" s="406">
        <v>9</v>
      </c>
      <c r="W4078" s="406">
        <v>202021</v>
      </c>
      <c r="X4078" s="566">
        <v>34909</v>
      </c>
    </row>
    <row r="4079" spans="18:24" x14ac:dyDescent="0.2">
      <c r="R4079" s="406" t="str">
        <f t="shared" si="63"/>
        <v>534_COR_6_9_202021</v>
      </c>
      <c r="S4079" s="406">
        <v>534</v>
      </c>
      <c r="T4079" s="406" t="s">
        <v>287</v>
      </c>
      <c r="U4079" s="406">
        <v>6</v>
      </c>
      <c r="V4079" s="406">
        <v>9</v>
      </c>
      <c r="W4079" s="406">
        <v>202021</v>
      </c>
      <c r="X4079" s="566">
        <v>28520.160800000001</v>
      </c>
    </row>
    <row r="4080" spans="18:24" x14ac:dyDescent="0.2">
      <c r="R4080" s="406" t="str">
        <f t="shared" si="63"/>
        <v>536_COR_6_9_202021</v>
      </c>
      <c r="S4080" s="406">
        <v>536</v>
      </c>
      <c r="T4080" s="406" t="s">
        <v>287</v>
      </c>
      <c r="U4080" s="406">
        <v>6</v>
      </c>
      <c r="V4080" s="406">
        <v>9</v>
      </c>
      <c r="W4080" s="406">
        <v>202021</v>
      </c>
      <c r="X4080" s="566">
        <v>4874</v>
      </c>
    </row>
    <row r="4081" spans="18:24" x14ac:dyDescent="0.2">
      <c r="R4081" s="406" t="str">
        <f t="shared" si="63"/>
        <v>538_COR_6_9_202021</v>
      </c>
      <c r="S4081" s="406">
        <v>538</v>
      </c>
      <c r="T4081" s="406" t="s">
        <v>287</v>
      </c>
      <c r="U4081" s="406">
        <v>6</v>
      </c>
      <c r="V4081" s="406">
        <v>9</v>
      </c>
      <c r="W4081" s="406">
        <v>202021</v>
      </c>
      <c r="X4081" s="566">
        <v>49648.676999999996</v>
      </c>
    </row>
    <row r="4082" spans="18:24" x14ac:dyDescent="0.2">
      <c r="R4082" s="406" t="str">
        <f t="shared" si="63"/>
        <v>540_COR_6_9_202021</v>
      </c>
      <c r="S4082" s="406">
        <v>540</v>
      </c>
      <c r="T4082" s="406" t="s">
        <v>287</v>
      </c>
      <c r="U4082" s="406">
        <v>6</v>
      </c>
      <c r="V4082" s="406">
        <v>9</v>
      </c>
      <c r="W4082" s="406">
        <v>202021</v>
      </c>
      <c r="X4082" s="566">
        <v>21268.516</v>
      </c>
    </row>
    <row r="4083" spans="18:24" x14ac:dyDescent="0.2">
      <c r="R4083" s="406" t="str">
        <f t="shared" si="63"/>
        <v>542_COR_6_9_202021</v>
      </c>
      <c r="S4083" s="406">
        <v>542</v>
      </c>
      <c r="T4083" s="406" t="s">
        <v>287</v>
      </c>
      <c r="U4083" s="406">
        <v>6</v>
      </c>
      <c r="V4083" s="406">
        <v>9</v>
      </c>
      <c r="W4083" s="406">
        <v>202021</v>
      </c>
      <c r="X4083" s="566">
        <v>7937</v>
      </c>
    </row>
    <row r="4084" spans="18:24" x14ac:dyDescent="0.2">
      <c r="R4084" s="406" t="str">
        <f t="shared" si="63"/>
        <v>544_COR_6_9_202021</v>
      </c>
      <c r="S4084" s="406">
        <v>544</v>
      </c>
      <c r="T4084" s="406" t="s">
        <v>287</v>
      </c>
      <c r="U4084" s="406">
        <v>6</v>
      </c>
      <c r="V4084" s="406">
        <v>9</v>
      </c>
      <c r="W4084" s="406">
        <v>202021</v>
      </c>
      <c r="X4084" s="566">
        <v>4902</v>
      </c>
    </row>
    <row r="4085" spans="18:24" x14ac:dyDescent="0.2">
      <c r="R4085" s="406" t="str">
        <f t="shared" si="63"/>
        <v>545_COR_6_9_202021</v>
      </c>
      <c r="S4085" s="406">
        <v>545</v>
      </c>
      <c r="T4085" s="406" t="s">
        <v>287</v>
      </c>
      <c r="U4085" s="406">
        <v>6</v>
      </c>
      <c r="V4085" s="406">
        <v>9</v>
      </c>
      <c r="W4085" s="406">
        <v>202021</v>
      </c>
      <c r="X4085" s="566">
        <v>2098</v>
      </c>
    </row>
    <row r="4086" spans="18:24" x14ac:dyDescent="0.2">
      <c r="R4086" s="406" t="str">
        <f t="shared" si="63"/>
        <v>546_COR_6_9_202021</v>
      </c>
      <c r="S4086" s="406">
        <v>546</v>
      </c>
      <c r="T4086" s="406" t="s">
        <v>287</v>
      </c>
      <c r="U4086" s="406">
        <v>6</v>
      </c>
      <c r="V4086" s="406">
        <v>9</v>
      </c>
      <c r="W4086" s="406">
        <v>202021</v>
      </c>
      <c r="X4086" s="566">
        <v>12173</v>
      </c>
    </row>
    <row r="4087" spans="18:24" x14ac:dyDescent="0.2">
      <c r="R4087" s="406" t="str">
        <f t="shared" si="63"/>
        <v>548_COR_6_9_202021</v>
      </c>
      <c r="S4087" s="406">
        <v>548</v>
      </c>
      <c r="T4087" s="406" t="s">
        <v>287</v>
      </c>
      <c r="U4087" s="406">
        <v>6</v>
      </c>
      <c r="V4087" s="406">
        <v>9</v>
      </c>
      <c r="W4087" s="406">
        <v>202021</v>
      </c>
      <c r="X4087" s="566">
        <v>3094.578</v>
      </c>
    </row>
    <row r="4088" spans="18:24" x14ac:dyDescent="0.2">
      <c r="R4088" s="406" t="str">
        <f t="shared" si="63"/>
        <v>550_COR_6_9_202021</v>
      </c>
      <c r="S4088" s="406">
        <v>550</v>
      </c>
      <c r="T4088" s="406" t="s">
        <v>287</v>
      </c>
      <c r="U4088" s="406">
        <v>6</v>
      </c>
      <c r="V4088" s="406">
        <v>9</v>
      </c>
      <c r="W4088" s="406">
        <v>202021</v>
      </c>
      <c r="X4088" s="566">
        <v>8938.5636300000006</v>
      </c>
    </row>
    <row r="4089" spans="18:24" x14ac:dyDescent="0.2">
      <c r="R4089" s="406" t="str">
        <f t="shared" si="63"/>
        <v>552_COR_6_9_202021</v>
      </c>
      <c r="S4089" s="406">
        <v>552</v>
      </c>
      <c r="T4089" s="406" t="s">
        <v>287</v>
      </c>
      <c r="U4089" s="406">
        <v>6</v>
      </c>
      <c r="V4089" s="406">
        <v>9</v>
      </c>
      <c r="W4089" s="406">
        <v>202021</v>
      </c>
      <c r="X4089" s="566">
        <v>46650</v>
      </c>
    </row>
    <row r="4090" spans="18:24" x14ac:dyDescent="0.2">
      <c r="R4090" s="406" t="str">
        <f t="shared" si="63"/>
        <v>562_COR_6_9_202021</v>
      </c>
      <c r="S4090" s="406">
        <v>562</v>
      </c>
      <c r="T4090" s="406" t="s">
        <v>287</v>
      </c>
      <c r="U4090" s="406">
        <v>6</v>
      </c>
      <c r="V4090" s="406">
        <v>9</v>
      </c>
      <c r="W4090" s="406">
        <v>202021</v>
      </c>
      <c r="X4090" s="566">
        <v>0</v>
      </c>
    </row>
    <row r="4091" spans="18:24" x14ac:dyDescent="0.2">
      <c r="R4091" s="406" t="str">
        <f t="shared" si="63"/>
        <v>564_COR_6_9_202021</v>
      </c>
      <c r="S4091" s="406">
        <v>564</v>
      </c>
      <c r="T4091" s="406" t="s">
        <v>287</v>
      </c>
      <c r="U4091" s="406">
        <v>6</v>
      </c>
      <c r="V4091" s="406">
        <v>9</v>
      </c>
      <c r="W4091" s="406">
        <v>202021</v>
      </c>
      <c r="X4091" s="566">
        <v>0</v>
      </c>
    </row>
    <row r="4092" spans="18:24" x14ac:dyDescent="0.2">
      <c r="R4092" s="406" t="str">
        <f t="shared" si="63"/>
        <v>566_COR_6_9_202021</v>
      </c>
      <c r="S4092" s="406">
        <v>566</v>
      </c>
      <c r="T4092" s="406" t="s">
        <v>287</v>
      </c>
      <c r="U4092" s="406">
        <v>6</v>
      </c>
      <c r="V4092" s="406">
        <v>9</v>
      </c>
      <c r="W4092" s="406">
        <v>202021</v>
      </c>
      <c r="X4092" s="566">
        <v>0</v>
      </c>
    </row>
    <row r="4093" spans="18:24" x14ac:dyDescent="0.2">
      <c r="R4093" s="406" t="str">
        <f t="shared" si="63"/>
        <v>568_COR_6_9_202021</v>
      </c>
      <c r="S4093" s="406">
        <v>568</v>
      </c>
      <c r="T4093" s="406" t="s">
        <v>287</v>
      </c>
      <c r="U4093" s="406">
        <v>6</v>
      </c>
      <c r="V4093" s="406">
        <v>9</v>
      </c>
      <c r="W4093" s="406">
        <v>202021</v>
      </c>
      <c r="X4093" s="566">
        <v>0</v>
      </c>
    </row>
    <row r="4094" spans="18:24" x14ac:dyDescent="0.2">
      <c r="R4094" s="406" t="str">
        <f t="shared" si="63"/>
        <v>572_COR_6_9_202021</v>
      </c>
      <c r="S4094" s="406">
        <v>572</v>
      </c>
      <c r="T4094" s="406" t="s">
        <v>287</v>
      </c>
      <c r="U4094" s="406">
        <v>6</v>
      </c>
      <c r="V4094" s="406">
        <v>9</v>
      </c>
      <c r="W4094" s="406">
        <v>202021</v>
      </c>
      <c r="X4094" s="566">
        <v>0</v>
      </c>
    </row>
    <row r="4095" spans="18:24" x14ac:dyDescent="0.2">
      <c r="R4095" s="406" t="str">
        <f t="shared" si="63"/>
        <v>574_COR_6_9_202021</v>
      </c>
      <c r="S4095" s="406">
        <v>574</v>
      </c>
      <c r="T4095" s="406" t="s">
        <v>287</v>
      </c>
      <c r="U4095" s="406">
        <v>6</v>
      </c>
      <c r="V4095" s="406">
        <v>9</v>
      </c>
      <c r="W4095" s="406">
        <v>202021</v>
      </c>
      <c r="X4095" s="566">
        <v>0</v>
      </c>
    </row>
    <row r="4096" spans="18:24" x14ac:dyDescent="0.2">
      <c r="R4096" s="406" t="str">
        <f t="shared" si="63"/>
        <v>576_COR_6_9_202021</v>
      </c>
      <c r="S4096" s="406">
        <v>576</v>
      </c>
      <c r="T4096" s="406" t="s">
        <v>287</v>
      </c>
      <c r="U4096" s="406">
        <v>6</v>
      </c>
      <c r="V4096" s="406">
        <v>9</v>
      </c>
      <c r="W4096" s="406">
        <v>202021</v>
      </c>
      <c r="X4096" s="566">
        <v>0</v>
      </c>
    </row>
    <row r="4097" spans="18:24" x14ac:dyDescent="0.2">
      <c r="R4097" s="406" t="str">
        <f t="shared" si="63"/>
        <v>582_COR_6_9_202021</v>
      </c>
      <c r="S4097" s="406">
        <v>582</v>
      </c>
      <c r="T4097" s="406" t="s">
        <v>287</v>
      </c>
      <c r="U4097" s="406">
        <v>6</v>
      </c>
      <c r="V4097" s="406">
        <v>9</v>
      </c>
      <c r="W4097" s="406">
        <v>202021</v>
      </c>
      <c r="X4097" s="566">
        <v>0</v>
      </c>
    </row>
    <row r="4098" spans="18:24" x14ac:dyDescent="0.2">
      <c r="R4098" s="406" t="str">
        <f t="shared" si="63"/>
        <v>584_COR_6_9_202021</v>
      </c>
      <c r="S4098" s="406">
        <v>584</v>
      </c>
      <c r="T4098" s="406" t="s">
        <v>287</v>
      </c>
      <c r="U4098" s="406">
        <v>6</v>
      </c>
      <c r="V4098" s="406">
        <v>9</v>
      </c>
      <c r="W4098" s="406">
        <v>202021</v>
      </c>
      <c r="X4098" s="566">
        <v>0</v>
      </c>
    </row>
    <row r="4099" spans="18:24" x14ac:dyDescent="0.2">
      <c r="R4099" s="406" t="str">
        <f t="shared" si="63"/>
        <v>586_COR_6_9_202021</v>
      </c>
      <c r="S4099" s="406">
        <v>586</v>
      </c>
      <c r="T4099" s="406" t="s">
        <v>287</v>
      </c>
      <c r="U4099" s="406">
        <v>6</v>
      </c>
      <c r="V4099" s="406">
        <v>9</v>
      </c>
      <c r="W4099" s="406">
        <v>202021</v>
      </c>
      <c r="X4099" s="566">
        <v>0</v>
      </c>
    </row>
    <row r="4100" spans="18:24" x14ac:dyDescent="0.2">
      <c r="R4100" s="406" t="str">
        <f t="shared" ref="R4100:R4163" si="64">S4100&amp;"_"&amp;T4100&amp;"_"&amp;U4100&amp;"_"&amp;V4100&amp;"_"&amp;W4100</f>
        <v>512_COR_7_9_202021</v>
      </c>
      <c r="S4100" s="406">
        <v>512</v>
      </c>
      <c r="T4100" s="406" t="s">
        <v>287</v>
      </c>
      <c r="U4100" s="406">
        <v>7</v>
      </c>
      <c r="V4100" s="406">
        <v>9</v>
      </c>
      <c r="W4100" s="406">
        <v>202021</v>
      </c>
      <c r="X4100" s="566">
        <v>952</v>
      </c>
    </row>
    <row r="4101" spans="18:24" x14ac:dyDescent="0.2">
      <c r="R4101" s="406" t="str">
        <f t="shared" si="64"/>
        <v>514_COR_7_9_202021</v>
      </c>
      <c r="S4101" s="406">
        <v>514</v>
      </c>
      <c r="T4101" s="406" t="s">
        <v>287</v>
      </c>
      <c r="U4101" s="406">
        <v>7</v>
      </c>
      <c r="V4101" s="406">
        <v>9</v>
      </c>
      <c r="W4101" s="406">
        <v>202021</v>
      </c>
      <c r="X4101" s="566">
        <v>1964</v>
      </c>
    </row>
    <row r="4102" spans="18:24" x14ac:dyDescent="0.2">
      <c r="R4102" s="406" t="str">
        <f t="shared" si="64"/>
        <v>516_COR_7_9_202021</v>
      </c>
      <c r="S4102" s="406">
        <v>516</v>
      </c>
      <c r="T4102" s="406" t="s">
        <v>287</v>
      </c>
      <c r="U4102" s="406">
        <v>7</v>
      </c>
      <c r="V4102" s="406">
        <v>9</v>
      </c>
      <c r="W4102" s="406">
        <v>202021</v>
      </c>
      <c r="X4102" s="566">
        <v>1695</v>
      </c>
    </row>
    <row r="4103" spans="18:24" x14ac:dyDescent="0.2">
      <c r="R4103" s="406" t="str">
        <f t="shared" si="64"/>
        <v>518_COR_7_9_202021</v>
      </c>
      <c r="S4103" s="406">
        <v>518</v>
      </c>
      <c r="T4103" s="406" t="s">
        <v>287</v>
      </c>
      <c r="U4103" s="406">
        <v>7</v>
      </c>
      <c r="V4103" s="406">
        <v>9</v>
      </c>
      <c r="W4103" s="406">
        <v>202021</v>
      </c>
      <c r="X4103" s="566">
        <v>600</v>
      </c>
    </row>
    <row r="4104" spans="18:24" x14ac:dyDescent="0.2">
      <c r="R4104" s="406" t="str">
        <f t="shared" si="64"/>
        <v>520_COR_7_9_202021</v>
      </c>
      <c r="S4104" s="406">
        <v>520</v>
      </c>
      <c r="T4104" s="406" t="s">
        <v>287</v>
      </c>
      <c r="U4104" s="406">
        <v>7</v>
      </c>
      <c r="V4104" s="406">
        <v>9</v>
      </c>
      <c r="W4104" s="406">
        <v>202021</v>
      </c>
      <c r="X4104" s="566">
        <v>9807.6848000000009</v>
      </c>
    </row>
    <row r="4105" spans="18:24" x14ac:dyDescent="0.2">
      <c r="R4105" s="406" t="str">
        <f t="shared" si="64"/>
        <v>522_COR_7_9_202021</v>
      </c>
      <c r="S4105" s="406">
        <v>522</v>
      </c>
      <c r="T4105" s="406" t="s">
        <v>287</v>
      </c>
      <c r="U4105" s="406">
        <v>7</v>
      </c>
      <c r="V4105" s="406">
        <v>9</v>
      </c>
      <c r="W4105" s="406">
        <v>202021</v>
      </c>
      <c r="X4105" s="566">
        <v>4018.3910000000001</v>
      </c>
    </row>
    <row r="4106" spans="18:24" x14ac:dyDescent="0.2">
      <c r="R4106" s="406" t="str">
        <f t="shared" si="64"/>
        <v>524_COR_7_9_202021</v>
      </c>
      <c r="S4106" s="406">
        <v>524</v>
      </c>
      <c r="T4106" s="406" t="s">
        <v>287</v>
      </c>
      <c r="U4106" s="406">
        <v>7</v>
      </c>
      <c r="V4106" s="406">
        <v>9</v>
      </c>
      <c r="W4106" s="406">
        <v>202021</v>
      </c>
      <c r="X4106" s="566">
        <v>594.50099999999998</v>
      </c>
    </row>
    <row r="4107" spans="18:24" x14ac:dyDescent="0.2">
      <c r="R4107" s="406" t="str">
        <f t="shared" si="64"/>
        <v>526_COR_7_9_202021</v>
      </c>
      <c r="S4107" s="406">
        <v>526</v>
      </c>
      <c r="T4107" s="406" t="s">
        <v>287</v>
      </c>
      <c r="U4107" s="406">
        <v>7</v>
      </c>
      <c r="V4107" s="406">
        <v>9</v>
      </c>
      <c r="W4107" s="406">
        <v>202021</v>
      </c>
      <c r="X4107" s="566">
        <v>76</v>
      </c>
    </row>
    <row r="4108" spans="18:24" x14ac:dyDescent="0.2">
      <c r="R4108" s="406" t="str">
        <f t="shared" si="64"/>
        <v>528_COR_7_9_202021</v>
      </c>
      <c r="S4108" s="406">
        <v>528</v>
      </c>
      <c r="T4108" s="406" t="s">
        <v>287</v>
      </c>
      <c r="U4108" s="406">
        <v>7</v>
      </c>
      <c r="V4108" s="406">
        <v>9</v>
      </c>
      <c r="W4108" s="406">
        <v>202021</v>
      </c>
      <c r="X4108" s="566">
        <v>3105.3187300000004</v>
      </c>
    </row>
    <row r="4109" spans="18:24" x14ac:dyDescent="0.2">
      <c r="R4109" s="406" t="str">
        <f t="shared" si="64"/>
        <v>530_COR_7_9_202021</v>
      </c>
      <c r="S4109" s="406">
        <v>530</v>
      </c>
      <c r="T4109" s="406" t="s">
        <v>287</v>
      </c>
      <c r="U4109" s="406">
        <v>7</v>
      </c>
      <c r="V4109" s="406">
        <v>9</v>
      </c>
      <c r="W4109" s="406">
        <v>202021</v>
      </c>
      <c r="X4109" s="566">
        <v>1080.8250089156436</v>
      </c>
    </row>
    <row r="4110" spans="18:24" x14ac:dyDescent="0.2">
      <c r="R4110" s="406" t="str">
        <f t="shared" si="64"/>
        <v>532_COR_7_9_202021</v>
      </c>
      <c r="S4110" s="406">
        <v>532</v>
      </c>
      <c r="T4110" s="406" t="s">
        <v>287</v>
      </c>
      <c r="U4110" s="406">
        <v>7</v>
      </c>
      <c r="V4110" s="406">
        <v>9</v>
      </c>
      <c r="W4110" s="406">
        <v>202021</v>
      </c>
      <c r="X4110" s="566">
        <v>2060</v>
      </c>
    </row>
    <row r="4111" spans="18:24" x14ac:dyDescent="0.2">
      <c r="R4111" s="406" t="str">
        <f t="shared" si="64"/>
        <v>534_COR_7_9_202021</v>
      </c>
      <c r="S4111" s="406">
        <v>534</v>
      </c>
      <c r="T4111" s="406" t="s">
        <v>287</v>
      </c>
      <c r="U4111" s="406">
        <v>7</v>
      </c>
      <c r="V4111" s="406">
        <v>9</v>
      </c>
      <c r="W4111" s="406">
        <v>202021</v>
      </c>
      <c r="X4111" s="566">
        <v>544.48830000000009</v>
      </c>
    </row>
    <row r="4112" spans="18:24" x14ac:dyDescent="0.2">
      <c r="R4112" s="406" t="str">
        <f t="shared" si="64"/>
        <v>536_COR_7_9_202021</v>
      </c>
      <c r="S4112" s="406">
        <v>536</v>
      </c>
      <c r="T4112" s="406" t="s">
        <v>287</v>
      </c>
      <c r="U4112" s="406">
        <v>7</v>
      </c>
      <c r="V4112" s="406">
        <v>9</v>
      </c>
      <c r="W4112" s="406">
        <v>202021</v>
      </c>
      <c r="X4112" s="566">
        <v>449</v>
      </c>
    </row>
    <row r="4113" spans="18:24" x14ac:dyDescent="0.2">
      <c r="R4113" s="406" t="str">
        <f t="shared" si="64"/>
        <v>538_COR_7_9_202021</v>
      </c>
      <c r="S4113" s="406">
        <v>538</v>
      </c>
      <c r="T4113" s="406" t="s">
        <v>287</v>
      </c>
      <c r="U4113" s="406">
        <v>7</v>
      </c>
      <c r="V4113" s="406">
        <v>9</v>
      </c>
      <c r="W4113" s="406">
        <v>202021</v>
      </c>
      <c r="X4113" s="566">
        <v>831</v>
      </c>
    </row>
    <row r="4114" spans="18:24" x14ac:dyDescent="0.2">
      <c r="R4114" s="406" t="str">
        <f t="shared" si="64"/>
        <v>540_COR_7_9_202021</v>
      </c>
      <c r="S4114" s="406">
        <v>540</v>
      </c>
      <c r="T4114" s="406" t="s">
        <v>287</v>
      </c>
      <c r="U4114" s="406">
        <v>7</v>
      </c>
      <c r="V4114" s="406">
        <v>9</v>
      </c>
      <c r="W4114" s="406">
        <v>202021</v>
      </c>
      <c r="X4114" s="566">
        <v>2735.9070000000002</v>
      </c>
    </row>
    <row r="4115" spans="18:24" x14ac:dyDescent="0.2">
      <c r="R4115" s="406" t="str">
        <f t="shared" si="64"/>
        <v>542_COR_7_9_202021</v>
      </c>
      <c r="S4115" s="406">
        <v>542</v>
      </c>
      <c r="T4115" s="406" t="s">
        <v>287</v>
      </c>
      <c r="U4115" s="406">
        <v>7</v>
      </c>
      <c r="V4115" s="406">
        <v>9</v>
      </c>
      <c r="W4115" s="406">
        <v>202021</v>
      </c>
      <c r="X4115" s="566">
        <v>74</v>
      </c>
    </row>
    <row r="4116" spans="18:24" x14ac:dyDescent="0.2">
      <c r="R4116" s="406" t="str">
        <f t="shared" si="64"/>
        <v>544_COR_7_9_202021</v>
      </c>
      <c r="S4116" s="406">
        <v>544</v>
      </c>
      <c r="T4116" s="406" t="s">
        <v>287</v>
      </c>
      <c r="U4116" s="406">
        <v>7</v>
      </c>
      <c r="V4116" s="406">
        <v>9</v>
      </c>
      <c r="W4116" s="406">
        <v>202021</v>
      </c>
      <c r="X4116" s="566">
        <v>1008</v>
      </c>
    </row>
    <row r="4117" spans="18:24" x14ac:dyDescent="0.2">
      <c r="R4117" s="406" t="str">
        <f t="shared" si="64"/>
        <v>545_COR_7_9_202021</v>
      </c>
      <c r="S4117" s="406">
        <v>545</v>
      </c>
      <c r="T4117" s="406" t="s">
        <v>287</v>
      </c>
      <c r="U4117" s="406">
        <v>7</v>
      </c>
      <c r="V4117" s="406">
        <v>9</v>
      </c>
      <c r="W4117" s="406">
        <v>202021</v>
      </c>
      <c r="X4117" s="566">
        <v>549</v>
      </c>
    </row>
    <row r="4118" spans="18:24" x14ac:dyDescent="0.2">
      <c r="R4118" s="406" t="str">
        <f t="shared" si="64"/>
        <v>546_COR_7_9_202021</v>
      </c>
      <c r="S4118" s="406">
        <v>546</v>
      </c>
      <c r="T4118" s="406" t="s">
        <v>287</v>
      </c>
      <c r="U4118" s="406">
        <v>7</v>
      </c>
      <c r="V4118" s="406">
        <v>9</v>
      </c>
      <c r="W4118" s="406">
        <v>202021</v>
      </c>
      <c r="X4118" s="566">
        <v>281</v>
      </c>
    </row>
    <row r="4119" spans="18:24" x14ac:dyDescent="0.2">
      <c r="R4119" s="406" t="str">
        <f t="shared" si="64"/>
        <v>548_COR_7_9_202021</v>
      </c>
      <c r="S4119" s="406">
        <v>548</v>
      </c>
      <c r="T4119" s="406" t="s">
        <v>287</v>
      </c>
      <c r="U4119" s="406">
        <v>7</v>
      </c>
      <c r="V4119" s="406">
        <v>9</v>
      </c>
      <c r="W4119" s="406">
        <v>202021</v>
      </c>
      <c r="X4119" s="566">
        <v>21.391999999999999</v>
      </c>
    </row>
    <row r="4120" spans="18:24" x14ac:dyDescent="0.2">
      <c r="R4120" s="406" t="str">
        <f t="shared" si="64"/>
        <v>550_COR_7_9_202021</v>
      </c>
      <c r="S4120" s="406">
        <v>550</v>
      </c>
      <c r="T4120" s="406" t="s">
        <v>287</v>
      </c>
      <c r="U4120" s="406">
        <v>7</v>
      </c>
      <c r="V4120" s="406">
        <v>9</v>
      </c>
      <c r="W4120" s="406">
        <v>202021</v>
      </c>
      <c r="X4120" s="566">
        <v>571.76558999999997</v>
      </c>
    </row>
    <row r="4121" spans="18:24" x14ac:dyDescent="0.2">
      <c r="R4121" s="406" t="str">
        <f t="shared" si="64"/>
        <v>552_COR_7_9_202021</v>
      </c>
      <c r="S4121" s="406">
        <v>552</v>
      </c>
      <c r="T4121" s="406" t="s">
        <v>287</v>
      </c>
      <c r="U4121" s="406">
        <v>7</v>
      </c>
      <c r="V4121" s="406">
        <v>9</v>
      </c>
      <c r="W4121" s="406">
        <v>202021</v>
      </c>
      <c r="X4121" s="566">
        <v>3125</v>
      </c>
    </row>
    <row r="4122" spans="18:24" x14ac:dyDescent="0.2">
      <c r="R4122" s="406" t="str">
        <f t="shared" si="64"/>
        <v>562_COR_7_9_202021</v>
      </c>
      <c r="S4122" s="406">
        <v>562</v>
      </c>
      <c r="T4122" s="406" t="s">
        <v>287</v>
      </c>
      <c r="U4122" s="406">
        <v>7</v>
      </c>
      <c r="V4122" s="406">
        <v>9</v>
      </c>
      <c r="W4122" s="406">
        <v>202021</v>
      </c>
      <c r="X4122" s="566">
        <v>0</v>
      </c>
    </row>
    <row r="4123" spans="18:24" x14ac:dyDescent="0.2">
      <c r="R4123" s="406" t="str">
        <f t="shared" si="64"/>
        <v>564_COR_7_9_202021</v>
      </c>
      <c r="S4123" s="406">
        <v>564</v>
      </c>
      <c r="T4123" s="406" t="s">
        <v>287</v>
      </c>
      <c r="U4123" s="406">
        <v>7</v>
      </c>
      <c r="V4123" s="406">
        <v>9</v>
      </c>
      <c r="W4123" s="406">
        <v>202021</v>
      </c>
      <c r="X4123" s="566">
        <v>0</v>
      </c>
    </row>
    <row r="4124" spans="18:24" x14ac:dyDescent="0.2">
      <c r="R4124" s="406" t="str">
        <f t="shared" si="64"/>
        <v>566_COR_7_9_202021</v>
      </c>
      <c r="S4124" s="406">
        <v>566</v>
      </c>
      <c r="T4124" s="406" t="s">
        <v>287</v>
      </c>
      <c r="U4124" s="406">
        <v>7</v>
      </c>
      <c r="V4124" s="406">
        <v>9</v>
      </c>
      <c r="W4124" s="406">
        <v>202021</v>
      </c>
      <c r="X4124" s="566">
        <v>0</v>
      </c>
    </row>
    <row r="4125" spans="18:24" x14ac:dyDescent="0.2">
      <c r="R4125" s="406" t="str">
        <f t="shared" si="64"/>
        <v>568_COR_7_9_202021</v>
      </c>
      <c r="S4125" s="406">
        <v>568</v>
      </c>
      <c r="T4125" s="406" t="s">
        <v>287</v>
      </c>
      <c r="U4125" s="406">
        <v>7</v>
      </c>
      <c r="V4125" s="406">
        <v>9</v>
      </c>
      <c r="W4125" s="406">
        <v>202021</v>
      </c>
      <c r="X4125" s="566">
        <v>0</v>
      </c>
    </row>
    <row r="4126" spans="18:24" x14ac:dyDescent="0.2">
      <c r="R4126" s="406" t="str">
        <f t="shared" si="64"/>
        <v>572_COR_7_9_202021</v>
      </c>
      <c r="S4126" s="406">
        <v>572</v>
      </c>
      <c r="T4126" s="406" t="s">
        <v>287</v>
      </c>
      <c r="U4126" s="406">
        <v>7</v>
      </c>
      <c r="V4126" s="406">
        <v>9</v>
      </c>
      <c r="W4126" s="406">
        <v>202021</v>
      </c>
      <c r="X4126" s="566">
        <v>0</v>
      </c>
    </row>
    <row r="4127" spans="18:24" x14ac:dyDescent="0.2">
      <c r="R4127" s="406" t="str">
        <f t="shared" si="64"/>
        <v>574_COR_7_9_202021</v>
      </c>
      <c r="S4127" s="406">
        <v>574</v>
      </c>
      <c r="T4127" s="406" t="s">
        <v>287</v>
      </c>
      <c r="U4127" s="406">
        <v>7</v>
      </c>
      <c r="V4127" s="406">
        <v>9</v>
      </c>
      <c r="W4127" s="406">
        <v>202021</v>
      </c>
      <c r="X4127" s="566">
        <v>0</v>
      </c>
    </row>
    <row r="4128" spans="18:24" x14ac:dyDescent="0.2">
      <c r="R4128" s="406" t="str">
        <f t="shared" si="64"/>
        <v>576_COR_7_9_202021</v>
      </c>
      <c r="S4128" s="406">
        <v>576</v>
      </c>
      <c r="T4128" s="406" t="s">
        <v>287</v>
      </c>
      <c r="U4128" s="406">
        <v>7</v>
      </c>
      <c r="V4128" s="406">
        <v>9</v>
      </c>
      <c r="W4128" s="406">
        <v>202021</v>
      </c>
      <c r="X4128" s="566">
        <v>0</v>
      </c>
    </row>
    <row r="4129" spans="18:24" x14ac:dyDescent="0.2">
      <c r="R4129" s="406" t="str">
        <f t="shared" si="64"/>
        <v>582_COR_7_9_202021</v>
      </c>
      <c r="S4129" s="406">
        <v>582</v>
      </c>
      <c r="T4129" s="406" t="s">
        <v>287</v>
      </c>
      <c r="U4129" s="406">
        <v>7</v>
      </c>
      <c r="V4129" s="406">
        <v>9</v>
      </c>
      <c r="W4129" s="406">
        <v>202021</v>
      </c>
      <c r="X4129" s="566">
        <v>0</v>
      </c>
    </row>
    <row r="4130" spans="18:24" x14ac:dyDescent="0.2">
      <c r="R4130" s="406" t="str">
        <f t="shared" si="64"/>
        <v>584_COR_7_9_202021</v>
      </c>
      <c r="S4130" s="406">
        <v>584</v>
      </c>
      <c r="T4130" s="406" t="s">
        <v>287</v>
      </c>
      <c r="U4130" s="406">
        <v>7</v>
      </c>
      <c r="V4130" s="406">
        <v>9</v>
      </c>
      <c r="W4130" s="406">
        <v>202021</v>
      </c>
      <c r="X4130" s="566">
        <v>0</v>
      </c>
    </row>
    <row r="4131" spans="18:24" x14ac:dyDescent="0.2">
      <c r="R4131" s="406" t="str">
        <f t="shared" si="64"/>
        <v>586_COR_7_9_202021</v>
      </c>
      <c r="S4131" s="406">
        <v>586</v>
      </c>
      <c r="T4131" s="406" t="s">
        <v>287</v>
      </c>
      <c r="U4131" s="406">
        <v>7</v>
      </c>
      <c r="V4131" s="406">
        <v>9</v>
      </c>
      <c r="W4131" s="406">
        <v>202021</v>
      </c>
      <c r="X4131" s="566">
        <v>0</v>
      </c>
    </row>
    <row r="4132" spans="18:24" x14ac:dyDescent="0.2">
      <c r="R4132" s="406" t="str">
        <f t="shared" si="64"/>
        <v>512_COR_8_9_202021</v>
      </c>
      <c r="S4132" s="406">
        <v>512</v>
      </c>
      <c r="T4132" s="406" t="s">
        <v>287</v>
      </c>
      <c r="U4132" s="406">
        <v>8</v>
      </c>
      <c r="V4132" s="406">
        <v>9</v>
      </c>
      <c r="W4132" s="406">
        <v>202021</v>
      </c>
      <c r="X4132" s="566">
        <v>2360</v>
      </c>
    </row>
    <row r="4133" spans="18:24" x14ac:dyDescent="0.2">
      <c r="R4133" s="406" t="str">
        <f t="shared" si="64"/>
        <v>514_COR_8_9_202021</v>
      </c>
      <c r="S4133" s="406">
        <v>514</v>
      </c>
      <c r="T4133" s="406" t="s">
        <v>287</v>
      </c>
      <c r="U4133" s="406">
        <v>8</v>
      </c>
      <c r="V4133" s="406">
        <v>9</v>
      </c>
      <c r="W4133" s="406">
        <v>202021</v>
      </c>
      <c r="X4133" s="566">
        <v>4472</v>
      </c>
    </row>
    <row r="4134" spans="18:24" x14ac:dyDescent="0.2">
      <c r="R4134" s="406" t="str">
        <f t="shared" si="64"/>
        <v>516_COR_8_9_202021</v>
      </c>
      <c r="S4134" s="406">
        <v>516</v>
      </c>
      <c r="T4134" s="406" t="s">
        <v>287</v>
      </c>
      <c r="U4134" s="406">
        <v>8</v>
      </c>
      <c r="V4134" s="406">
        <v>9</v>
      </c>
      <c r="W4134" s="406">
        <v>202021</v>
      </c>
      <c r="X4134" s="566">
        <v>7556</v>
      </c>
    </row>
    <row r="4135" spans="18:24" x14ac:dyDescent="0.2">
      <c r="R4135" s="406" t="str">
        <f t="shared" si="64"/>
        <v>518_COR_8_9_202021</v>
      </c>
      <c r="S4135" s="406">
        <v>518</v>
      </c>
      <c r="T4135" s="406" t="s">
        <v>287</v>
      </c>
      <c r="U4135" s="406">
        <v>8</v>
      </c>
      <c r="V4135" s="406">
        <v>9</v>
      </c>
      <c r="W4135" s="406">
        <v>202021</v>
      </c>
      <c r="X4135" s="566">
        <v>7749</v>
      </c>
    </row>
    <row r="4136" spans="18:24" x14ac:dyDescent="0.2">
      <c r="R4136" s="406" t="str">
        <f t="shared" si="64"/>
        <v>520_COR_8_9_202021</v>
      </c>
      <c r="S4136" s="406">
        <v>520</v>
      </c>
      <c r="T4136" s="406" t="s">
        <v>287</v>
      </c>
      <c r="U4136" s="406">
        <v>8</v>
      </c>
      <c r="V4136" s="406">
        <v>9</v>
      </c>
      <c r="W4136" s="406">
        <v>202021</v>
      </c>
      <c r="X4136" s="566">
        <v>4930.8716699999995</v>
      </c>
    </row>
    <row r="4137" spans="18:24" x14ac:dyDescent="0.2">
      <c r="R4137" s="406" t="str">
        <f t="shared" si="64"/>
        <v>522_COR_8_9_202021</v>
      </c>
      <c r="S4137" s="406">
        <v>522</v>
      </c>
      <c r="T4137" s="406" t="s">
        <v>287</v>
      </c>
      <c r="U4137" s="406">
        <v>8</v>
      </c>
      <c r="V4137" s="406">
        <v>9</v>
      </c>
      <c r="W4137" s="406">
        <v>202021</v>
      </c>
      <c r="X4137" s="566">
        <v>2898.7730000000001</v>
      </c>
    </row>
    <row r="4138" spans="18:24" x14ac:dyDescent="0.2">
      <c r="R4138" s="406" t="str">
        <f t="shared" si="64"/>
        <v>524_COR_8_9_202021</v>
      </c>
      <c r="S4138" s="406">
        <v>524</v>
      </c>
      <c r="T4138" s="406" t="s">
        <v>287</v>
      </c>
      <c r="U4138" s="406">
        <v>8</v>
      </c>
      <c r="V4138" s="406">
        <v>9</v>
      </c>
      <c r="W4138" s="406">
        <v>202021</v>
      </c>
      <c r="X4138" s="566">
        <v>11264.688</v>
      </c>
    </row>
    <row r="4139" spans="18:24" x14ac:dyDescent="0.2">
      <c r="R4139" s="406" t="str">
        <f t="shared" si="64"/>
        <v>526_COR_8_9_202021</v>
      </c>
      <c r="S4139" s="406">
        <v>526</v>
      </c>
      <c r="T4139" s="406" t="s">
        <v>287</v>
      </c>
      <c r="U4139" s="406">
        <v>8</v>
      </c>
      <c r="V4139" s="406">
        <v>9</v>
      </c>
      <c r="W4139" s="406">
        <v>202021</v>
      </c>
      <c r="X4139" s="566">
        <v>4579</v>
      </c>
    </row>
    <row r="4140" spans="18:24" x14ac:dyDescent="0.2">
      <c r="R4140" s="406" t="str">
        <f t="shared" si="64"/>
        <v>528_COR_8_9_202021</v>
      </c>
      <c r="S4140" s="406">
        <v>528</v>
      </c>
      <c r="T4140" s="406" t="s">
        <v>287</v>
      </c>
      <c r="U4140" s="406">
        <v>8</v>
      </c>
      <c r="V4140" s="406">
        <v>9</v>
      </c>
      <c r="W4140" s="406">
        <v>202021</v>
      </c>
      <c r="X4140" s="566">
        <v>4474.8864000000003</v>
      </c>
    </row>
    <row r="4141" spans="18:24" x14ac:dyDescent="0.2">
      <c r="R4141" s="406" t="str">
        <f t="shared" si="64"/>
        <v>530_COR_8_9_202021</v>
      </c>
      <c r="S4141" s="406">
        <v>530</v>
      </c>
      <c r="T4141" s="406" t="s">
        <v>287</v>
      </c>
      <c r="U4141" s="406">
        <v>8</v>
      </c>
      <c r="V4141" s="406">
        <v>9</v>
      </c>
      <c r="W4141" s="406">
        <v>202021</v>
      </c>
      <c r="X4141" s="566">
        <v>15366.261490000003</v>
      </c>
    </row>
    <row r="4142" spans="18:24" x14ac:dyDescent="0.2">
      <c r="R4142" s="406" t="str">
        <f t="shared" si="64"/>
        <v>532_COR_8_9_202021</v>
      </c>
      <c r="S4142" s="406">
        <v>532</v>
      </c>
      <c r="T4142" s="406" t="s">
        <v>287</v>
      </c>
      <c r="U4142" s="406">
        <v>8</v>
      </c>
      <c r="V4142" s="406">
        <v>9</v>
      </c>
      <c r="W4142" s="406">
        <v>202021</v>
      </c>
      <c r="X4142" s="566">
        <v>28375</v>
      </c>
    </row>
    <row r="4143" spans="18:24" x14ac:dyDescent="0.2">
      <c r="R4143" s="406" t="str">
        <f t="shared" si="64"/>
        <v>534_COR_8_9_202021</v>
      </c>
      <c r="S4143" s="406">
        <v>534</v>
      </c>
      <c r="T4143" s="406" t="s">
        <v>287</v>
      </c>
      <c r="U4143" s="406">
        <v>8</v>
      </c>
      <c r="V4143" s="406">
        <v>9</v>
      </c>
      <c r="W4143" s="406">
        <v>202021</v>
      </c>
      <c r="X4143" s="566">
        <v>7753.7219599999989</v>
      </c>
    </row>
    <row r="4144" spans="18:24" x14ac:dyDescent="0.2">
      <c r="R4144" s="406" t="str">
        <f t="shared" si="64"/>
        <v>536_COR_8_9_202021</v>
      </c>
      <c r="S4144" s="406">
        <v>536</v>
      </c>
      <c r="T4144" s="406" t="s">
        <v>287</v>
      </c>
      <c r="U4144" s="406">
        <v>8</v>
      </c>
      <c r="V4144" s="406">
        <v>9</v>
      </c>
      <c r="W4144" s="406">
        <v>202021</v>
      </c>
      <c r="X4144" s="566">
        <v>7102</v>
      </c>
    </row>
    <row r="4145" spans="18:24" x14ac:dyDescent="0.2">
      <c r="R4145" s="406" t="str">
        <f t="shared" si="64"/>
        <v>538_COR_8_9_202021</v>
      </c>
      <c r="S4145" s="406">
        <v>538</v>
      </c>
      <c r="T4145" s="406" t="s">
        <v>287</v>
      </c>
      <c r="U4145" s="406">
        <v>8</v>
      </c>
      <c r="V4145" s="406">
        <v>9</v>
      </c>
      <c r="W4145" s="406">
        <v>202021</v>
      </c>
      <c r="X4145" s="566">
        <v>7890</v>
      </c>
    </row>
    <row r="4146" spans="18:24" x14ac:dyDescent="0.2">
      <c r="R4146" s="406" t="str">
        <f t="shared" si="64"/>
        <v>540_COR_8_9_202021</v>
      </c>
      <c r="S4146" s="406">
        <v>540</v>
      </c>
      <c r="T4146" s="406" t="s">
        <v>287</v>
      </c>
      <c r="U4146" s="406">
        <v>8</v>
      </c>
      <c r="V4146" s="406">
        <v>9</v>
      </c>
      <c r="W4146" s="406">
        <v>202021</v>
      </c>
      <c r="X4146" s="566">
        <v>29321.033000000003</v>
      </c>
    </row>
    <row r="4147" spans="18:24" x14ac:dyDescent="0.2">
      <c r="R4147" s="406" t="str">
        <f t="shared" si="64"/>
        <v>542_COR_8_9_202021</v>
      </c>
      <c r="S4147" s="406">
        <v>542</v>
      </c>
      <c r="T4147" s="406" t="s">
        <v>287</v>
      </c>
      <c r="U4147" s="406">
        <v>8</v>
      </c>
      <c r="V4147" s="406">
        <v>9</v>
      </c>
      <c r="W4147" s="406">
        <v>202021</v>
      </c>
      <c r="X4147" s="566">
        <v>2512</v>
      </c>
    </row>
    <row r="4148" spans="18:24" x14ac:dyDescent="0.2">
      <c r="R4148" s="406" t="str">
        <f t="shared" si="64"/>
        <v>544_COR_8_9_202021</v>
      </c>
      <c r="S4148" s="406">
        <v>544</v>
      </c>
      <c r="T4148" s="406" t="s">
        <v>287</v>
      </c>
      <c r="U4148" s="406">
        <v>8</v>
      </c>
      <c r="V4148" s="406">
        <v>9</v>
      </c>
      <c r="W4148" s="406">
        <v>202021</v>
      </c>
      <c r="X4148" s="566">
        <v>9475</v>
      </c>
    </row>
    <row r="4149" spans="18:24" x14ac:dyDescent="0.2">
      <c r="R4149" s="406" t="str">
        <f t="shared" si="64"/>
        <v>545_COR_8_9_202021</v>
      </c>
      <c r="S4149" s="406">
        <v>545</v>
      </c>
      <c r="T4149" s="406" t="s">
        <v>287</v>
      </c>
      <c r="U4149" s="406">
        <v>8</v>
      </c>
      <c r="V4149" s="406">
        <v>9</v>
      </c>
      <c r="W4149" s="406">
        <v>202021</v>
      </c>
      <c r="X4149" s="566">
        <v>2196</v>
      </c>
    </row>
    <row r="4150" spans="18:24" x14ac:dyDescent="0.2">
      <c r="R4150" s="406" t="str">
        <f t="shared" si="64"/>
        <v>546_COR_8_9_202021</v>
      </c>
      <c r="S4150" s="406">
        <v>546</v>
      </c>
      <c r="T4150" s="406" t="s">
        <v>287</v>
      </c>
      <c r="U4150" s="406">
        <v>8</v>
      </c>
      <c r="V4150" s="406">
        <v>9</v>
      </c>
      <c r="W4150" s="406">
        <v>202021</v>
      </c>
      <c r="X4150" s="566">
        <v>3120</v>
      </c>
    </row>
    <row r="4151" spans="18:24" x14ac:dyDescent="0.2">
      <c r="R4151" s="406" t="str">
        <f t="shared" si="64"/>
        <v>548_COR_8_9_202021</v>
      </c>
      <c r="S4151" s="406">
        <v>548</v>
      </c>
      <c r="T4151" s="406" t="s">
        <v>287</v>
      </c>
      <c r="U4151" s="406">
        <v>8</v>
      </c>
      <c r="V4151" s="406">
        <v>9</v>
      </c>
      <c r="W4151" s="406">
        <v>202021</v>
      </c>
      <c r="X4151" s="566">
        <v>4355.665</v>
      </c>
    </row>
    <row r="4152" spans="18:24" x14ac:dyDescent="0.2">
      <c r="R4152" s="406" t="str">
        <f t="shared" si="64"/>
        <v>550_COR_8_9_202021</v>
      </c>
      <c r="S4152" s="406">
        <v>550</v>
      </c>
      <c r="T4152" s="406" t="s">
        <v>287</v>
      </c>
      <c r="U4152" s="406">
        <v>8</v>
      </c>
      <c r="V4152" s="406">
        <v>9</v>
      </c>
      <c r="W4152" s="406">
        <v>202021</v>
      </c>
      <c r="X4152" s="566">
        <v>4270.5240800000001</v>
      </c>
    </row>
    <row r="4153" spans="18:24" x14ac:dyDescent="0.2">
      <c r="R4153" s="406" t="str">
        <f t="shared" si="64"/>
        <v>552_COR_8_9_202021</v>
      </c>
      <c r="S4153" s="406">
        <v>552</v>
      </c>
      <c r="T4153" s="406" t="s">
        <v>287</v>
      </c>
      <c r="U4153" s="406">
        <v>8</v>
      </c>
      <c r="V4153" s="406">
        <v>9</v>
      </c>
      <c r="W4153" s="406">
        <v>202021</v>
      </c>
      <c r="X4153" s="566">
        <v>16079</v>
      </c>
    </row>
    <row r="4154" spans="18:24" x14ac:dyDescent="0.2">
      <c r="R4154" s="406" t="str">
        <f t="shared" si="64"/>
        <v>562_COR_8_9_202021</v>
      </c>
      <c r="S4154" s="406">
        <v>562</v>
      </c>
      <c r="T4154" s="406" t="s">
        <v>287</v>
      </c>
      <c r="U4154" s="406">
        <v>8</v>
      </c>
      <c r="V4154" s="406">
        <v>9</v>
      </c>
      <c r="W4154" s="406">
        <v>202021</v>
      </c>
      <c r="X4154" s="566">
        <v>0</v>
      </c>
    </row>
    <row r="4155" spans="18:24" x14ac:dyDescent="0.2">
      <c r="R4155" s="406" t="str">
        <f t="shared" si="64"/>
        <v>564_COR_8_9_202021</v>
      </c>
      <c r="S4155" s="406">
        <v>564</v>
      </c>
      <c r="T4155" s="406" t="s">
        <v>287</v>
      </c>
      <c r="U4155" s="406">
        <v>8</v>
      </c>
      <c r="V4155" s="406">
        <v>9</v>
      </c>
      <c r="W4155" s="406">
        <v>202021</v>
      </c>
      <c r="X4155" s="566">
        <v>0</v>
      </c>
    </row>
    <row r="4156" spans="18:24" x14ac:dyDescent="0.2">
      <c r="R4156" s="406" t="str">
        <f t="shared" si="64"/>
        <v>566_COR_8_9_202021</v>
      </c>
      <c r="S4156" s="406">
        <v>566</v>
      </c>
      <c r="T4156" s="406" t="s">
        <v>287</v>
      </c>
      <c r="U4156" s="406">
        <v>8</v>
      </c>
      <c r="V4156" s="406">
        <v>9</v>
      </c>
      <c r="W4156" s="406">
        <v>202021</v>
      </c>
      <c r="X4156" s="566">
        <v>0</v>
      </c>
    </row>
    <row r="4157" spans="18:24" x14ac:dyDescent="0.2">
      <c r="R4157" s="406" t="str">
        <f t="shared" si="64"/>
        <v>568_COR_8_9_202021</v>
      </c>
      <c r="S4157" s="406">
        <v>568</v>
      </c>
      <c r="T4157" s="406" t="s">
        <v>287</v>
      </c>
      <c r="U4157" s="406">
        <v>8</v>
      </c>
      <c r="V4157" s="406">
        <v>9</v>
      </c>
      <c r="W4157" s="406">
        <v>202021</v>
      </c>
      <c r="X4157" s="566">
        <v>0</v>
      </c>
    </row>
    <row r="4158" spans="18:24" x14ac:dyDescent="0.2">
      <c r="R4158" s="406" t="str">
        <f t="shared" si="64"/>
        <v>572_COR_8_9_202021</v>
      </c>
      <c r="S4158" s="406">
        <v>572</v>
      </c>
      <c r="T4158" s="406" t="s">
        <v>287</v>
      </c>
      <c r="U4158" s="406">
        <v>8</v>
      </c>
      <c r="V4158" s="406">
        <v>9</v>
      </c>
      <c r="W4158" s="406">
        <v>202021</v>
      </c>
      <c r="X4158" s="566">
        <v>0</v>
      </c>
    </row>
    <row r="4159" spans="18:24" x14ac:dyDescent="0.2">
      <c r="R4159" s="406" t="str">
        <f t="shared" si="64"/>
        <v>574_COR_8_9_202021</v>
      </c>
      <c r="S4159" s="406">
        <v>574</v>
      </c>
      <c r="T4159" s="406" t="s">
        <v>287</v>
      </c>
      <c r="U4159" s="406">
        <v>8</v>
      </c>
      <c r="V4159" s="406">
        <v>9</v>
      </c>
      <c r="W4159" s="406">
        <v>202021</v>
      </c>
      <c r="X4159" s="566">
        <v>0</v>
      </c>
    </row>
    <row r="4160" spans="18:24" x14ac:dyDescent="0.2">
      <c r="R4160" s="406" t="str">
        <f t="shared" si="64"/>
        <v>576_COR_8_9_202021</v>
      </c>
      <c r="S4160" s="406">
        <v>576</v>
      </c>
      <c r="T4160" s="406" t="s">
        <v>287</v>
      </c>
      <c r="U4160" s="406">
        <v>8</v>
      </c>
      <c r="V4160" s="406">
        <v>9</v>
      </c>
      <c r="W4160" s="406">
        <v>202021</v>
      </c>
      <c r="X4160" s="566">
        <v>0</v>
      </c>
    </row>
    <row r="4161" spans="18:24" x14ac:dyDescent="0.2">
      <c r="R4161" s="406" t="str">
        <f t="shared" si="64"/>
        <v>582_COR_8_9_202021</v>
      </c>
      <c r="S4161" s="406">
        <v>582</v>
      </c>
      <c r="T4161" s="406" t="s">
        <v>287</v>
      </c>
      <c r="U4161" s="406">
        <v>8</v>
      </c>
      <c r="V4161" s="406">
        <v>9</v>
      </c>
      <c r="W4161" s="406">
        <v>202021</v>
      </c>
      <c r="X4161" s="566">
        <v>0</v>
      </c>
    </row>
    <row r="4162" spans="18:24" x14ac:dyDescent="0.2">
      <c r="R4162" s="406" t="str">
        <f t="shared" si="64"/>
        <v>584_COR_8_9_202021</v>
      </c>
      <c r="S4162" s="406">
        <v>584</v>
      </c>
      <c r="T4162" s="406" t="s">
        <v>287</v>
      </c>
      <c r="U4162" s="406">
        <v>8</v>
      </c>
      <c r="V4162" s="406">
        <v>9</v>
      </c>
      <c r="W4162" s="406">
        <v>202021</v>
      </c>
      <c r="X4162" s="566">
        <v>0</v>
      </c>
    </row>
    <row r="4163" spans="18:24" x14ac:dyDescent="0.2">
      <c r="R4163" s="406" t="str">
        <f t="shared" si="64"/>
        <v>586_COR_8_9_202021</v>
      </c>
      <c r="S4163" s="406">
        <v>586</v>
      </c>
      <c r="T4163" s="406" t="s">
        <v>287</v>
      </c>
      <c r="U4163" s="406">
        <v>8</v>
      </c>
      <c r="V4163" s="406">
        <v>9</v>
      </c>
      <c r="W4163" s="406">
        <v>202021</v>
      </c>
      <c r="X4163" s="566">
        <v>0</v>
      </c>
    </row>
    <row r="4164" spans="18:24" x14ac:dyDescent="0.2">
      <c r="R4164" s="406" t="str">
        <f t="shared" ref="R4164:R4227" si="65">S4164&amp;"_"&amp;T4164&amp;"_"&amp;U4164&amp;"_"&amp;V4164&amp;"_"&amp;W4164</f>
        <v>512_COR_8.1_9_202021</v>
      </c>
      <c r="S4164" s="406">
        <v>512</v>
      </c>
      <c r="T4164" s="406" t="s">
        <v>287</v>
      </c>
      <c r="U4164" s="406">
        <v>8.1</v>
      </c>
      <c r="V4164" s="406">
        <v>9</v>
      </c>
      <c r="W4164" s="406">
        <v>202021</v>
      </c>
      <c r="X4164" s="566">
        <v>193</v>
      </c>
    </row>
    <row r="4165" spans="18:24" x14ac:dyDescent="0.2">
      <c r="R4165" s="406" t="str">
        <f t="shared" si="65"/>
        <v>514_COR_8.1_9_202021</v>
      </c>
      <c r="S4165" s="406">
        <v>514</v>
      </c>
      <c r="T4165" s="406" t="s">
        <v>287</v>
      </c>
      <c r="U4165" s="406">
        <v>8.1</v>
      </c>
      <c r="V4165" s="406">
        <v>9</v>
      </c>
      <c r="W4165" s="406">
        <v>202021</v>
      </c>
      <c r="X4165" s="566">
        <v>319</v>
      </c>
    </row>
    <row r="4166" spans="18:24" x14ac:dyDescent="0.2">
      <c r="R4166" s="406" t="str">
        <f t="shared" si="65"/>
        <v>516_COR_8.1_9_202021</v>
      </c>
      <c r="S4166" s="406">
        <v>516</v>
      </c>
      <c r="T4166" s="406" t="s">
        <v>287</v>
      </c>
      <c r="U4166" s="406">
        <v>8.1</v>
      </c>
      <c r="V4166" s="406">
        <v>9</v>
      </c>
      <c r="W4166" s="406">
        <v>202021</v>
      </c>
      <c r="X4166" s="566">
        <v>3179</v>
      </c>
    </row>
    <row r="4167" spans="18:24" x14ac:dyDescent="0.2">
      <c r="R4167" s="406" t="str">
        <f t="shared" si="65"/>
        <v>518_COR_8.1_9_202021</v>
      </c>
      <c r="S4167" s="406">
        <v>518</v>
      </c>
      <c r="T4167" s="406" t="s">
        <v>287</v>
      </c>
      <c r="U4167" s="406">
        <v>8.1</v>
      </c>
      <c r="V4167" s="406">
        <v>9</v>
      </c>
      <c r="W4167" s="406">
        <v>202021</v>
      </c>
      <c r="X4167" s="566">
        <v>0</v>
      </c>
    </row>
    <row r="4168" spans="18:24" x14ac:dyDescent="0.2">
      <c r="R4168" s="406" t="str">
        <f t="shared" si="65"/>
        <v>520_COR_8.1_9_202021</v>
      </c>
      <c r="S4168" s="406">
        <v>520</v>
      </c>
      <c r="T4168" s="406" t="s">
        <v>287</v>
      </c>
      <c r="U4168" s="406">
        <v>8.1</v>
      </c>
      <c r="V4168" s="406">
        <v>9</v>
      </c>
      <c r="W4168" s="406">
        <v>202021</v>
      </c>
      <c r="X4168" s="566">
        <v>1378.0690199999995</v>
      </c>
    </row>
    <row r="4169" spans="18:24" x14ac:dyDescent="0.2">
      <c r="R4169" s="406" t="str">
        <f t="shared" si="65"/>
        <v>522_COR_8.1_9_202021</v>
      </c>
      <c r="S4169" s="406">
        <v>522</v>
      </c>
      <c r="T4169" s="406" t="s">
        <v>287</v>
      </c>
      <c r="U4169" s="406">
        <v>8.1</v>
      </c>
      <c r="V4169" s="406">
        <v>9</v>
      </c>
      <c r="W4169" s="406">
        <v>202021</v>
      </c>
      <c r="X4169" s="566">
        <v>18.265000000000001</v>
      </c>
    </row>
    <row r="4170" spans="18:24" x14ac:dyDescent="0.2">
      <c r="R4170" s="406" t="str">
        <f t="shared" si="65"/>
        <v>524_COR_8.1_9_202021</v>
      </c>
      <c r="S4170" s="406">
        <v>524</v>
      </c>
      <c r="T4170" s="406" t="s">
        <v>287</v>
      </c>
      <c r="U4170" s="406">
        <v>8.1</v>
      </c>
      <c r="V4170" s="406">
        <v>9</v>
      </c>
      <c r="W4170" s="406">
        <v>202021</v>
      </c>
      <c r="X4170" s="566">
        <v>0.78500000000000003</v>
      </c>
    </row>
    <row r="4171" spans="18:24" x14ac:dyDescent="0.2">
      <c r="R4171" s="406" t="str">
        <f t="shared" si="65"/>
        <v>526_COR_8.1_9_202021</v>
      </c>
      <c r="S4171" s="406">
        <v>526</v>
      </c>
      <c r="T4171" s="406" t="s">
        <v>287</v>
      </c>
      <c r="U4171" s="406">
        <v>8.1</v>
      </c>
      <c r="V4171" s="406">
        <v>9</v>
      </c>
      <c r="W4171" s="406">
        <v>202021</v>
      </c>
      <c r="X4171" s="566">
        <v>29</v>
      </c>
    </row>
    <row r="4172" spans="18:24" x14ac:dyDescent="0.2">
      <c r="R4172" s="406" t="str">
        <f t="shared" si="65"/>
        <v>528_COR_8.1_9_202021</v>
      </c>
      <c r="S4172" s="406">
        <v>528</v>
      </c>
      <c r="T4172" s="406" t="s">
        <v>287</v>
      </c>
      <c r="U4172" s="406">
        <v>8.1</v>
      </c>
      <c r="V4172" s="406">
        <v>9</v>
      </c>
      <c r="W4172" s="406">
        <v>202021</v>
      </c>
      <c r="X4172" s="566">
        <v>87.76955000000001</v>
      </c>
    </row>
    <row r="4173" spans="18:24" x14ac:dyDescent="0.2">
      <c r="R4173" s="406" t="str">
        <f t="shared" si="65"/>
        <v>530_COR_8.1_9_202021</v>
      </c>
      <c r="S4173" s="406">
        <v>530</v>
      </c>
      <c r="T4173" s="406" t="s">
        <v>287</v>
      </c>
      <c r="U4173" s="406">
        <v>8.1</v>
      </c>
      <c r="V4173" s="406">
        <v>9</v>
      </c>
      <c r="W4173" s="406">
        <v>202021</v>
      </c>
      <c r="X4173" s="566">
        <v>5536.2738800000016</v>
      </c>
    </row>
    <row r="4174" spans="18:24" x14ac:dyDescent="0.2">
      <c r="R4174" s="406" t="str">
        <f t="shared" si="65"/>
        <v>532_COR_8.1_9_202021</v>
      </c>
      <c r="S4174" s="406">
        <v>532</v>
      </c>
      <c r="T4174" s="406" t="s">
        <v>287</v>
      </c>
      <c r="U4174" s="406">
        <v>8.1</v>
      </c>
      <c r="V4174" s="406">
        <v>9</v>
      </c>
      <c r="W4174" s="406">
        <v>202021</v>
      </c>
      <c r="X4174" s="566">
        <v>384</v>
      </c>
    </row>
    <row r="4175" spans="18:24" x14ac:dyDescent="0.2">
      <c r="R4175" s="406" t="str">
        <f t="shared" si="65"/>
        <v>534_COR_8.1_9_202021</v>
      </c>
      <c r="S4175" s="406">
        <v>534</v>
      </c>
      <c r="T4175" s="406" t="s">
        <v>287</v>
      </c>
      <c r="U4175" s="406">
        <v>8.1</v>
      </c>
      <c r="V4175" s="406">
        <v>9</v>
      </c>
      <c r="W4175" s="406">
        <v>202021</v>
      </c>
      <c r="X4175" s="566">
        <v>1188.00908</v>
      </c>
    </row>
    <row r="4176" spans="18:24" x14ac:dyDescent="0.2">
      <c r="R4176" s="406" t="str">
        <f t="shared" si="65"/>
        <v>536_COR_8.1_9_202021</v>
      </c>
      <c r="S4176" s="406">
        <v>536</v>
      </c>
      <c r="T4176" s="406" t="s">
        <v>287</v>
      </c>
      <c r="U4176" s="406">
        <v>8.1</v>
      </c>
      <c r="V4176" s="406">
        <v>9</v>
      </c>
      <c r="W4176" s="406">
        <v>202021</v>
      </c>
      <c r="X4176" s="566">
        <v>1716</v>
      </c>
    </row>
    <row r="4177" spans="18:24" x14ac:dyDescent="0.2">
      <c r="R4177" s="406" t="str">
        <f t="shared" si="65"/>
        <v>538_COR_8.1_9_202021</v>
      </c>
      <c r="S4177" s="406">
        <v>538</v>
      </c>
      <c r="T4177" s="406" t="s">
        <v>287</v>
      </c>
      <c r="U4177" s="406">
        <v>8.1</v>
      </c>
      <c r="V4177" s="406">
        <v>9</v>
      </c>
      <c r="W4177" s="406">
        <v>202021</v>
      </c>
      <c r="X4177" s="566">
        <v>2878</v>
      </c>
    </row>
    <row r="4178" spans="18:24" x14ac:dyDescent="0.2">
      <c r="R4178" s="406" t="str">
        <f t="shared" si="65"/>
        <v>540_COR_8.1_9_202021</v>
      </c>
      <c r="S4178" s="406">
        <v>540</v>
      </c>
      <c r="T4178" s="406" t="s">
        <v>287</v>
      </c>
      <c r="U4178" s="406">
        <v>8.1</v>
      </c>
      <c r="V4178" s="406">
        <v>9</v>
      </c>
      <c r="W4178" s="406">
        <v>202021</v>
      </c>
      <c r="X4178" s="566">
        <v>10265.803</v>
      </c>
    </row>
    <row r="4179" spans="18:24" x14ac:dyDescent="0.2">
      <c r="R4179" s="406" t="str">
        <f t="shared" si="65"/>
        <v>542_COR_8.1_9_202021</v>
      </c>
      <c r="S4179" s="406">
        <v>542</v>
      </c>
      <c r="T4179" s="406" t="s">
        <v>287</v>
      </c>
      <c r="U4179" s="406">
        <v>8.1</v>
      </c>
      <c r="V4179" s="406">
        <v>9</v>
      </c>
      <c r="W4179" s="406">
        <v>202021</v>
      </c>
      <c r="X4179" s="566">
        <v>597</v>
      </c>
    </row>
    <row r="4180" spans="18:24" x14ac:dyDescent="0.2">
      <c r="R4180" s="406" t="str">
        <f t="shared" si="65"/>
        <v>544_COR_8.1_9_202021</v>
      </c>
      <c r="S4180" s="406">
        <v>544</v>
      </c>
      <c r="T4180" s="406" t="s">
        <v>287</v>
      </c>
      <c r="U4180" s="406">
        <v>8.1</v>
      </c>
      <c r="V4180" s="406">
        <v>9</v>
      </c>
      <c r="W4180" s="406">
        <v>202021</v>
      </c>
      <c r="X4180" s="566">
        <v>4664</v>
      </c>
    </row>
    <row r="4181" spans="18:24" x14ac:dyDescent="0.2">
      <c r="R4181" s="406" t="str">
        <f t="shared" si="65"/>
        <v>545_COR_8.1_9_202021</v>
      </c>
      <c r="S4181" s="406">
        <v>545</v>
      </c>
      <c r="T4181" s="406" t="s">
        <v>287</v>
      </c>
      <c r="U4181" s="406">
        <v>8.1</v>
      </c>
      <c r="V4181" s="406">
        <v>9</v>
      </c>
      <c r="W4181" s="406">
        <v>202021</v>
      </c>
      <c r="X4181" s="566">
        <v>765</v>
      </c>
    </row>
    <row r="4182" spans="18:24" x14ac:dyDescent="0.2">
      <c r="R4182" s="406" t="str">
        <f t="shared" si="65"/>
        <v>546_COR_8.1_9_202021</v>
      </c>
      <c r="S4182" s="406">
        <v>546</v>
      </c>
      <c r="T4182" s="406" t="s">
        <v>287</v>
      </c>
      <c r="U4182" s="406">
        <v>8.1</v>
      </c>
      <c r="V4182" s="406">
        <v>9</v>
      </c>
      <c r="W4182" s="406">
        <v>202021</v>
      </c>
      <c r="X4182" s="566">
        <v>0</v>
      </c>
    </row>
    <row r="4183" spans="18:24" x14ac:dyDescent="0.2">
      <c r="R4183" s="406" t="str">
        <f t="shared" si="65"/>
        <v>548_COR_8.1_9_202021</v>
      </c>
      <c r="S4183" s="406">
        <v>548</v>
      </c>
      <c r="T4183" s="406" t="s">
        <v>287</v>
      </c>
      <c r="U4183" s="406">
        <v>8.1</v>
      </c>
      <c r="V4183" s="406">
        <v>9</v>
      </c>
      <c r="W4183" s="406">
        <v>202021</v>
      </c>
      <c r="X4183" s="566">
        <v>1919.924</v>
      </c>
    </row>
    <row r="4184" spans="18:24" x14ac:dyDescent="0.2">
      <c r="R4184" s="406" t="str">
        <f t="shared" si="65"/>
        <v>550_COR_8.1_9_202021</v>
      </c>
      <c r="S4184" s="406">
        <v>550</v>
      </c>
      <c r="T4184" s="406" t="s">
        <v>287</v>
      </c>
      <c r="U4184" s="406">
        <v>8.1</v>
      </c>
      <c r="V4184" s="406">
        <v>9</v>
      </c>
      <c r="W4184" s="406">
        <v>202021</v>
      </c>
      <c r="X4184" s="566">
        <v>1157.34674</v>
      </c>
    </row>
    <row r="4185" spans="18:24" x14ac:dyDescent="0.2">
      <c r="R4185" s="406" t="str">
        <f t="shared" si="65"/>
        <v>552_COR_8.1_9_202021</v>
      </c>
      <c r="S4185" s="406">
        <v>552</v>
      </c>
      <c r="T4185" s="406" t="s">
        <v>287</v>
      </c>
      <c r="U4185" s="406">
        <v>8.1</v>
      </c>
      <c r="V4185" s="406">
        <v>9</v>
      </c>
      <c r="W4185" s="406">
        <v>202021</v>
      </c>
      <c r="X4185" s="566">
        <v>649</v>
      </c>
    </row>
    <row r="4186" spans="18:24" x14ac:dyDescent="0.2">
      <c r="R4186" s="406" t="str">
        <f t="shared" si="65"/>
        <v>562_COR_8.1_9_202021</v>
      </c>
      <c r="S4186" s="406">
        <v>562</v>
      </c>
      <c r="T4186" s="406" t="s">
        <v>287</v>
      </c>
      <c r="U4186" s="406">
        <v>8.1</v>
      </c>
      <c r="V4186" s="406">
        <v>9</v>
      </c>
      <c r="W4186" s="406">
        <v>202021</v>
      </c>
      <c r="X4186" s="566">
        <v>0</v>
      </c>
    </row>
    <row r="4187" spans="18:24" x14ac:dyDescent="0.2">
      <c r="R4187" s="406" t="str">
        <f t="shared" si="65"/>
        <v>564_COR_8.1_9_202021</v>
      </c>
      <c r="S4187" s="406">
        <v>564</v>
      </c>
      <c r="T4187" s="406" t="s">
        <v>287</v>
      </c>
      <c r="U4187" s="406">
        <v>8.1</v>
      </c>
      <c r="V4187" s="406">
        <v>9</v>
      </c>
      <c r="W4187" s="406">
        <v>202021</v>
      </c>
      <c r="X4187" s="566">
        <v>0</v>
      </c>
    </row>
    <row r="4188" spans="18:24" x14ac:dyDescent="0.2">
      <c r="R4188" s="406" t="str">
        <f t="shared" si="65"/>
        <v>566_COR_8.1_9_202021</v>
      </c>
      <c r="S4188" s="406">
        <v>566</v>
      </c>
      <c r="T4188" s="406" t="s">
        <v>287</v>
      </c>
      <c r="U4188" s="406">
        <v>8.1</v>
      </c>
      <c r="V4188" s="406">
        <v>9</v>
      </c>
      <c r="W4188" s="406">
        <v>202021</v>
      </c>
      <c r="X4188" s="566">
        <v>0</v>
      </c>
    </row>
    <row r="4189" spans="18:24" x14ac:dyDescent="0.2">
      <c r="R4189" s="406" t="str">
        <f t="shared" si="65"/>
        <v>568_COR_8.1_9_202021</v>
      </c>
      <c r="S4189" s="406">
        <v>568</v>
      </c>
      <c r="T4189" s="406" t="s">
        <v>287</v>
      </c>
      <c r="U4189" s="406">
        <v>8.1</v>
      </c>
      <c r="V4189" s="406">
        <v>9</v>
      </c>
      <c r="W4189" s="406">
        <v>202021</v>
      </c>
      <c r="X4189" s="566">
        <v>0</v>
      </c>
    </row>
    <row r="4190" spans="18:24" x14ac:dyDescent="0.2">
      <c r="R4190" s="406" t="str">
        <f t="shared" si="65"/>
        <v>572_COR_8.1_9_202021</v>
      </c>
      <c r="S4190" s="406">
        <v>572</v>
      </c>
      <c r="T4190" s="406" t="s">
        <v>287</v>
      </c>
      <c r="U4190" s="406">
        <v>8.1</v>
      </c>
      <c r="V4190" s="406">
        <v>9</v>
      </c>
      <c r="W4190" s="406">
        <v>202021</v>
      </c>
      <c r="X4190" s="566">
        <v>0</v>
      </c>
    </row>
    <row r="4191" spans="18:24" x14ac:dyDescent="0.2">
      <c r="R4191" s="406" t="str">
        <f t="shared" si="65"/>
        <v>574_COR_8.1_9_202021</v>
      </c>
      <c r="S4191" s="406">
        <v>574</v>
      </c>
      <c r="T4191" s="406" t="s">
        <v>287</v>
      </c>
      <c r="U4191" s="406">
        <v>8.1</v>
      </c>
      <c r="V4191" s="406">
        <v>9</v>
      </c>
      <c r="W4191" s="406">
        <v>202021</v>
      </c>
      <c r="X4191" s="566">
        <v>0</v>
      </c>
    </row>
    <row r="4192" spans="18:24" x14ac:dyDescent="0.2">
      <c r="R4192" s="406" t="str">
        <f t="shared" si="65"/>
        <v>576_COR_8.1_9_202021</v>
      </c>
      <c r="S4192" s="406">
        <v>576</v>
      </c>
      <c r="T4192" s="406" t="s">
        <v>287</v>
      </c>
      <c r="U4192" s="406">
        <v>8.1</v>
      </c>
      <c r="V4192" s="406">
        <v>9</v>
      </c>
      <c r="W4192" s="406">
        <v>202021</v>
      </c>
      <c r="X4192" s="566">
        <v>0</v>
      </c>
    </row>
    <row r="4193" spans="18:24" x14ac:dyDescent="0.2">
      <c r="R4193" s="406" t="str">
        <f t="shared" si="65"/>
        <v>582_COR_8.1_9_202021</v>
      </c>
      <c r="S4193" s="406">
        <v>582</v>
      </c>
      <c r="T4193" s="406" t="s">
        <v>287</v>
      </c>
      <c r="U4193" s="406">
        <v>8.1</v>
      </c>
      <c r="V4193" s="406">
        <v>9</v>
      </c>
      <c r="W4193" s="406">
        <v>202021</v>
      </c>
      <c r="X4193" s="566">
        <v>0</v>
      </c>
    </row>
    <row r="4194" spans="18:24" x14ac:dyDescent="0.2">
      <c r="R4194" s="406" t="str">
        <f t="shared" si="65"/>
        <v>584_COR_8.1_9_202021</v>
      </c>
      <c r="S4194" s="406">
        <v>584</v>
      </c>
      <c r="T4194" s="406" t="s">
        <v>287</v>
      </c>
      <c r="U4194" s="406">
        <v>8.1</v>
      </c>
      <c r="V4194" s="406">
        <v>9</v>
      </c>
      <c r="W4194" s="406">
        <v>202021</v>
      </c>
      <c r="X4194" s="566">
        <v>0</v>
      </c>
    </row>
    <row r="4195" spans="18:24" x14ac:dyDescent="0.2">
      <c r="R4195" s="406" t="str">
        <f t="shared" si="65"/>
        <v>586_COR_8.1_9_202021</v>
      </c>
      <c r="S4195" s="406">
        <v>586</v>
      </c>
      <c r="T4195" s="406" t="s">
        <v>287</v>
      </c>
      <c r="U4195" s="406">
        <v>8.1</v>
      </c>
      <c r="V4195" s="406">
        <v>9</v>
      </c>
      <c r="W4195" s="406">
        <v>202021</v>
      </c>
      <c r="X4195" s="566">
        <v>0</v>
      </c>
    </row>
    <row r="4196" spans="18:24" x14ac:dyDescent="0.2">
      <c r="R4196" s="406" t="str">
        <f t="shared" si="65"/>
        <v>512_COR_8.2_9_202021</v>
      </c>
      <c r="S4196" s="406">
        <v>512</v>
      </c>
      <c r="T4196" s="406" t="s">
        <v>287</v>
      </c>
      <c r="U4196" s="406">
        <v>8.1999999999999993</v>
      </c>
      <c r="V4196" s="406">
        <v>9</v>
      </c>
      <c r="W4196" s="406">
        <v>202021</v>
      </c>
      <c r="X4196" s="566">
        <v>0</v>
      </c>
    </row>
    <row r="4197" spans="18:24" x14ac:dyDescent="0.2">
      <c r="R4197" s="406" t="str">
        <f t="shared" si="65"/>
        <v>514_COR_8.2_9_202021</v>
      </c>
      <c r="S4197" s="406">
        <v>514</v>
      </c>
      <c r="T4197" s="406" t="s">
        <v>287</v>
      </c>
      <c r="U4197" s="406">
        <v>8.1999999999999993</v>
      </c>
      <c r="V4197" s="406">
        <v>9</v>
      </c>
      <c r="W4197" s="406">
        <v>202021</v>
      </c>
      <c r="X4197" s="566">
        <v>1038</v>
      </c>
    </row>
    <row r="4198" spans="18:24" x14ac:dyDescent="0.2">
      <c r="R4198" s="406" t="str">
        <f t="shared" si="65"/>
        <v>516_COR_8.2_9_202021</v>
      </c>
      <c r="S4198" s="406">
        <v>516</v>
      </c>
      <c r="T4198" s="406" t="s">
        <v>287</v>
      </c>
      <c r="U4198" s="406">
        <v>8.1999999999999993</v>
      </c>
      <c r="V4198" s="406">
        <v>9</v>
      </c>
      <c r="W4198" s="406">
        <v>202021</v>
      </c>
      <c r="X4198" s="566">
        <v>4</v>
      </c>
    </row>
    <row r="4199" spans="18:24" x14ac:dyDescent="0.2">
      <c r="R4199" s="406" t="str">
        <f t="shared" si="65"/>
        <v>518_COR_8.2_9_202021</v>
      </c>
      <c r="S4199" s="406">
        <v>518</v>
      </c>
      <c r="T4199" s="406" t="s">
        <v>287</v>
      </c>
      <c r="U4199" s="406">
        <v>8.1999999999999993</v>
      </c>
      <c r="V4199" s="406">
        <v>9</v>
      </c>
      <c r="W4199" s="406">
        <v>202021</v>
      </c>
      <c r="X4199" s="566">
        <v>0</v>
      </c>
    </row>
    <row r="4200" spans="18:24" x14ac:dyDescent="0.2">
      <c r="R4200" s="406" t="str">
        <f t="shared" si="65"/>
        <v>520_COR_8.2_9_202021</v>
      </c>
      <c r="S4200" s="406">
        <v>520</v>
      </c>
      <c r="T4200" s="406" t="s">
        <v>287</v>
      </c>
      <c r="U4200" s="406">
        <v>8.1999999999999993</v>
      </c>
      <c r="V4200" s="406">
        <v>9</v>
      </c>
      <c r="W4200" s="406">
        <v>202021</v>
      </c>
      <c r="X4200" s="566">
        <v>0</v>
      </c>
    </row>
    <row r="4201" spans="18:24" x14ac:dyDescent="0.2">
      <c r="R4201" s="406" t="str">
        <f t="shared" si="65"/>
        <v>522_COR_8.2_9_202021</v>
      </c>
      <c r="S4201" s="406">
        <v>522</v>
      </c>
      <c r="T4201" s="406" t="s">
        <v>287</v>
      </c>
      <c r="U4201" s="406">
        <v>8.1999999999999993</v>
      </c>
      <c r="V4201" s="406">
        <v>9</v>
      </c>
      <c r="W4201" s="406">
        <v>202021</v>
      </c>
      <c r="X4201" s="566">
        <v>992.99300000000005</v>
      </c>
    </row>
    <row r="4202" spans="18:24" x14ac:dyDescent="0.2">
      <c r="R4202" s="406" t="str">
        <f t="shared" si="65"/>
        <v>524_COR_8.2_9_202021</v>
      </c>
      <c r="S4202" s="406">
        <v>524</v>
      </c>
      <c r="T4202" s="406" t="s">
        <v>287</v>
      </c>
      <c r="U4202" s="406">
        <v>8.1999999999999993</v>
      </c>
      <c r="V4202" s="406">
        <v>9</v>
      </c>
      <c r="W4202" s="406">
        <v>202021</v>
      </c>
      <c r="X4202" s="566">
        <v>113.26100000000001</v>
      </c>
    </row>
    <row r="4203" spans="18:24" x14ac:dyDescent="0.2">
      <c r="R4203" s="406" t="str">
        <f t="shared" si="65"/>
        <v>526_COR_8.2_9_202021</v>
      </c>
      <c r="S4203" s="406">
        <v>526</v>
      </c>
      <c r="T4203" s="406" t="s">
        <v>287</v>
      </c>
      <c r="U4203" s="406">
        <v>8.1999999999999993</v>
      </c>
      <c r="V4203" s="406">
        <v>9</v>
      </c>
      <c r="W4203" s="406">
        <v>202021</v>
      </c>
      <c r="X4203" s="566">
        <v>2091</v>
      </c>
    </row>
    <row r="4204" spans="18:24" x14ac:dyDescent="0.2">
      <c r="R4204" s="406" t="str">
        <f t="shared" si="65"/>
        <v>528_COR_8.2_9_202021</v>
      </c>
      <c r="S4204" s="406">
        <v>528</v>
      </c>
      <c r="T4204" s="406" t="s">
        <v>287</v>
      </c>
      <c r="U4204" s="406">
        <v>8.1999999999999993</v>
      </c>
      <c r="V4204" s="406">
        <v>9</v>
      </c>
      <c r="W4204" s="406">
        <v>202021</v>
      </c>
      <c r="X4204" s="566">
        <v>267.77843000000001</v>
      </c>
    </row>
    <row r="4205" spans="18:24" x14ac:dyDescent="0.2">
      <c r="R4205" s="406" t="str">
        <f t="shared" si="65"/>
        <v>530_COR_8.2_9_202021</v>
      </c>
      <c r="S4205" s="406">
        <v>530</v>
      </c>
      <c r="T4205" s="406" t="s">
        <v>287</v>
      </c>
      <c r="U4205" s="406">
        <v>8.1999999999999993</v>
      </c>
      <c r="V4205" s="406">
        <v>9</v>
      </c>
      <c r="W4205" s="406">
        <v>202021</v>
      </c>
      <c r="X4205" s="566">
        <v>2695.6934300000003</v>
      </c>
    </row>
    <row r="4206" spans="18:24" x14ac:dyDescent="0.2">
      <c r="R4206" s="406" t="str">
        <f t="shared" si="65"/>
        <v>532_COR_8.2_9_202021</v>
      </c>
      <c r="S4206" s="406">
        <v>532</v>
      </c>
      <c r="T4206" s="406" t="s">
        <v>287</v>
      </c>
      <c r="U4206" s="406">
        <v>8.1999999999999993</v>
      </c>
      <c r="V4206" s="406">
        <v>9</v>
      </c>
      <c r="W4206" s="406">
        <v>202021</v>
      </c>
      <c r="X4206" s="566">
        <v>4177</v>
      </c>
    </row>
    <row r="4207" spans="18:24" x14ac:dyDescent="0.2">
      <c r="R4207" s="406" t="str">
        <f t="shared" si="65"/>
        <v>534_COR_8.2_9_202021</v>
      </c>
      <c r="S4207" s="406">
        <v>534</v>
      </c>
      <c r="T4207" s="406" t="s">
        <v>287</v>
      </c>
      <c r="U4207" s="406">
        <v>8.1999999999999993</v>
      </c>
      <c r="V4207" s="406">
        <v>9</v>
      </c>
      <c r="W4207" s="406">
        <v>202021</v>
      </c>
      <c r="X4207" s="566">
        <v>5299.6358899999996</v>
      </c>
    </row>
    <row r="4208" spans="18:24" x14ac:dyDescent="0.2">
      <c r="R4208" s="406" t="str">
        <f t="shared" si="65"/>
        <v>536_COR_8.2_9_202021</v>
      </c>
      <c r="S4208" s="406">
        <v>536</v>
      </c>
      <c r="T4208" s="406" t="s">
        <v>287</v>
      </c>
      <c r="U4208" s="406">
        <v>8.1999999999999993</v>
      </c>
      <c r="V4208" s="406">
        <v>9</v>
      </c>
      <c r="W4208" s="406">
        <v>202021</v>
      </c>
      <c r="X4208" s="566">
        <v>196</v>
      </c>
    </row>
    <row r="4209" spans="18:24" x14ac:dyDescent="0.2">
      <c r="R4209" s="406" t="str">
        <f t="shared" si="65"/>
        <v>538_COR_8.2_9_202021</v>
      </c>
      <c r="S4209" s="406">
        <v>538</v>
      </c>
      <c r="T4209" s="406" t="s">
        <v>287</v>
      </c>
      <c r="U4209" s="406">
        <v>8.1999999999999993</v>
      </c>
      <c r="V4209" s="406">
        <v>9</v>
      </c>
      <c r="W4209" s="406">
        <v>202021</v>
      </c>
      <c r="X4209" s="566">
        <v>2137</v>
      </c>
    </row>
    <row r="4210" spans="18:24" x14ac:dyDescent="0.2">
      <c r="R4210" s="406" t="str">
        <f t="shared" si="65"/>
        <v>540_COR_8.2_9_202021</v>
      </c>
      <c r="S4210" s="406">
        <v>540</v>
      </c>
      <c r="T4210" s="406" t="s">
        <v>287</v>
      </c>
      <c r="U4210" s="406">
        <v>8.1999999999999993</v>
      </c>
      <c r="V4210" s="406">
        <v>9</v>
      </c>
      <c r="W4210" s="406">
        <v>202021</v>
      </c>
      <c r="X4210" s="566">
        <v>4393.4210000000003</v>
      </c>
    </row>
    <row r="4211" spans="18:24" x14ac:dyDescent="0.2">
      <c r="R4211" s="406" t="str">
        <f t="shared" si="65"/>
        <v>542_COR_8.2_9_202021</v>
      </c>
      <c r="S4211" s="406">
        <v>542</v>
      </c>
      <c r="T4211" s="406" t="s">
        <v>287</v>
      </c>
      <c r="U4211" s="406">
        <v>8.1999999999999993</v>
      </c>
      <c r="V4211" s="406">
        <v>9</v>
      </c>
      <c r="W4211" s="406">
        <v>202021</v>
      </c>
      <c r="X4211" s="566">
        <v>0</v>
      </c>
    </row>
    <row r="4212" spans="18:24" x14ac:dyDescent="0.2">
      <c r="R4212" s="406" t="str">
        <f t="shared" si="65"/>
        <v>544_COR_8.2_9_202021</v>
      </c>
      <c r="S4212" s="406">
        <v>544</v>
      </c>
      <c r="T4212" s="406" t="s">
        <v>287</v>
      </c>
      <c r="U4212" s="406">
        <v>8.1999999999999993</v>
      </c>
      <c r="V4212" s="406">
        <v>9</v>
      </c>
      <c r="W4212" s="406">
        <v>202021</v>
      </c>
      <c r="X4212" s="566">
        <v>298</v>
      </c>
    </row>
    <row r="4213" spans="18:24" x14ac:dyDescent="0.2">
      <c r="R4213" s="406" t="str">
        <f t="shared" si="65"/>
        <v>545_COR_8.2_9_202021</v>
      </c>
      <c r="S4213" s="406">
        <v>545</v>
      </c>
      <c r="T4213" s="406" t="s">
        <v>287</v>
      </c>
      <c r="U4213" s="406">
        <v>8.1999999999999993</v>
      </c>
      <c r="V4213" s="406">
        <v>9</v>
      </c>
      <c r="W4213" s="406">
        <v>202021</v>
      </c>
      <c r="X4213" s="566">
        <v>0</v>
      </c>
    </row>
    <row r="4214" spans="18:24" x14ac:dyDescent="0.2">
      <c r="R4214" s="406" t="str">
        <f t="shared" si="65"/>
        <v>546_COR_8.2_9_202021</v>
      </c>
      <c r="S4214" s="406">
        <v>546</v>
      </c>
      <c r="T4214" s="406" t="s">
        <v>287</v>
      </c>
      <c r="U4214" s="406">
        <v>8.1999999999999993</v>
      </c>
      <c r="V4214" s="406">
        <v>9</v>
      </c>
      <c r="W4214" s="406">
        <v>202021</v>
      </c>
      <c r="X4214" s="566">
        <v>892</v>
      </c>
    </row>
    <row r="4215" spans="18:24" x14ac:dyDescent="0.2">
      <c r="R4215" s="406" t="str">
        <f t="shared" si="65"/>
        <v>548_COR_8.2_9_202021</v>
      </c>
      <c r="S4215" s="406">
        <v>548</v>
      </c>
      <c r="T4215" s="406" t="s">
        <v>287</v>
      </c>
      <c r="U4215" s="406">
        <v>8.1999999999999993</v>
      </c>
      <c r="V4215" s="406">
        <v>9</v>
      </c>
      <c r="W4215" s="406">
        <v>202021</v>
      </c>
      <c r="X4215" s="566">
        <v>919.26</v>
      </c>
    </row>
    <row r="4216" spans="18:24" x14ac:dyDescent="0.2">
      <c r="R4216" s="406" t="str">
        <f t="shared" si="65"/>
        <v>550_COR_8.2_9_202021</v>
      </c>
      <c r="S4216" s="406">
        <v>550</v>
      </c>
      <c r="T4216" s="406" t="s">
        <v>287</v>
      </c>
      <c r="U4216" s="406">
        <v>8.1999999999999993</v>
      </c>
      <c r="V4216" s="406">
        <v>9</v>
      </c>
      <c r="W4216" s="406">
        <v>202021</v>
      </c>
      <c r="X4216" s="566">
        <v>0</v>
      </c>
    </row>
    <row r="4217" spans="18:24" x14ac:dyDescent="0.2">
      <c r="R4217" s="406" t="str">
        <f t="shared" si="65"/>
        <v>552_COR_8.2_9_202021</v>
      </c>
      <c r="S4217" s="406">
        <v>552</v>
      </c>
      <c r="T4217" s="406" t="s">
        <v>287</v>
      </c>
      <c r="U4217" s="406">
        <v>8.1999999999999993</v>
      </c>
      <c r="V4217" s="406">
        <v>9</v>
      </c>
      <c r="W4217" s="406">
        <v>202021</v>
      </c>
      <c r="X4217" s="566">
        <v>5042</v>
      </c>
    </row>
    <row r="4218" spans="18:24" x14ac:dyDescent="0.2">
      <c r="R4218" s="406" t="str">
        <f t="shared" si="65"/>
        <v>562_COR_8.2_9_202021</v>
      </c>
      <c r="S4218" s="406">
        <v>562</v>
      </c>
      <c r="T4218" s="406" t="s">
        <v>287</v>
      </c>
      <c r="U4218" s="406">
        <v>8.1999999999999993</v>
      </c>
      <c r="V4218" s="406">
        <v>9</v>
      </c>
      <c r="W4218" s="406">
        <v>202021</v>
      </c>
      <c r="X4218" s="566">
        <v>0</v>
      </c>
    </row>
    <row r="4219" spans="18:24" x14ac:dyDescent="0.2">
      <c r="R4219" s="406" t="str">
        <f t="shared" si="65"/>
        <v>564_COR_8.2_9_202021</v>
      </c>
      <c r="S4219" s="406">
        <v>564</v>
      </c>
      <c r="T4219" s="406" t="s">
        <v>287</v>
      </c>
      <c r="U4219" s="406">
        <v>8.1999999999999993</v>
      </c>
      <c r="V4219" s="406">
        <v>9</v>
      </c>
      <c r="W4219" s="406">
        <v>202021</v>
      </c>
      <c r="X4219" s="566">
        <v>0</v>
      </c>
    </row>
    <row r="4220" spans="18:24" x14ac:dyDescent="0.2">
      <c r="R4220" s="406" t="str">
        <f t="shared" si="65"/>
        <v>566_COR_8.2_9_202021</v>
      </c>
      <c r="S4220" s="406">
        <v>566</v>
      </c>
      <c r="T4220" s="406" t="s">
        <v>287</v>
      </c>
      <c r="U4220" s="406">
        <v>8.1999999999999993</v>
      </c>
      <c r="V4220" s="406">
        <v>9</v>
      </c>
      <c r="W4220" s="406">
        <v>202021</v>
      </c>
      <c r="X4220" s="566">
        <v>0</v>
      </c>
    </row>
    <row r="4221" spans="18:24" x14ac:dyDescent="0.2">
      <c r="R4221" s="406" t="str">
        <f t="shared" si="65"/>
        <v>568_COR_8.2_9_202021</v>
      </c>
      <c r="S4221" s="406">
        <v>568</v>
      </c>
      <c r="T4221" s="406" t="s">
        <v>287</v>
      </c>
      <c r="U4221" s="406">
        <v>8.1999999999999993</v>
      </c>
      <c r="V4221" s="406">
        <v>9</v>
      </c>
      <c r="W4221" s="406">
        <v>202021</v>
      </c>
      <c r="X4221" s="566">
        <v>0</v>
      </c>
    </row>
    <row r="4222" spans="18:24" x14ac:dyDescent="0.2">
      <c r="R4222" s="406" t="str">
        <f t="shared" si="65"/>
        <v>572_COR_8.2_9_202021</v>
      </c>
      <c r="S4222" s="406">
        <v>572</v>
      </c>
      <c r="T4222" s="406" t="s">
        <v>287</v>
      </c>
      <c r="U4222" s="406">
        <v>8.1999999999999993</v>
      </c>
      <c r="V4222" s="406">
        <v>9</v>
      </c>
      <c r="W4222" s="406">
        <v>202021</v>
      </c>
      <c r="X4222" s="566">
        <v>0</v>
      </c>
    </row>
    <row r="4223" spans="18:24" x14ac:dyDescent="0.2">
      <c r="R4223" s="406" t="str">
        <f t="shared" si="65"/>
        <v>574_COR_8.2_9_202021</v>
      </c>
      <c r="S4223" s="406">
        <v>574</v>
      </c>
      <c r="T4223" s="406" t="s">
        <v>287</v>
      </c>
      <c r="U4223" s="406">
        <v>8.1999999999999993</v>
      </c>
      <c r="V4223" s="406">
        <v>9</v>
      </c>
      <c r="W4223" s="406">
        <v>202021</v>
      </c>
      <c r="X4223" s="566">
        <v>0</v>
      </c>
    </row>
    <row r="4224" spans="18:24" x14ac:dyDescent="0.2">
      <c r="R4224" s="406" t="str">
        <f t="shared" si="65"/>
        <v>576_COR_8.2_9_202021</v>
      </c>
      <c r="S4224" s="406">
        <v>576</v>
      </c>
      <c r="T4224" s="406" t="s">
        <v>287</v>
      </c>
      <c r="U4224" s="406">
        <v>8.1999999999999993</v>
      </c>
      <c r="V4224" s="406">
        <v>9</v>
      </c>
      <c r="W4224" s="406">
        <v>202021</v>
      </c>
      <c r="X4224" s="566">
        <v>0</v>
      </c>
    </row>
    <row r="4225" spans="18:24" x14ac:dyDescent="0.2">
      <c r="R4225" s="406" t="str">
        <f t="shared" si="65"/>
        <v>582_COR_8.2_9_202021</v>
      </c>
      <c r="S4225" s="406">
        <v>582</v>
      </c>
      <c r="T4225" s="406" t="s">
        <v>287</v>
      </c>
      <c r="U4225" s="406">
        <v>8.1999999999999993</v>
      </c>
      <c r="V4225" s="406">
        <v>9</v>
      </c>
      <c r="W4225" s="406">
        <v>202021</v>
      </c>
      <c r="X4225" s="566">
        <v>0</v>
      </c>
    </row>
    <row r="4226" spans="18:24" x14ac:dyDescent="0.2">
      <c r="R4226" s="406" t="str">
        <f t="shared" si="65"/>
        <v>584_COR_8.2_9_202021</v>
      </c>
      <c r="S4226" s="406">
        <v>584</v>
      </c>
      <c r="T4226" s="406" t="s">
        <v>287</v>
      </c>
      <c r="U4226" s="406">
        <v>8.1999999999999993</v>
      </c>
      <c r="V4226" s="406">
        <v>9</v>
      </c>
      <c r="W4226" s="406">
        <v>202021</v>
      </c>
      <c r="X4226" s="566">
        <v>0</v>
      </c>
    </row>
    <row r="4227" spans="18:24" x14ac:dyDescent="0.2">
      <c r="R4227" s="406" t="str">
        <f t="shared" si="65"/>
        <v>586_COR_8.2_9_202021</v>
      </c>
      <c r="S4227" s="406">
        <v>586</v>
      </c>
      <c r="T4227" s="406" t="s">
        <v>287</v>
      </c>
      <c r="U4227" s="406">
        <v>8.1999999999999993</v>
      </c>
      <c r="V4227" s="406">
        <v>9</v>
      </c>
      <c r="W4227" s="406">
        <v>202021</v>
      </c>
      <c r="X4227" s="566">
        <v>0</v>
      </c>
    </row>
    <row r="4228" spans="18:24" x14ac:dyDescent="0.2">
      <c r="R4228" s="406" t="str">
        <f t="shared" ref="R4228:R4291" si="66">S4228&amp;"_"&amp;T4228&amp;"_"&amp;U4228&amp;"_"&amp;V4228&amp;"_"&amp;W4228</f>
        <v>512_COR_8.3_9_202021</v>
      </c>
      <c r="S4228" s="406">
        <v>512</v>
      </c>
      <c r="T4228" s="406" t="s">
        <v>287</v>
      </c>
      <c r="U4228" s="406">
        <v>8.3000000000000007</v>
      </c>
      <c r="V4228" s="406">
        <v>9</v>
      </c>
      <c r="W4228" s="406">
        <v>202021</v>
      </c>
      <c r="X4228" s="566">
        <v>1620</v>
      </c>
    </row>
    <row r="4229" spans="18:24" x14ac:dyDescent="0.2">
      <c r="R4229" s="406" t="str">
        <f t="shared" si="66"/>
        <v>514_COR_8.3_9_202021</v>
      </c>
      <c r="S4229" s="406">
        <v>514</v>
      </c>
      <c r="T4229" s="406" t="s">
        <v>287</v>
      </c>
      <c r="U4229" s="406">
        <v>8.3000000000000007</v>
      </c>
      <c r="V4229" s="406">
        <v>9</v>
      </c>
      <c r="W4229" s="406">
        <v>202021</v>
      </c>
      <c r="X4229" s="566">
        <v>548</v>
      </c>
    </row>
    <row r="4230" spans="18:24" x14ac:dyDescent="0.2">
      <c r="R4230" s="406" t="str">
        <f t="shared" si="66"/>
        <v>516_COR_8.3_9_202021</v>
      </c>
      <c r="S4230" s="406">
        <v>516</v>
      </c>
      <c r="T4230" s="406" t="s">
        <v>287</v>
      </c>
      <c r="U4230" s="406">
        <v>8.3000000000000007</v>
      </c>
      <c r="V4230" s="406">
        <v>9</v>
      </c>
      <c r="W4230" s="406">
        <v>202021</v>
      </c>
      <c r="X4230" s="566">
        <v>42</v>
      </c>
    </row>
    <row r="4231" spans="18:24" x14ac:dyDescent="0.2">
      <c r="R4231" s="406" t="str">
        <f t="shared" si="66"/>
        <v>518_COR_8.3_9_202021</v>
      </c>
      <c r="S4231" s="406">
        <v>518</v>
      </c>
      <c r="T4231" s="406" t="s">
        <v>287</v>
      </c>
      <c r="U4231" s="406">
        <v>8.3000000000000007</v>
      </c>
      <c r="V4231" s="406">
        <v>9</v>
      </c>
      <c r="W4231" s="406">
        <v>202021</v>
      </c>
      <c r="X4231" s="566">
        <v>5326</v>
      </c>
    </row>
    <row r="4232" spans="18:24" x14ac:dyDescent="0.2">
      <c r="R4232" s="406" t="str">
        <f t="shared" si="66"/>
        <v>520_COR_8.3_9_202021</v>
      </c>
      <c r="S4232" s="406">
        <v>520</v>
      </c>
      <c r="T4232" s="406" t="s">
        <v>287</v>
      </c>
      <c r="U4232" s="406">
        <v>8.3000000000000007</v>
      </c>
      <c r="V4232" s="406">
        <v>9</v>
      </c>
      <c r="W4232" s="406">
        <v>202021</v>
      </c>
      <c r="X4232" s="566">
        <v>0</v>
      </c>
    </row>
    <row r="4233" spans="18:24" x14ac:dyDescent="0.2">
      <c r="R4233" s="406" t="str">
        <f t="shared" si="66"/>
        <v>522_COR_8.3_9_202021</v>
      </c>
      <c r="S4233" s="406">
        <v>522</v>
      </c>
      <c r="T4233" s="406" t="s">
        <v>287</v>
      </c>
      <c r="U4233" s="406">
        <v>8.3000000000000007</v>
      </c>
      <c r="V4233" s="406">
        <v>9</v>
      </c>
      <c r="W4233" s="406">
        <v>202021</v>
      </c>
      <c r="X4233" s="566">
        <v>1093.749</v>
      </c>
    </row>
    <row r="4234" spans="18:24" x14ac:dyDescent="0.2">
      <c r="R4234" s="406" t="str">
        <f t="shared" si="66"/>
        <v>524_COR_8.3_9_202021</v>
      </c>
      <c r="S4234" s="406">
        <v>524</v>
      </c>
      <c r="T4234" s="406" t="s">
        <v>287</v>
      </c>
      <c r="U4234" s="406">
        <v>8.3000000000000007</v>
      </c>
      <c r="V4234" s="406">
        <v>9</v>
      </c>
      <c r="W4234" s="406">
        <v>202021</v>
      </c>
      <c r="X4234" s="566">
        <v>7256.6450000000004</v>
      </c>
    </row>
    <row r="4235" spans="18:24" x14ac:dyDescent="0.2">
      <c r="R4235" s="406" t="str">
        <f t="shared" si="66"/>
        <v>526_COR_8.3_9_202021</v>
      </c>
      <c r="S4235" s="406">
        <v>526</v>
      </c>
      <c r="T4235" s="406" t="s">
        <v>287</v>
      </c>
      <c r="U4235" s="406">
        <v>8.3000000000000007</v>
      </c>
      <c r="V4235" s="406">
        <v>9</v>
      </c>
      <c r="W4235" s="406">
        <v>202021</v>
      </c>
      <c r="X4235" s="566">
        <v>-7</v>
      </c>
    </row>
    <row r="4236" spans="18:24" x14ac:dyDescent="0.2">
      <c r="R4236" s="406" t="str">
        <f t="shared" si="66"/>
        <v>528_COR_8.3_9_202021</v>
      </c>
      <c r="S4236" s="406">
        <v>528</v>
      </c>
      <c r="T4236" s="406" t="s">
        <v>287</v>
      </c>
      <c r="U4236" s="406">
        <v>8.3000000000000007</v>
      </c>
      <c r="V4236" s="406">
        <v>9</v>
      </c>
      <c r="W4236" s="406">
        <v>202021</v>
      </c>
      <c r="X4236" s="566">
        <v>2382.8230999999996</v>
      </c>
    </row>
    <row r="4237" spans="18:24" x14ac:dyDescent="0.2">
      <c r="R4237" s="406" t="str">
        <f t="shared" si="66"/>
        <v>530_COR_8.3_9_202021</v>
      </c>
      <c r="S4237" s="406">
        <v>530</v>
      </c>
      <c r="T4237" s="406" t="s">
        <v>287</v>
      </c>
      <c r="U4237" s="406">
        <v>8.3000000000000007</v>
      </c>
      <c r="V4237" s="406">
        <v>9</v>
      </c>
      <c r="W4237" s="406">
        <v>202021</v>
      </c>
      <c r="X4237" s="566">
        <v>6.6458000000000004</v>
      </c>
    </row>
    <row r="4238" spans="18:24" x14ac:dyDescent="0.2">
      <c r="R4238" s="406" t="str">
        <f t="shared" si="66"/>
        <v>532_COR_8.3_9_202021</v>
      </c>
      <c r="S4238" s="406">
        <v>532</v>
      </c>
      <c r="T4238" s="406" t="s">
        <v>287</v>
      </c>
      <c r="U4238" s="406">
        <v>8.3000000000000007</v>
      </c>
      <c r="V4238" s="406">
        <v>9</v>
      </c>
      <c r="W4238" s="406">
        <v>202021</v>
      </c>
      <c r="X4238" s="566">
        <v>18394</v>
      </c>
    </row>
    <row r="4239" spans="18:24" x14ac:dyDescent="0.2">
      <c r="R4239" s="406" t="str">
        <f t="shared" si="66"/>
        <v>534_COR_8.3_9_202021</v>
      </c>
      <c r="S4239" s="406">
        <v>534</v>
      </c>
      <c r="T4239" s="406" t="s">
        <v>287</v>
      </c>
      <c r="U4239" s="406">
        <v>8.3000000000000007</v>
      </c>
      <c r="V4239" s="406">
        <v>9</v>
      </c>
      <c r="W4239" s="406">
        <v>202021</v>
      </c>
      <c r="X4239" s="566">
        <v>162.83401999999998</v>
      </c>
    </row>
    <row r="4240" spans="18:24" x14ac:dyDescent="0.2">
      <c r="R4240" s="406" t="str">
        <f t="shared" si="66"/>
        <v>536_COR_8.3_9_202021</v>
      </c>
      <c r="S4240" s="406">
        <v>536</v>
      </c>
      <c r="T4240" s="406" t="s">
        <v>287</v>
      </c>
      <c r="U4240" s="406">
        <v>8.3000000000000007</v>
      </c>
      <c r="V4240" s="406">
        <v>9</v>
      </c>
      <c r="W4240" s="406">
        <v>202021</v>
      </c>
      <c r="X4240" s="566">
        <v>828</v>
      </c>
    </row>
    <row r="4241" spans="18:24" x14ac:dyDescent="0.2">
      <c r="R4241" s="406" t="str">
        <f t="shared" si="66"/>
        <v>538_COR_8.3_9_202021</v>
      </c>
      <c r="S4241" s="406">
        <v>538</v>
      </c>
      <c r="T4241" s="406" t="s">
        <v>287</v>
      </c>
      <c r="U4241" s="406">
        <v>8.3000000000000007</v>
      </c>
      <c r="V4241" s="406">
        <v>9</v>
      </c>
      <c r="W4241" s="406">
        <v>202021</v>
      </c>
      <c r="X4241" s="566">
        <v>0</v>
      </c>
    </row>
    <row r="4242" spans="18:24" x14ac:dyDescent="0.2">
      <c r="R4242" s="406" t="str">
        <f t="shared" si="66"/>
        <v>540_COR_8.3_9_202021</v>
      </c>
      <c r="S4242" s="406">
        <v>540</v>
      </c>
      <c r="T4242" s="406" t="s">
        <v>287</v>
      </c>
      <c r="U4242" s="406">
        <v>8.3000000000000007</v>
      </c>
      <c r="V4242" s="406">
        <v>9</v>
      </c>
      <c r="W4242" s="406">
        <v>202021</v>
      </c>
      <c r="X4242" s="566">
        <v>7224.0839999999998</v>
      </c>
    </row>
    <row r="4243" spans="18:24" x14ac:dyDescent="0.2">
      <c r="R4243" s="406" t="str">
        <f t="shared" si="66"/>
        <v>542_COR_8.3_9_202021</v>
      </c>
      <c r="S4243" s="406">
        <v>542</v>
      </c>
      <c r="T4243" s="406" t="s">
        <v>287</v>
      </c>
      <c r="U4243" s="406">
        <v>8.3000000000000007</v>
      </c>
      <c r="V4243" s="406">
        <v>9</v>
      </c>
      <c r="W4243" s="406">
        <v>202021</v>
      </c>
      <c r="X4243" s="566">
        <v>1032</v>
      </c>
    </row>
    <row r="4244" spans="18:24" x14ac:dyDescent="0.2">
      <c r="R4244" s="406" t="str">
        <f t="shared" si="66"/>
        <v>544_COR_8.3_9_202021</v>
      </c>
      <c r="S4244" s="406">
        <v>544</v>
      </c>
      <c r="T4244" s="406" t="s">
        <v>287</v>
      </c>
      <c r="U4244" s="406">
        <v>8.3000000000000007</v>
      </c>
      <c r="V4244" s="406">
        <v>9</v>
      </c>
      <c r="W4244" s="406">
        <v>202021</v>
      </c>
      <c r="X4244" s="566">
        <v>1616</v>
      </c>
    </row>
    <row r="4245" spans="18:24" x14ac:dyDescent="0.2">
      <c r="R4245" s="406" t="str">
        <f t="shared" si="66"/>
        <v>545_COR_8.3_9_202021</v>
      </c>
      <c r="S4245" s="406">
        <v>545</v>
      </c>
      <c r="T4245" s="406" t="s">
        <v>287</v>
      </c>
      <c r="U4245" s="406">
        <v>8.3000000000000007</v>
      </c>
      <c r="V4245" s="406">
        <v>9</v>
      </c>
      <c r="W4245" s="406">
        <v>202021</v>
      </c>
      <c r="X4245" s="566">
        <v>0</v>
      </c>
    </row>
    <row r="4246" spans="18:24" x14ac:dyDescent="0.2">
      <c r="R4246" s="406" t="str">
        <f t="shared" si="66"/>
        <v>546_COR_8.3_9_202021</v>
      </c>
      <c r="S4246" s="406">
        <v>546</v>
      </c>
      <c r="T4246" s="406" t="s">
        <v>287</v>
      </c>
      <c r="U4246" s="406">
        <v>8.3000000000000007</v>
      </c>
      <c r="V4246" s="406">
        <v>9</v>
      </c>
      <c r="W4246" s="406">
        <v>202021</v>
      </c>
      <c r="X4246" s="566">
        <v>0</v>
      </c>
    </row>
    <row r="4247" spans="18:24" x14ac:dyDescent="0.2">
      <c r="R4247" s="406" t="str">
        <f t="shared" si="66"/>
        <v>548_COR_8.3_9_202021</v>
      </c>
      <c r="S4247" s="406">
        <v>548</v>
      </c>
      <c r="T4247" s="406" t="s">
        <v>287</v>
      </c>
      <c r="U4247" s="406">
        <v>8.3000000000000007</v>
      </c>
      <c r="V4247" s="406">
        <v>9</v>
      </c>
      <c r="W4247" s="406">
        <v>202021</v>
      </c>
      <c r="X4247" s="566">
        <v>237.73400000000001</v>
      </c>
    </row>
    <row r="4248" spans="18:24" x14ac:dyDescent="0.2">
      <c r="R4248" s="406" t="str">
        <f t="shared" si="66"/>
        <v>550_COR_8.3_9_202021</v>
      </c>
      <c r="S4248" s="406">
        <v>550</v>
      </c>
      <c r="T4248" s="406" t="s">
        <v>287</v>
      </c>
      <c r="U4248" s="406">
        <v>8.3000000000000007</v>
      </c>
      <c r="V4248" s="406">
        <v>9</v>
      </c>
      <c r="W4248" s="406">
        <v>202021</v>
      </c>
      <c r="X4248" s="566">
        <v>0</v>
      </c>
    </row>
    <row r="4249" spans="18:24" x14ac:dyDescent="0.2">
      <c r="R4249" s="406" t="str">
        <f t="shared" si="66"/>
        <v>552_COR_8.3_9_202021</v>
      </c>
      <c r="S4249" s="406">
        <v>552</v>
      </c>
      <c r="T4249" s="406" t="s">
        <v>287</v>
      </c>
      <c r="U4249" s="406">
        <v>8.3000000000000007</v>
      </c>
      <c r="V4249" s="406">
        <v>9</v>
      </c>
      <c r="W4249" s="406">
        <v>202021</v>
      </c>
      <c r="X4249" s="566">
        <v>6005</v>
      </c>
    </row>
    <row r="4250" spans="18:24" x14ac:dyDescent="0.2">
      <c r="R4250" s="406" t="str">
        <f t="shared" si="66"/>
        <v>562_COR_8.3_9_202021</v>
      </c>
      <c r="S4250" s="406">
        <v>562</v>
      </c>
      <c r="T4250" s="406" t="s">
        <v>287</v>
      </c>
      <c r="U4250" s="406">
        <v>8.3000000000000007</v>
      </c>
      <c r="V4250" s="406">
        <v>9</v>
      </c>
      <c r="W4250" s="406">
        <v>202021</v>
      </c>
      <c r="X4250" s="566">
        <v>0</v>
      </c>
    </row>
    <row r="4251" spans="18:24" x14ac:dyDescent="0.2">
      <c r="R4251" s="406" t="str">
        <f t="shared" si="66"/>
        <v>564_COR_8.3_9_202021</v>
      </c>
      <c r="S4251" s="406">
        <v>564</v>
      </c>
      <c r="T4251" s="406" t="s">
        <v>287</v>
      </c>
      <c r="U4251" s="406">
        <v>8.3000000000000007</v>
      </c>
      <c r="V4251" s="406">
        <v>9</v>
      </c>
      <c r="W4251" s="406">
        <v>202021</v>
      </c>
      <c r="X4251" s="566">
        <v>0</v>
      </c>
    </row>
    <row r="4252" spans="18:24" x14ac:dyDescent="0.2">
      <c r="R4252" s="406" t="str">
        <f t="shared" si="66"/>
        <v>566_COR_8.3_9_202021</v>
      </c>
      <c r="S4252" s="406">
        <v>566</v>
      </c>
      <c r="T4252" s="406" t="s">
        <v>287</v>
      </c>
      <c r="U4252" s="406">
        <v>8.3000000000000007</v>
      </c>
      <c r="V4252" s="406">
        <v>9</v>
      </c>
      <c r="W4252" s="406">
        <v>202021</v>
      </c>
      <c r="X4252" s="566">
        <v>0</v>
      </c>
    </row>
    <row r="4253" spans="18:24" x14ac:dyDescent="0.2">
      <c r="R4253" s="406" t="str">
        <f t="shared" si="66"/>
        <v>568_COR_8.3_9_202021</v>
      </c>
      <c r="S4253" s="406">
        <v>568</v>
      </c>
      <c r="T4253" s="406" t="s">
        <v>287</v>
      </c>
      <c r="U4253" s="406">
        <v>8.3000000000000007</v>
      </c>
      <c r="V4253" s="406">
        <v>9</v>
      </c>
      <c r="W4253" s="406">
        <v>202021</v>
      </c>
      <c r="X4253" s="566">
        <v>0</v>
      </c>
    </row>
    <row r="4254" spans="18:24" x14ac:dyDescent="0.2">
      <c r="R4254" s="406" t="str">
        <f t="shared" si="66"/>
        <v>572_COR_8.3_9_202021</v>
      </c>
      <c r="S4254" s="406">
        <v>572</v>
      </c>
      <c r="T4254" s="406" t="s">
        <v>287</v>
      </c>
      <c r="U4254" s="406">
        <v>8.3000000000000007</v>
      </c>
      <c r="V4254" s="406">
        <v>9</v>
      </c>
      <c r="W4254" s="406">
        <v>202021</v>
      </c>
      <c r="X4254" s="566">
        <v>0</v>
      </c>
    </row>
    <row r="4255" spans="18:24" x14ac:dyDescent="0.2">
      <c r="R4255" s="406" t="str">
        <f t="shared" si="66"/>
        <v>574_COR_8.3_9_202021</v>
      </c>
      <c r="S4255" s="406">
        <v>574</v>
      </c>
      <c r="T4255" s="406" t="s">
        <v>287</v>
      </c>
      <c r="U4255" s="406">
        <v>8.3000000000000007</v>
      </c>
      <c r="V4255" s="406">
        <v>9</v>
      </c>
      <c r="W4255" s="406">
        <v>202021</v>
      </c>
      <c r="X4255" s="566">
        <v>0</v>
      </c>
    </row>
    <row r="4256" spans="18:24" x14ac:dyDescent="0.2">
      <c r="R4256" s="406" t="str">
        <f t="shared" si="66"/>
        <v>576_COR_8.3_9_202021</v>
      </c>
      <c r="S4256" s="406">
        <v>576</v>
      </c>
      <c r="T4256" s="406" t="s">
        <v>287</v>
      </c>
      <c r="U4256" s="406">
        <v>8.3000000000000007</v>
      </c>
      <c r="V4256" s="406">
        <v>9</v>
      </c>
      <c r="W4256" s="406">
        <v>202021</v>
      </c>
      <c r="X4256" s="566">
        <v>0</v>
      </c>
    </row>
    <row r="4257" spans="18:24" x14ac:dyDescent="0.2">
      <c r="R4257" s="406" t="str">
        <f t="shared" si="66"/>
        <v>582_COR_8.3_9_202021</v>
      </c>
      <c r="S4257" s="406">
        <v>582</v>
      </c>
      <c r="T4257" s="406" t="s">
        <v>287</v>
      </c>
      <c r="U4257" s="406">
        <v>8.3000000000000007</v>
      </c>
      <c r="V4257" s="406">
        <v>9</v>
      </c>
      <c r="W4257" s="406">
        <v>202021</v>
      </c>
      <c r="X4257" s="566">
        <v>0</v>
      </c>
    </row>
    <row r="4258" spans="18:24" x14ac:dyDescent="0.2">
      <c r="R4258" s="406" t="str">
        <f t="shared" si="66"/>
        <v>584_COR_8.3_9_202021</v>
      </c>
      <c r="S4258" s="406">
        <v>584</v>
      </c>
      <c r="T4258" s="406" t="s">
        <v>287</v>
      </c>
      <c r="U4258" s="406">
        <v>8.3000000000000007</v>
      </c>
      <c r="V4258" s="406">
        <v>9</v>
      </c>
      <c r="W4258" s="406">
        <v>202021</v>
      </c>
      <c r="X4258" s="566">
        <v>0</v>
      </c>
    </row>
    <row r="4259" spans="18:24" x14ac:dyDescent="0.2">
      <c r="R4259" s="406" t="str">
        <f t="shared" si="66"/>
        <v>586_COR_8.3_9_202021</v>
      </c>
      <c r="S4259" s="406">
        <v>586</v>
      </c>
      <c r="T4259" s="406" t="s">
        <v>287</v>
      </c>
      <c r="U4259" s="406">
        <v>8.3000000000000007</v>
      </c>
      <c r="V4259" s="406">
        <v>9</v>
      </c>
      <c r="W4259" s="406">
        <v>202021</v>
      </c>
      <c r="X4259" s="566">
        <v>0</v>
      </c>
    </row>
    <row r="4260" spans="18:24" x14ac:dyDescent="0.2">
      <c r="R4260" s="406" t="str">
        <f t="shared" si="66"/>
        <v>512_COR_8.4_9_202021</v>
      </c>
      <c r="S4260" s="406">
        <v>512</v>
      </c>
      <c r="T4260" s="406" t="s">
        <v>287</v>
      </c>
      <c r="U4260" s="406">
        <v>8.4</v>
      </c>
      <c r="V4260" s="406">
        <v>9</v>
      </c>
      <c r="W4260" s="406">
        <v>202021</v>
      </c>
      <c r="X4260" s="566">
        <v>0</v>
      </c>
    </row>
    <row r="4261" spans="18:24" x14ac:dyDescent="0.2">
      <c r="R4261" s="406" t="str">
        <f t="shared" si="66"/>
        <v>514_COR_8.4_9_202021</v>
      </c>
      <c r="S4261" s="406">
        <v>514</v>
      </c>
      <c r="T4261" s="406" t="s">
        <v>287</v>
      </c>
      <c r="U4261" s="406">
        <v>8.4</v>
      </c>
      <c r="V4261" s="406">
        <v>9</v>
      </c>
      <c r="W4261" s="406">
        <v>202021</v>
      </c>
      <c r="X4261" s="566">
        <v>268</v>
      </c>
    </row>
    <row r="4262" spans="18:24" x14ac:dyDescent="0.2">
      <c r="R4262" s="406" t="str">
        <f t="shared" si="66"/>
        <v>516_COR_8.4_9_202021</v>
      </c>
      <c r="S4262" s="406">
        <v>516</v>
      </c>
      <c r="T4262" s="406" t="s">
        <v>287</v>
      </c>
      <c r="U4262" s="406">
        <v>8.4</v>
      </c>
      <c r="V4262" s="406">
        <v>9</v>
      </c>
      <c r="W4262" s="406">
        <v>202021</v>
      </c>
      <c r="X4262" s="566">
        <v>1441</v>
      </c>
    </row>
    <row r="4263" spans="18:24" x14ac:dyDescent="0.2">
      <c r="R4263" s="406" t="str">
        <f t="shared" si="66"/>
        <v>518_COR_8.4_9_202021</v>
      </c>
      <c r="S4263" s="406">
        <v>518</v>
      </c>
      <c r="T4263" s="406" t="s">
        <v>287</v>
      </c>
      <c r="U4263" s="406">
        <v>8.4</v>
      </c>
      <c r="V4263" s="406">
        <v>9</v>
      </c>
      <c r="W4263" s="406">
        <v>202021</v>
      </c>
      <c r="X4263" s="566">
        <v>369</v>
      </c>
    </row>
    <row r="4264" spans="18:24" x14ac:dyDescent="0.2">
      <c r="R4264" s="406" t="str">
        <f t="shared" si="66"/>
        <v>520_COR_8.4_9_202021</v>
      </c>
      <c r="S4264" s="406">
        <v>520</v>
      </c>
      <c r="T4264" s="406" t="s">
        <v>287</v>
      </c>
      <c r="U4264" s="406">
        <v>8.4</v>
      </c>
      <c r="V4264" s="406">
        <v>9</v>
      </c>
      <c r="W4264" s="406">
        <v>202021</v>
      </c>
      <c r="X4264" s="566">
        <v>237.34380000000002</v>
      </c>
    </row>
    <row r="4265" spans="18:24" x14ac:dyDescent="0.2">
      <c r="R4265" s="406" t="str">
        <f t="shared" si="66"/>
        <v>522_COR_8.4_9_202021</v>
      </c>
      <c r="S4265" s="406">
        <v>522</v>
      </c>
      <c r="T4265" s="406" t="s">
        <v>287</v>
      </c>
      <c r="U4265" s="406">
        <v>8.4</v>
      </c>
      <c r="V4265" s="406">
        <v>9</v>
      </c>
      <c r="W4265" s="406">
        <v>202021</v>
      </c>
      <c r="X4265" s="566">
        <v>0</v>
      </c>
    </row>
    <row r="4266" spans="18:24" x14ac:dyDescent="0.2">
      <c r="R4266" s="406" t="str">
        <f t="shared" si="66"/>
        <v>524_COR_8.4_9_202021</v>
      </c>
      <c r="S4266" s="406">
        <v>524</v>
      </c>
      <c r="T4266" s="406" t="s">
        <v>287</v>
      </c>
      <c r="U4266" s="406">
        <v>8.4</v>
      </c>
      <c r="V4266" s="406">
        <v>9</v>
      </c>
      <c r="W4266" s="406">
        <v>202021</v>
      </c>
      <c r="X4266" s="566">
        <v>395.35599999999999</v>
      </c>
    </row>
    <row r="4267" spans="18:24" x14ac:dyDescent="0.2">
      <c r="R4267" s="406" t="str">
        <f t="shared" si="66"/>
        <v>526_COR_8.4_9_202021</v>
      </c>
      <c r="S4267" s="406">
        <v>526</v>
      </c>
      <c r="T4267" s="406" t="s">
        <v>287</v>
      </c>
      <c r="U4267" s="406">
        <v>8.4</v>
      </c>
      <c r="V4267" s="406">
        <v>9</v>
      </c>
      <c r="W4267" s="406">
        <v>202021</v>
      </c>
      <c r="X4267" s="566">
        <v>522</v>
      </c>
    </row>
    <row r="4268" spans="18:24" x14ac:dyDescent="0.2">
      <c r="R4268" s="406" t="str">
        <f t="shared" si="66"/>
        <v>528_COR_8.4_9_202021</v>
      </c>
      <c r="S4268" s="406">
        <v>528</v>
      </c>
      <c r="T4268" s="406" t="s">
        <v>287</v>
      </c>
      <c r="U4268" s="406">
        <v>8.4</v>
      </c>
      <c r="V4268" s="406">
        <v>9</v>
      </c>
      <c r="W4268" s="406">
        <v>202021</v>
      </c>
      <c r="X4268" s="566">
        <v>0</v>
      </c>
    </row>
    <row r="4269" spans="18:24" x14ac:dyDescent="0.2">
      <c r="R4269" s="406" t="str">
        <f t="shared" si="66"/>
        <v>530_COR_8.4_9_202021</v>
      </c>
      <c r="S4269" s="406">
        <v>530</v>
      </c>
      <c r="T4269" s="406" t="s">
        <v>287</v>
      </c>
      <c r="U4269" s="406">
        <v>8.4</v>
      </c>
      <c r="V4269" s="406">
        <v>9</v>
      </c>
      <c r="W4269" s="406">
        <v>202021</v>
      </c>
      <c r="X4269" s="566">
        <v>1027.1985099999999</v>
      </c>
    </row>
    <row r="4270" spans="18:24" x14ac:dyDescent="0.2">
      <c r="R4270" s="406" t="str">
        <f t="shared" si="66"/>
        <v>532_COR_8.4_9_202021</v>
      </c>
      <c r="S4270" s="406">
        <v>532</v>
      </c>
      <c r="T4270" s="406" t="s">
        <v>287</v>
      </c>
      <c r="U4270" s="406">
        <v>8.4</v>
      </c>
      <c r="V4270" s="406">
        <v>9</v>
      </c>
      <c r="W4270" s="406">
        <v>202021</v>
      </c>
      <c r="X4270" s="566">
        <v>3601</v>
      </c>
    </row>
    <row r="4271" spans="18:24" x14ac:dyDescent="0.2">
      <c r="R4271" s="406" t="str">
        <f t="shared" si="66"/>
        <v>534_COR_8.4_9_202021</v>
      </c>
      <c r="S4271" s="406">
        <v>534</v>
      </c>
      <c r="T4271" s="406" t="s">
        <v>287</v>
      </c>
      <c r="U4271" s="406">
        <v>8.4</v>
      </c>
      <c r="V4271" s="406">
        <v>9</v>
      </c>
      <c r="W4271" s="406">
        <v>202021</v>
      </c>
      <c r="X4271" s="566">
        <v>175.46076000000002</v>
      </c>
    </row>
    <row r="4272" spans="18:24" x14ac:dyDescent="0.2">
      <c r="R4272" s="406" t="str">
        <f t="shared" si="66"/>
        <v>536_COR_8.4_9_202021</v>
      </c>
      <c r="S4272" s="406">
        <v>536</v>
      </c>
      <c r="T4272" s="406" t="s">
        <v>287</v>
      </c>
      <c r="U4272" s="406">
        <v>8.4</v>
      </c>
      <c r="V4272" s="406">
        <v>9</v>
      </c>
      <c r="W4272" s="406">
        <v>202021</v>
      </c>
      <c r="X4272" s="566">
        <v>1341</v>
      </c>
    </row>
    <row r="4273" spans="18:24" x14ac:dyDescent="0.2">
      <c r="R4273" s="406" t="str">
        <f t="shared" si="66"/>
        <v>538_COR_8.4_9_202021</v>
      </c>
      <c r="S4273" s="406">
        <v>538</v>
      </c>
      <c r="T4273" s="406" t="s">
        <v>287</v>
      </c>
      <c r="U4273" s="406">
        <v>8.4</v>
      </c>
      <c r="V4273" s="406">
        <v>9</v>
      </c>
      <c r="W4273" s="406">
        <v>202021</v>
      </c>
      <c r="X4273" s="566">
        <v>116</v>
      </c>
    </row>
    <row r="4274" spans="18:24" x14ac:dyDescent="0.2">
      <c r="R4274" s="406" t="str">
        <f t="shared" si="66"/>
        <v>540_COR_8.4_9_202021</v>
      </c>
      <c r="S4274" s="406">
        <v>540</v>
      </c>
      <c r="T4274" s="406" t="s">
        <v>287</v>
      </c>
      <c r="U4274" s="406">
        <v>8.4</v>
      </c>
      <c r="V4274" s="406">
        <v>9</v>
      </c>
      <c r="W4274" s="406">
        <v>202021</v>
      </c>
      <c r="X4274" s="566">
        <v>5767.1639999999998</v>
      </c>
    </row>
    <row r="4275" spans="18:24" x14ac:dyDescent="0.2">
      <c r="R4275" s="406" t="str">
        <f t="shared" si="66"/>
        <v>542_COR_8.4_9_202021</v>
      </c>
      <c r="S4275" s="406">
        <v>542</v>
      </c>
      <c r="T4275" s="406" t="s">
        <v>287</v>
      </c>
      <c r="U4275" s="406">
        <v>8.4</v>
      </c>
      <c r="V4275" s="406">
        <v>9</v>
      </c>
      <c r="W4275" s="406">
        <v>202021</v>
      </c>
      <c r="X4275" s="566">
        <v>79</v>
      </c>
    </row>
    <row r="4276" spans="18:24" x14ac:dyDescent="0.2">
      <c r="R4276" s="406" t="str">
        <f t="shared" si="66"/>
        <v>544_COR_8.4_9_202021</v>
      </c>
      <c r="S4276" s="406">
        <v>544</v>
      </c>
      <c r="T4276" s="406" t="s">
        <v>287</v>
      </c>
      <c r="U4276" s="406">
        <v>8.4</v>
      </c>
      <c r="V4276" s="406">
        <v>9</v>
      </c>
      <c r="W4276" s="406">
        <v>202021</v>
      </c>
      <c r="X4276" s="566">
        <v>638</v>
      </c>
    </row>
    <row r="4277" spans="18:24" x14ac:dyDescent="0.2">
      <c r="R4277" s="406" t="str">
        <f t="shared" si="66"/>
        <v>545_COR_8.4_9_202021</v>
      </c>
      <c r="S4277" s="406">
        <v>545</v>
      </c>
      <c r="T4277" s="406" t="s">
        <v>287</v>
      </c>
      <c r="U4277" s="406">
        <v>8.4</v>
      </c>
      <c r="V4277" s="406">
        <v>9</v>
      </c>
      <c r="W4277" s="406">
        <v>202021</v>
      </c>
      <c r="X4277" s="566">
        <v>247</v>
      </c>
    </row>
    <row r="4278" spans="18:24" x14ac:dyDescent="0.2">
      <c r="R4278" s="406" t="str">
        <f t="shared" si="66"/>
        <v>546_COR_8.4_9_202021</v>
      </c>
      <c r="S4278" s="406">
        <v>546</v>
      </c>
      <c r="T4278" s="406" t="s">
        <v>287</v>
      </c>
      <c r="U4278" s="406">
        <v>8.4</v>
      </c>
      <c r="V4278" s="406">
        <v>9</v>
      </c>
      <c r="W4278" s="406">
        <v>202021</v>
      </c>
      <c r="X4278" s="566">
        <v>0</v>
      </c>
    </row>
    <row r="4279" spans="18:24" x14ac:dyDescent="0.2">
      <c r="R4279" s="406" t="str">
        <f t="shared" si="66"/>
        <v>548_COR_8.4_9_202021</v>
      </c>
      <c r="S4279" s="406">
        <v>548</v>
      </c>
      <c r="T4279" s="406" t="s">
        <v>287</v>
      </c>
      <c r="U4279" s="406">
        <v>8.4</v>
      </c>
      <c r="V4279" s="406">
        <v>9</v>
      </c>
      <c r="W4279" s="406">
        <v>202021</v>
      </c>
      <c r="X4279" s="566">
        <v>120.83199999999999</v>
      </c>
    </row>
    <row r="4280" spans="18:24" x14ac:dyDescent="0.2">
      <c r="R4280" s="406" t="str">
        <f t="shared" si="66"/>
        <v>550_COR_8.4_9_202021</v>
      </c>
      <c r="S4280" s="406">
        <v>550</v>
      </c>
      <c r="T4280" s="406" t="s">
        <v>287</v>
      </c>
      <c r="U4280" s="406">
        <v>8.4</v>
      </c>
      <c r="V4280" s="406">
        <v>9</v>
      </c>
      <c r="W4280" s="406">
        <v>202021</v>
      </c>
      <c r="X4280" s="566">
        <v>1321.73974</v>
      </c>
    </row>
    <row r="4281" spans="18:24" x14ac:dyDescent="0.2">
      <c r="R4281" s="406" t="str">
        <f t="shared" si="66"/>
        <v>552_COR_8.4_9_202021</v>
      </c>
      <c r="S4281" s="406">
        <v>552</v>
      </c>
      <c r="T4281" s="406" t="s">
        <v>287</v>
      </c>
      <c r="U4281" s="406">
        <v>8.4</v>
      </c>
      <c r="V4281" s="406">
        <v>9</v>
      </c>
      <c r="W4281" s="406">
        <v>202021</v>
      </c>
      <c r="X4281" s="566">
        <v>551</v>
      </c>
    </row>
    <row r="4282" spans="18:24" x14ac:dyDescent="0.2">
      <c r="R4282" s="406" t="str">
        <f t="shared" si="66"/>
        <v>562_COR_8.4_9_202021</v>
      </c>
      <c r="S4282" s="406">
        <v>562</v>
      </c>
      <c r="T4282" s="406" t="s">
        <v>287</v>
      </c>
      <c r="U4282" s="406">
        <v>8.4</v>
      </c>
      <c r="V4282" s="406">
        <v>9</v>
      </c>
      <c r="W4282" s="406">
        <v>202021</v>
      </c>
      <c r="X4282" s="566">
        <v>0</v>
      </c>
    </row>
    <row r="4283" spans="18:24" x14ac:dyDescent="0.2">
      <c r="R4283" s="406" t="str">
        <f t="shared" si="66"/>
        <v>564_COR_8.4_9_202021</v>
      </c>
      <c r="S4283" s="406">
        <v>564</v>
      </c>
      <c r="T4283" s="406" t="s">
        <v>287</v>
      </c>
      <c r="U4283" s="406">
        <v>8.4</v>
      </c>
      <c r="V4283" s="406">
        <v>9</v>
      </c>
      <c r="W4283" s="406">
        <v>202021</v>
      </c>
      <c r="X4283" s="566">
        <v>0</v>
      </c>
    </row>
    <row r="4284" spans="18:24" x14ac:dyDescent="0.2">
      <c r="R4284" s="406" t="str">
        <f t="shared" si="66"/>
        <v>566_COR_8.4_9_202021</v>
      </c>
      <c r="S4284" s="406">
        <v>566</v>
      </c>
      <c r="T4284" s="406" t="s">
        <v>287</v>
      </c>
      <c r="U4284" s="406">
        <v>8.4</v>
      </c>
      <c r="V4284" s="406">
        <v>9</v>
      </c>
      <c r="W4284" s="406">
        <v>202021</v>
      </c>
      <c r="X4284" s="566">
        <v>0</v>
      </c>
    </row>
    <row r="4285" spans="18:24" x14ac:dyDescent="0.2">
      <c r="R4285" s="406" t="str">
        <f t="shared" si="66"/>
        <v>568_COR_8.4_9_202021</v>
      </c>
      <c r="S4285" s="406">
        <v>568</v>
      </c>
      <c r="T4285" s="406" t="s">
        <v>287</v>
      </c>
      <c r="U4285" s="406">
        <v>8.4</v>
      </c>
      <c r="V4285" s="406">
        <v>9</v>
      </c>
      <c r="W4285" s="406">
        <v>202021</v>
      </c>
      <c r="X4285" s="566">
        <v>0</v>
      </c>
    </row>
    <row r="4286" spans="18:24" x14ac:dyDescent="0.2">
      <c r="R4286" s="406" t="str">
        <f t="shared" si="66"/>
        <v>572_COR_8.4_9_202021</v>
      </c>
      <c r="S4286" s="406">
        <v>572</v>
      </c>
      <c r="T4286" s="406" t="s">
        <v>287</v>
      </c>
      <c r="U4286" s="406">
        <v>8.4</v>
      </c>
      <c r="V4286" s="406">
        <v>9</v>
      </c>
      <c r="W4286" s="406">
        <v>202021</v>
      </c>
      <c r="X4286" s="566">
        <v>0</v>
      </c>
    </row>
    <row r="4287" spans="18:24" x14ac:dyDescent="0.2">
      <c r="R4287" s="406" t="str">
        <f t="shared" si="66"/>
        <v>574_COR_8.4_9_202021</v>
      </c>
      <c r="S4287" s="406">
        <v>574</v>
      </c>
      <c r="T4287" s="406" t="s">
        <v>287</v>
      </c>
      <c r="U4287" s="406">
        <v>8.4</v>
      </c>
      <c r="V4287" s="406">
        <v>9</v>
      </c>
      <c r="W4287" s="406">
        <v>202021</v>
      </c>
      <c r="X4287" s="566">
        <v>0</v>
      </c>
    </row>
    <row r="4288" spans="18:24" x14ac:dyDescent="0.2">
      <c r="R4288" s="406" t="str">
        <f t="shared" si="66"/>
        <v>576_COR_8.4_9_202021</v>
      </c>
      <c r="S4288" s="406">
        <v>576</v>
      </c>
      <c r="T4288" s="406" t="s">
        <v>287</v>
      </c>
      <c r="U4288" s="406">
        <v>8.4</v>
      </c>
      <c r="V4288" s="406">
        <v>9</v>
      </c>
      <c r="W4288" s="406">
        <v>202021</v>
      </c>
      <c r="X4288" s="566">
        <v>0</v>
      </c>
    </row>
    <row r="4289" spans="18:24" x14ac:dyDescent="0.2">
      <c r="R4289" s="406" t="str">
        <f t="shared" si="66"/>
        <v>582_COR_8.4_9_202021</v>
      </c>
      <c r="S4289" s="406">
        <v>582</v>
      </c>
      <c r="T4289" s="406" t="s">
        <v>287</v>
      </c>
      <c r="U4289" s="406">
        <v>8.4</v>
      </c>
      <c r="V4289" s="406">
        <v>9</v>
      </c>
      <c r="W4289" s="406">
        <v>202021</v>
      </c>
      <c r="X4289" s="566">
        <v>0</v>
      </c>
    </row>
    <row r="4290" spans="18:24" x14ac:dyDescent="0.2">
      <c r="R4290" s="406" t="str">
        <f t="shared" si="66"/>
        <v>584_COR_8.4_9_202021</v>
      </c>
      <c r="S4290" s="406">
        <v>584</v>
      </c>
      <c r="T4290" s="406" t="s">
        <v>287</v>
      </c>
      <c r="U4290" s="406">
        <v>8.4</v>
      </c>
      <c r="V4290" s="406">
        <v>9</v>
      </c>
      <c r="W4290" s="406">
        <v>202021</v>
      </c>
      <c r="X4290" s="566">
        <v>0</v>
      </c>
    </row>
    <row r="4291" spans="18:24" x14ac:dyDescent="0.2">
      <c r="R4291" s="406" t="str">
        <f t="shared" si="66"/>
        <v>586_COR_8.4_9_202021</v>
      </c>
      <c r="S4291" s="406">
        <v>586</v>
      </c>
      <c r="T4291" s="406" t="s">
        <v>287</v>
      </c>
      <c r="U4291" s="406">
        <v>8.4</v>
      </c>
      <c r="V4291" s="406">
        <v>9</v>
      </c>
      <c r="W4291" s="406">
        <v>202021</v>
      </c>
      <c r="X4291" s="566">
        <v>0</v>
      </c>
    </row>
    <row r="4292" spans="18:24" x14ac:dyDescent="0.2">
      <c r="R4292" s="406" t="str">
        <f t="shared" ref="R4292:R4355" si="67">S4292&amp;"_"&amp;T4292&amp;"_"&amp;U4292&amp;"_"&amp;V4292&amp;"_"&amp;W4292</f>
        <v>512_COR_8.5_9_202021</v>
      </c>
      <c r="S4292" s="406">
        <v>512</v>
      </c>
      <c r="T4292" s="406" t="s">
        <v>287</v>
      </c>
      <c r="U4292" s="406">
        <v>8.5</v>
      </c>
      <c r="V4292" s="406">
        <v>9</v>
      </c>
      <c r="W4292" s="406">
        <v>202021</v>
      </c>
      <c r="X4292" s="566">
        <v>547</v>
      </c>
    </row>
    <row r="4293" spans="18:24" x14ac:dyDescent="0.2">
      <c r="R4293" s="406" t="str">
        <f t="shared" si="67"/>
        <v>514_COR_8.5_9_202021</v>
      </c>
      <c r="S4293" s="406">
        <v>514</v>
      </c>
      <c r="T4293" s="406" t="s">
        <v>287</v>
      </c>
      <c r="U4293" s="406">
        <v>8.5</v>
      </c>
      <c r="V4293" s="406">
        <v>9</v>
      </c>
      <c r="W4293" s="406">
        <v>202021</v>
      </c>
      <c r="X4293" s="566">
        <v>242</v>
      </c>
    </row>
    <row r="4294" spans="18:24" x14ac:dyDescent="0.2">
      <c r="R4294" s="406" t="str">
        <f t="shared" si="67"/>
        <v>516_COR_8.5_9_202021</v>
      </c>
      <c r="S4294" s="406">
        <v>516</v>
      </c>
      <c r="T4294" s="406" t="s">
        <v>287</v>
      </c>
      <c r="U4294" s="406">
        <v>8.5</v>
      </c>
      <c r="V4294" s="406">
        <v>9</v>
      </c>
      <c r="W4294" s="406">
        <v>202021</v>
      </c>
      <c r="X4294" s="566">
        <v>0</v>
      </c>
    </row>
    <row r="4295" spans="18:24" x14ac:dyDescent="0.2">
      <c r="R4295" s="406" t="str">
        <f t="shared" si="67"/>
        <v>518_COR_8.5_9_202021</v>
      </c>
      <c r="S4295" s="406">
        <v>518</v>
      </c>
      <c r="T4295" s="406" t="s">
        <v>287</v>
      </c>
      <c r="U4295" s="406">
        <v>8.5</v>
      </c>
      <c r="V4295" s="406">
        <v>9</v>
      </c>
      <c r="W4295" s="406">
        <v>202021</v>
      </c>
      <c r="X4295" s="566">
        <v>1421</v>
      </c>
    </row>
    <row r="4296" spans="18:24" x14ac:dyDescent="0.2">
      <c r="R4296" s="406" t="str">
        <f t="shared" si="67"/>
        <v>520_COR_8.5_9_202021</v>
      </c>
      <c r="S4296" s="406">
        <v>520</v>
      </c>
      <c r="T4296" s="406" t="s">
        <v>287</v>
      </c>
      <c r="U4296" s="406">
        <v>8.5</v>
      </c>
      <c r="V4296" s="406">
        <v>9</v>
      </c>
      <c r="W4296" s="406">
        <v>202021</v>
      </c>
      <c r="X4296" s="566">
        <v>851.65427999999997</v>
      </c>
    </row>
    <row r="4297" spans="18:24" x14ac:dyDescent="0.2">
      <c r="R4297" s="406" t="str">
        <f t="shared" si="67"/>
        <v>522_COR_8.5_9_202021</v>
      </c>
      <c r="S4297" s="406">
        <v>522</v>
      </c>
      <c r="T4297" s="406" t="s">
        <v>287</v>
      </c>
      <c r="U4297" s="406">
        <v>8.5</v>
      </c>
      <c r="V4297" s="406">
        <v>9</v>
      </c>
      <c r="W4297" s="406">
        <v>202021</v>
      </c>
      <c r="X4297" s="566">
        <v>149.86000000000001</v>
      </c>
    </row>
    <row r="4298" spans="18:24" x14ac:dyDescent="0.2">
      <c r="R4298" s="406" t="str">
        <f t="shared" si="67"/>
        <v>524_COR_8.5_9_202021</v>
      </c>
      <c r="S4298" s="406">
        <v>524</v>
      </c>
      <c r="T4298" s="406" t="s">
        <v>287</v>
      </c>
      <c r="U4298" s="406">
        <v>8.5</v>
      </c>
      <c r="V4298" s="406">
        <v>9</v>
      </c>
      <c r="W4298" s="406">
        <v>202021</v>
      </c>
      <c r="X4298" s="566">
        <v>92.23</v>
      </c>
    </row>
    <row r="4299" spans="18:24" x14ac:dyDescent="0.2">
      <c r="R4299" s="406" t="str">
        <f t="shared" si="67"/>
        <v>526_COR_8.5_9_202021</v>
      </c>
      <c r="S4299" s="406">
        <v>526</v>
      </c>
      <c r="T4299" s="406" t="s">
        <v>287</v>
      </c>
      <c r="U4299" s="406">
        <v>8.5</v>
      </c>
      <c r="V4299" s="406">
        <v>9</v>
      </c>
      <c r="W4299" s="406">
        <v>202021</v>
      </c>
      <c r="X4299" s="566">
        <v>633</v>
      </c>
    </row>
    <row r="4300" spans="18:24" x14ac:dyDescent="0.2">
      <c r="R4300" s="406" t="str">
        <f t="shared" si="67"/>
        <v>528_COR_8.5_9_202021</v>
      </c>
      <c r="S4300" s="406">
        <v>528</v>
      </c>
      <c r="T4300" s="406" t="s">
        <v>287</v>
      </c>
      <c r="U4300" s="406">
        <v>8.5</v>
      </c>
      <c r="V4300" s="406">
        <v>9</v>
      </c>
      <c r="W4300" s="406">
        <v>202021</v>
      </c>
      <c r="X4300" s="566">
        <v>1387.5521900000001</v>
      </c>
    </row>
    <row r="4301" spans="18:24" x14ac:dyDescent="0.2">
      <c r="R4301" s="406" t="str">
        <f t="shared" si="67"/>
        <v>530_COR_8.5_9_202021</v>
      </c>
      <c r="S4301" s="406">
        <v>530</v>
      </c>
      <c r="T4301" s="406" t="s">
        <v>287</v>
      </c>
      <c r="U4301" s="406">
        <v>8.5</v>
      </c>
      <c r="V4301" s="406">
        <v>9</v>
      </c>
      <c r="W4301" s="406">
        <v>202021</v>
      </c>
      <c r="X4301" s="566">
        <v>4107.8066399999998</v>
      </c>
    </row>
    <row r="4302" spans="18:24" x14ac:dyDescent="0.2">
      <c r="R4302" s="406" t="str">
        <f t="shared" si="67"/>
        <v>532_COR_8.5_9_202021</v>
      </c>
      <c r="S4302" s="406">
        <v>532</v>
      </c>
      <c r="T4302" s="406" t="s">
        <v>287</v>
      </c>
      <c r="U4302" s="406">
        <v>8.5</v>
      </c>
      <c r="V4302" s="406">
        <v>9</v>
      </c>
      <c r="W4302" s="406">
        <v>202021</v>
      </c>
      <c r="X4302" s="566">
        <v>1504</v>
      </c>
    </row>
    <row r="4303" spans="18:24" x14ac:dyDescent="0.2">
      <c r="R4303" s="406" t="str">
        <f t="shared" si="67"/>
        <v>534_COR_8.5_9_202021</v>
      </c>
      <c r="S4303" s="406">
        <v>534</v>
      </c>
      <c r="T4303" s="406" t="s">
        <v>287</v>
      </c>
      <c r="U4303" s="406">
        <v>8.5</v>
      </c>
      <c r="V4303" s="406">
        <v>9</v>
      </c>
      <c r="W4303" s="406">
        <v>202021</v>
      </c>
      <c r="X4303" s="566">
        <v>340.00801000000001</v>
      </c>
    </row>
    <row r="4304" spans="18:24" x14ac:dyDescent="0.2">
      <c r="R4304" s="406" t="str">
        <f t="shared" si="67"/>
        <v>536_COR_8.5_9_202021</v>
      </c>
      <c r="S4304" s="406">
        <v>536</v>
      </c>
      <c r="T4304" s="406" t="s">
        <v>287</v>
      </c>
      <c r="U4304" s="406">
        <v>8.5</v>
      </c>
      <c r="V4304" s="406">
        <v>9</v>
      </c>
      <c r="W4304" s="406">
        <v>202021</v>
      </c>
      <c r="X4304" s="566">
        <v>2203</v>
      </c>
    </row>
    <row r="4305" spans="18:24" x14ac:dyDescent="0.2">
      <c r="R4305" s="406" t="str">
        <f t="shared" si="67"/>
        <v>538_COR_8.5_9_202021</v>
      </c>
      <c r="S4305" s="406">
        <v>538</v>
      </c>
      <c r="T4305" s="406" t="s">
        <v>287</v>
      </c>
      <c r="U4305" s="406">
        <v>8.5</v>
      </c>
      <c r="V4305" s="406">
        <v>9</v>
      </c>
      <c r="W4305" s="406">
        <v>202021</v>
      </c>
      <c r="X4305" s="566">
        <v>295</v>
      </c>
    </row>
    <row r="4306" spans="18:24" x14ac:dyDescent="0.2">
      <c r="R4306" s="406" t="str">
        <f t="shared" si="67"/>
        <v>540_COR_8.5_9_202021</v>
      </c>
      <c r="S4306" s="406">
        <v>540</v>
      </c>
      <c r="T4306" s="406" t="s">
        <v>287</v>
      </c>
      <c r="U4306" s="406">
        <v>8.5</v>
      </c>
      <c r="V4306" s="406">
        <v>9</v>
      </c>
      <c r="W4306" s="406">
        <v>202021</v>
      </c>
      <c r="X4306" s="566">
        <v>1376.7670000000001</v>
      </c>
    </row>
    <row r="4307" spans="18:24" x14ac:dyDescent="0.2">
      <c r="R4307" s="406" t="str">
        <f t="shared" si="67"/>
        <v>542_COR_8.5_9_202021</v>
      </c>
      <c r="S4307" s="406">
        <v>542</v>
      </c>
      <c r="T4307" s="406" t="s">
        <v>287</v>
      </c>
      <c r="U4307" s="406">
        <v>8.5</v>
      </c>
      <c r="V4307" s="406">
        <v>9</v>
      </c>
      <c r="W4307" s="406">
        <v>202021</v>
      </c>
      <c r="X4307" s="566">
        <v>49</v>
      </c>
    </row>
    <row r="4308" spans="18:24" x14ac:dyDescent="0.2">
      <c r="R4308" s="406" t="str">
        <f t="shared" si="67"/>
        <v>544_COR_8.5_9_202021</v>
      </c>
      <c r="S4308" s="406">
        <v>544</v>
      </c>
      <c r="T4308" s="406" t="s">
        <v>287</v>
      </c>
      <c r="U4308" s="406">
        <v>8.5</v>
      </c>
      <c r="V4308" s="406">
        <v>9</v>
      </c>
      <c r="W4308" s="406">
        <v>202021</v>
      </c>
      <c r="X4308" s="566">
        <v>280</v>
      </c>
    </row>
    <row r="4309" spans="18:24" x14ac:dyDescent="0.2">
      <c r="R4309" s="406" t="str">
        <f t="shared" si="67"/>
        <v>545_COR_8.5_9_202021</v>
      </c>
      <c r="S4309" s="406">
        <v>545</v>
      </c>
      <c r="T4309" s="406" t="s">
        <v>287</v>
      </c>
      <c r="U4309" s="406">
        <v>8.5</v>
      </c>
      <c r="V4309" s="406">
        <v>9</v>
      </c>
      <c r="W4309" s="406">
        <v>202021</v>
      </c>
      <c r="X4309" s="566">
        <v>20</v>
      </c>
    </row>
    <row r="4310" spans="18:24" x14ac:dyDescent="0.2">
      <c r="R4310" s="406" t="str">
        <f t="shared" si="67"/>
        <v>546_COR_8.5_9_202021</v>
      </c>
      <c r="S4310" s="406">
        <v>546</v>
      </c>
      <c r="T4310" s="406" t="s">
        <v>287</v>
      </c>
      <c r="U4310" s="406">
        <v>8.5</v>
      </c>
      <c r="V4310" s="406">
        <v>9</v>
      </c>
      <c r="W4310" s="406">
        <v>202021</v>
      </c>
      <c r="X4310" s="566">
        <v>1289</v>
      </c>
    </row>
    <row r="4311" spans="18:24" x14ac:dyDescent="0.2">
      <c r="R4311" s="406" t="str">
        <f t="shared" si="67"/>
        <v>548_COR_8.5_9_202021</v>
      </c>
      <c r="S4311" s="406">
        <v>548</v>
      </c>
      <c r="T4311" s="406" t="s">
        <v>287</v>
      </c>
      <c r="U4311" s="406">
        <v>8.5</v>
      </c>
      <c r="V4311" s="406">
        <v>9</v>
      </c>
      <c r="W4311" s="406">
        <v>202021</v>
      </c>
      <c r="X4311" s="566">
        <v>577.13699999999994</v>
      </c>
    </row>
    <row r="4312" spans="18:24" x14ac:dyDescent="0.2">
      <c r="R4312" s="406" t="str">
        <f t="shared" si="67"/>
        <v>550_COR_8.5_9_202021</v>
      </c>
      <c r="S4312" s="406">
        <v>550</v>
      </c>
      <c r="T4312" s="406" t="s">
        <v>287</v>
      </c>
      <c r="U4312" s="406">
        <v>8.5</v>
      </c>
      <c r="V4312" s="406">
        <v>9</v>
      </c>
      <c r="W4312" s="406">
        <v>202021</v>
      </c>
      <c r="X4312" s="566">
        <v>74</v>
      </c>
    </row>
    <row r="4313" spans="18:24" x14ac:dyDescent="0.2">
      <c r="R4313" s="406" t="str">
        <f t="shared" si="67"/>
        <v>552_COR_8.5_9_202021</v>
      </c>
      <c r="S4313" s="406">
        <v>552</v>
      </c>
      <c r="T4313" s="406" t="s">
        <v>287</v>
      </c>
      <c r="U4313" s="406">
        <v>8.5</v>
      </c>
      <c r="V4313" s="406">
        <v>9</v>
      </c>
      <c r="W4313" s="406">
        <v>202021</v>
      </c>
      <c r="X4313" s="566">
        <v>1211</v>
      </c>
    </row>
    <row r="4314" spans="18:24" x14ac:dyDescent="0.2">
      <c r="R4314" s="406" t="str">
        <f t="shared" si="67"/>
        <v>562_COR_8.5_9_202021</v>
      </c>
      <c r="S4314" s="406">
        <v>562</v>
      </c>
      <c r="T4314" s="406" t="s">
        <v>287</v>
      </c>
      <c r="U4314" s="406">
        <v>8.5</v>
      </c>
      <c r="V4314" s="406">
        <v>9</v>
      </c>
      <c r="W4314" s="406">
        <v>202021</v>
      </c>
      <c r="X4314" s="566">
        <v>0</v>
      </c>
    </row>
    <row r="4315" spans="18:24" x14ac:dyDescent="0.2">
      <c r="R4315" s="406" t="str">
        <f t="shared" si="67"/>
        <v>564_COR_8.5_9_202021</v>
      </c>
      <c r="S4315" s="406">
        <v>564</v>
      </c>
      <c r="T4315" s="406" t="s">
        <v>287</v>
      </c>
      <c r="U4315" s="406">
        <v>8.5</v>
      </c>
      <c r="V4315" s="406">
        <v>9</v>
      </c>
      <c r="W4315" s="406">
        <v>202021</v>
      </c>
      <c r="X4315" s="566">
        <v>0</v>
      </c>
    </row>
    <row r="4316" spans="18:24" x14ac:dyDescent="0.2">
      <c r="R4316" s="406" t="str">
        <f t="shared" si="67"/>
        <v>566_COR_8.5_9_202021</v>
      </c>
      <c r="S4316" s="406">
        <v>566</v>
      </c>
      <c r="T4316" s="406" t="s">
        <v>287</v>
      </c>
      <c r="U4316" s="406">
        <v>8.5</v>
      </c>
      <c r="V4316" s="406">
        <v>9</v>
      </c>
      <c r="W4316" s="406">
        <v>202021</v>
      </c>
      <c r="X4316" s="566">
        <v>0</v>
      </c>
    </row>
    <row r="4317" spans="18:24" x14ac:dyDescent="0.2">
      <c r="R4317" s="406" t="str">
        <f t="shared" si="67"/>
        <v>568_COR_8.5_9_202021</v>
      </c>
      <c r="S4317" s="406">
        <v>568</v>
      </c>
      <c r="T4317" s="406" t="s">
        <v>287</v>
      </c>
      <c r="U4317" s="406">
        <v>8.5</v>
      </c>
      <c r="V4317" s="406">
        <v>9</v>
      </c>
      <c r="W4317" s="406">
        <v>202021</v>
      </c>
      <c r="X4317" s="566">
        <v>0</v>
      </c>
    </row>
    <row r="4318" spans="18:24" x14ac:dyDescent="0.2">
      <c r="R4318" s="406" t="str">
        <f t="shared" si="67"/>
        <v>572_COR_8.5_9_202021</v>
      </c>
      <c r="S4318" s="406">
        <v>572</v>
      </c>
      <c r="T4318" s="406" t="s">
        <v>287</v>
      </c>
      <c r="U4318" s="406">
        <v>8.5</v>
      </c>
      <c r="V4318" s="406">
        <v>9</v>
      </c>
      <c r="W4318" s="406">
        <v>202021</v>
      </c>
      <c r="X4318" s="566">
        <v>0</v>
      </c>
    </row>
    <row r="4319" spans="18:24" x14ac:dyDescent="0.2">
      <c r="R4319" s="406" t="str">
        <f t="shared" si="67"/>
        <v>574_COR_8.5_9_202021</v>
      </c>
      <c r="S4319" s="406">
        <v>574</v>
      </c>
      <c r="T4319" s="406" t="s">
        <v>287</v>
      </c>
      <c r="U4319" s="406">
        <v>8.5</v>
      </c>
      <c r="V4319" s="406">
        <v>9</v>
      </c>
      <c r="W4319" s="406">
        <v>202021</v>
      </c>
      <c r="X4319" s="566">
        <v>0</v>
      </c>
    </row>
    <row r="4320" spans="18:24" x14ac:dyDescent="0.2">
      <c r="R4320" s="406" t="str">
        <f t="shared" si="67"/>
        <v>576_COR_8.5_9_202021</v>
      </c>
      <c r="S4320" s="406">
        <v>576</v>
      </c>
      <c r="T4320" s="406" t="s">
        <v>287</v>
      </c>
      <c r="U4320" s="406">
        <v>8.5</v>
      </c>
      <c r="V4320" s="406">
        <v>9</v>
      </c>
      <c r="W4320" s="406">
        <v>202021</v>
      </c>
      <c r="X4320" s="566">
        <v>0</v>
      </c>
    </row>
    <row r="4321" spans="18:24" x14ac:dyDescent="0.2">
      <c r="R4321" s="406" t="str">
        <f t="shared" si="67"/>
        <v>582_COR_8.5_9_202021</v>
      </c>
      <c r="S4321" s="406">
        <v>582</v>
      </c>
      <c r="T4321" s="406" t="s">
        <v>287</v>
      </c>
      <c r="U4321" s="406">
        <v>8.5</v>
      </c>
      <c r="V4321" s="406">
        <v>9</v>
      </c>
      <c r="W4321" s="406">
        <v>202021</v>
      </c>
      <c r="X4321" s="566">
        <v>0</v>
      </c>
    </row>
    <row r="4322" spans="18:24" x14ac:dyDescent="0.2">
      <c r="R4322" s="406" t="str">
        <f t="shared" si="67"/>
        <v>584_COR_8.5_9_202021</v>
      </c>
      <c r="S4322" s="406">
        <v>584</v>
      </c>
      <c r="T4322" s="406" t="s">
        <v>287</v>
      </c>
      <c r="U4322" s="406">
        <v>8.5</v>
      </c>
      <c r="V4322" s="406">
        <v>9</v>
      </c>
      <c r="W4322" s="406">
        <v>202021</v>
      </c>
      <c r="X4322" s="566">
        <v>0</v>
      </c>
    </row>
    <row r="4323" spans="18:24" x14ac:dyDescent="0.2">
      <c r="R4323" s="406" t="str">
        <f t="shared" si="67"/>
        <v>586_COR_8.5_9_202021</v>
      </c>
      <c r="S4323" s="406">
        <v>586</v>
      </c>
      <c r="T4323" s="406" t="s">
        <v>287</v>
      </c>
      <c r="U4323" s="406">
        <v>8.5</v>
      </c>
      <c r="V4323" s="406">
        <v>9</v>
      </c>
      <c r="W4323" s="406">
        <v>202021</v>
      </c>
      <c r="X4323" s="566">
        <v>0</v>
      </c>
    </row>
    <row r="4324" spans="18:24" x14ac:dyDescent="0.2">
      <c r="R4324" s="406" t="str">
        <f t="shared" si="67"/>
        <v>512_COR_8.6_9_202021</v>
      </c>
      <c r="S4324" s="406">
        <v>512</v>
      </c>
      <c r="T4324" s="406" t="s">
        <v>287</v>
      </c>
      <c r="U4324" s="406">
        <v>8.6</v>
      </c>
      <c r="V4324" s="406">
        <v>9</v>
      </c>
      <c r="W4324" s="406">
        <v>202021</v>
      </c>
      <c r="X4324" s="566">
        <v>0</v>
      </c>
    </row>
    <row r="4325" spans="18:24" x14ac:dyDescent="0.2">
      <c r="R4325" s="406" t="str">
        <f t="shared" si="67"/>
        <v>514_COR_8.6_9_202021</v>
      </c>
      <c r="S4325" s="406">
        <v>514</v>
      </c>
      <c r="T4325" s="406" t="s">
        <v>287</v>
      </c>
      <c r="U4325" s="406">
        <v>8.6</v>
      </c>
      <c r="V4325" s="406">
        <v>9</v>
      </c>
      <c r="W4325" s="406">
        <v>202021</v>
      </c>
      <c r="X4325" s="566">
        <v>789</v>
      </c>
    </row>
    <row r="4326" spans="18:24" x14ac:dyDescent="0.2">
      <c r="R4326" s="406" t="str">
        <f t="shared" si="67"/>
        <v>516_COR_8.6_9_202021</v>
      </c>
      <c r="S4326" s="406">
        <v>516</v>
      </c>
      <c r="T4326" s="406" t="s">
        <v>287</v>
      </c>
      <c r="U4326" s="406">
        <v>8.6</v>
      </c>
      <c r="V4326" s="406">
        <v>9</v>
      </c>
      <c r="W4326" s="406">
        <v>202021</v>
      </c>
      <c r="X4326" s="566">
        <v>1850</v>
      </c>
    </row>
    <row r="4327" spans="18:24" x14ac:dyDescent="0.2">
      <c r="R4327" s="406" t="str">
        <f t="shared" si="67"/>
        <v>518_COR_8.6_9_202021</v>
      </c>
      <c r="S4327" s="406">
        <v>518</v>
      </c>
      <c r="T4327" s="406" t="s">
        <v>287</v>
      </c>
      <c r="U4327" s="406">
        <v>8.6</v>
      </c>
      <c r="V4327" s="406">
        <v>9</v>
      </c>
      <c r="W4327" s="406">
        <v>202021</v>
      </c>
      <c r="X4327" s="566">
        <v>199</v>
      </c>
    </row>
    <row r="4328" spans="18:24" x14ac:dyDescent="0.2">
      <c r="R4328" s="406" t="str">
        <f t="shared" si="67"/>
        <v>520_COR_8.6_9_202021</v>
      </c>
      <c r="S4328" s="406">
        <v>520</v>
      </c>
      <c r="T4328" s="406" t="s">
        <v>287</v>
      </c>
      <c r="U4328" s="406">
        <v>8.6</v>
      </c>
      <c r="V4328" s="406">
        <v>9</v>
      </c>
      <c r="W4328" s="406">
        <v>202021</v>
      </c>
      <c r="X4328" s="566">
        <v>0</v>
      </c>
    </row>
    <row r="4329" spans="18:24" x14ac:dyDescent="0.2">
      <c r="R4329" s="406" t="str">
        <f t="shared" si="67"/>
        <v>522_COR_8.6_9_202021</v>
      </c>
      <c r="S4329" s="406">
        <v>522</v>
      </c>
      <c r="T4329" s="406" t="s">
        <v>287</v>
      </c>
      <c r="U4329" s="406">
        <v>8.6</v>
      </c>
      <c r="V4329" s="406">
        <v>9</v>
      </c>
      <c r="W4329" s="406">
        <v>202021</v>
      </c>
      <c r="X4329" s="566">
        <v>643.90599999999995</v>
      </c>
    </row>
    <row r="4330" spans="18:24" x14ac:dyDescent="0.2">
      <c r="R4330" s="406" t="str">
        <f t="shared" si="67"/>
        <v>524_COR_8.6_9_202021</v>
      </c>
      <c r="S4330" s="406">
        <v>524</v>
      </c>
      <c r="T4330" s="406" t="s">
        <v>287</v>
      </c>
      <c r="U4330" s="406">
        <v>8.6</v>
      </c>
      <c r="V4330" s="406">
        <v>9</v>
      </c>
      <c r="W4330" s="406">
        <v>202021</v>
      </c>
      <c r="X4330" s="566">
        <v>976.56</v>
      </c>
    </row>
    <row r="4331" spans="18:24" x14ac:dyDescent="0.2">
      <c r="R4331" s="406" t="str">
        <f t="shared" si="67"/>
        <v>526_COR_8.6_9_202021</v>
      </c>
      <c r="S4331" s="406">
        <v>526</v>
      </c>
      <c r="T4331" s="406" t="s">
        <v>287</v>
      </c>
      <c r="U4331" s="406">
        <v>8.6</v>
      </c>
      <c r="V4331" s="406">
        <v>9</v>
      </c>
      <c r="W4331" s="406">
        <v>202021</v>
      </c>
      <c r="X4331" s="566">
        <v>195</v>
      </c>
    </row>
    <row r="4332" spans="18:24" x14ac:dyDescent="0.2">
      <c r="R4332" s="406" t="str">
        <f t="shared" si="67"/>
        <v>528_COR_8.6_9_202021</v>
      </c>
      <c r="S4332" s="406">
        <v>528</v>
      </c>
      <c r="T4332" s="406" t="s">
        <v>287</v>
      </c>
      <c r="U4332" s="406">
        <v>8.6</v>
      </c>
      <c r="V4332" s="406">
        <v>9</v>
      </c>
      <c r="W4332" s="406">
        <v>202021</v>
      </c>
      <c r="X4332" s="566">
        <v>306.22712999999999</v>
      </c>
    </row>
    <row r="4333" spans="18:24" x14ac:dyDescent="0.2">
      <c r="R4333" s="406" t="str">
        <f t="shared" si="67"/>
        <v>530_COR_8.6_9_202021</v>
      </c>
      <c r="S4333" s="406">
        <v>530</v>
      </c>
      <c r="T4333" s="406" t="s">
        <v>287</v>
      </c>
      <c r="U4333" s="406">
        <v>8.6</v>
      </c>
      <c r="V4333" s="406">
        <v>9</v>
      </c>
      <c r="W4333" s="406">
        <v>202021</v>
      </c>
      <c r="X4333" s="566">
        <v>7.5115200000000009</v>
      </c>
    </row>
    <row r="4334" spans="18:24" x14ac:dyDescent="0.2">
      <c r="R4334" s="406" t="str">
        <f t="shared" si="67"/>
        <v>532_COR_8.6_9_202021</v>
      </c>
      <c r="S4334" s="406">
        <v>532</v>
      </c>
      <c r="T4334" s="406" t="s">
        <v>287</v>
      </c>
      <c r="U4334" s="406">
        <v>8.6</v>
      </c>
      <c r="V4334" s="406">
        <v>9</v>
      </c>
      <c r="W4334" s="406">
        <v>202021</v>
      </c>
      <c r="X4334" s="566">
        <v>315</v>
      </c>
    </row>
    <row r="4335" spans="18:24" x14ac:dyDescent="0.2">
      <c r="R4335" s="406" t="str">
        <f t="shared" si="67"/>
        <v>534_COR_8.6_9_202021</v>
      </c>
      <c r="S4335" s="406">
        <v>534</v>
      </c>
      <c r="T4335" s="406" t="s">
        <v>287</v>
      </c>
      <c r="U4335" s="406">
        <v>8.6</v>
      </c>
      <c r="V4335" s="406">
        <v>9</v>
      </c>
      <c r="W4335" s="406">
        <v>202021</v>
      </c>
      <c r="X4335" s="566">
        <v>587.77419999999995</v>
      </c>
    </row>
    <row r="4336" spans="18:24" x14ac:dyDescent="0.2">
      <c r="R4336" s="406" t="str">
        <f t="shared" si="67"/>
        <v>536_COR_8.6_9_202021</v>
      </c>
      <c r="S4336" s="406">
        <v>536</v>
      </c>
      <c r="T4336" s="406" t="s">
        <v>287</v>
      </c>
      <c r="U4336" s="406">
        <v>8.6</v>
      </c>
      <c r="V4336" s="406">
        <v>9</v>
      </c>
      <c r="W4336" s="406">
        <v>202021</v>
      </c>
      <c r="X4336" s="566">
        <v>818</v>
      </c>
    </row>
    <row r="4337" spans="18:24" x14ac:dyDescent="0.2">
      <c r="R4337" s="406" t="str">
        <f t="shared" si="67"/>
        <v>538_COR_8.6_9_202021</v>
      </c>
      <c r="S4337" s="406">
        <v>538</v>
      </c>
      <c r="T4337" s="406" t="s">
        <v>287</v>
      </c>
      <c r="U4337" s="406">
        <v>8.6</v>
      </c>
      <c r="V4337" s="406">
        <v>9</v>
      </c>
      <c r="W4337" s="406">
        <v>202021</v>
      </c>
      <c r="X4337" s="566">
        <v>1326</v>
      </c>
    </row>
    <row r="4338" spans="18:24" x14ac:dyDescent="0.2">
      <c r="R4338" s="406" t="str">
        <f t="shared" si="67"/>
        <v>540_COR_8.6_9_202021</v>
      </c>
      <c r="S4338" s="406">
        <v>540</v>
      </c>
      <c r="T4338" s="406" t="s">
        <v>287</v>
      </c>
      <c r="U4338" s="406">
        <v>8.6</v>
      </c>
      <c r="V4338" s="406">
        <v>9</v>
      </c>
      <c r="W4338" s="406">
        <v>202021</v>
      </c>
      <c r="X4338" s="566">
        <v>272.86500000000001</v>
      </c>
    </row>
    <row r="4339" spans="18:24" x14ac:dyDescent="0.2">
      <c r="R4339" s="406" t="str">
        <f t="shared" si="67"/>
        <v>542_COR_8.6_9_202021</v>
      </c>
      <c r="S4339" s="406">
        <v>542</v>
      </c>
      <c r="T4339" s="406" t="s">
        <v>287</v>
      </c>
      <c r="U4339" s="406">
        <v>8.6</v>
      </c>
      <c r="V4339" s="406">
        <v>9</v>
      </c>
      <c r="W4339" s="406">
        <v>202021</v>
      </c>
      <c r="X4339" s="566">
        <v>182</v>
      </c>
    </row>
    <row r="4340" spans="18:24" x14ac:dyDescent="0.2">
      <c r="R4340" s="406" t="str">
        <f t="shared" si="67"/>
        <v>544_COR_8.6_9_202021</v>
      </c>
      <c r="S4340" s="406">
        <v>544</v>
      </c>
      <c r="T4340" s="406" t="s">
        <v>287</v>
      </c>
      <c r="U4340" s="406">
        <v>8.6</v>
      </c>
      <c r="V4340" s="406">
        <v>9</v>
      </c>
      <c r="W4340" s="406">
        <v>202021</v>
      </c>
      <c r="X4340" s="566">
        <v>635</v>
      </c>
    </row>
    <row r="4341" spans="18:24" x14ac:dyDescent="0.2">
      <c r="R4341" s="406" t="str">
        <f t="shared" si="67"/>
        <v>545_COR_8.6_9_202021</v>
      </c>
      <c r="S4341" s="406">
        <v>545</v>
      </c>
      <c r="T4341" s="406" t="s">
        <v>287</v>
      </c>
      <c r="U4341" s="406">
        <v>8.6</v>
      </c>
      <c r="V4341" s="406">
        <v>9</v>
      </c>
      <c r="W4341" s="406">
        <v>202021</v>
      </c>
      <c r="X4341" s="566">
        <v>0</v>
      </c>
    </row>
    <row r="4342" spans="18:24" x14ac:dyDescent="0.2">
      <c r="R4342" s="406" t="str">
        <f t="shared" si="67"/>
        <v>546_COR_8.6_9_202021</v>
      </c>
      <c r="S4342" s="406">
        <v>546</v>
      </c>
      <c r="T4342" s="406" t="s">
        <v>287</v>
      </c>
      <c r="U4342" s="406">
        <v>8.6</v>
      </c>
      <c r="V4342" s="406">
        <v>9</v>
      </c>
      <c r="W4342" s="406">
        <v>202021</v>
      </c>
      <c r="X4342" s="566">
        <v>460</v>
      </c>
    </row>
    <row r="4343" spans="18:24" x14ac:dyDescent="0.2">
      <c r="R4343" s="406" t="str">
        <f t="shared" si="67"/>
        <v>548_COR_8.6_9_202021</v>
      </c>
      <c r="S4343" s="406">
        <v>548</v>
      </c>
      <c r="T4343" s="406" t="s">
        <v>287</v>
      </c>
      <c r="U4343" s="406">
        <v>8.6</v>
      </c>
      <c r="V4343" s="406">
        <v>9</v>
      </c>
      <c r="W4343" s="406">
        <v>202021</v>
      </c>
      <c r="X4343" s="566">
        <v>580.77800000000002</v>
      </c>
    </row>
    <row r="4344" spans="18:24" x14ac:dyDescent="0.2">
      <c r="R4344" s="406" t="str">
        <f t="shared" si="67"/>
        <v>550_COR_8.6_9_202021</v>
      </c>
      <c r="S4344" s="406">
        <v>550</v>
      </c>
      <c r="T4344" s="406" t="s">
        <v>287</v>
      </c>
      <c r="U4344" s="406">
        <v>8.6</v>
      </c>
      <c r="V4344" s="406">
        <v>9</v>
      </c>
      <c r="W4344" s="406">
        <v>202021</v>
      </c>
      <c r="X4344" s="566">
        <v>350.07213000000002</v>
      </c>
    </row>
    <row r="4345" spans="18:24" x14ac:dyDescent="0.2">
      <c r="R4345" s="406" t="str">
        <f t="shared" si="67"/>
        <v>552_COR_8.6_9_202021</v>
      </c>
      <c r="S4345" s="406">
        <v>552</v>
      </c>
      <c r="T4345" s="406" t="s">
        <v>287</v>
      </c>
      <c r="U4345" s="406">
        <v>8.6</v>
      </c>
      <c r="V4345" s="406">
        <v>9</v>
      </c>
      <c r="W4345" s="406">
        <v>202021</v>
      </c>
      <c r="X4345" s="566">
        <v>117</v>
      </c>
    </row>
    <row r="4346" spans="18:24" x14ac:dyDescent="0.2">
      <c r="R4346" s="406" t="str">
        <f t="shared" si="67"/>
        <v>562_COR_8.6_9_202021</v>
      </c>
      <c r="S4346" s="406">
        <v>562</v>
      </c>
      <c r="T4346" s="406" t="s">
        <v>287</v>
      </c>
      <c r="U4346" s="406">
        <v>8.6</v>
      </c>
      <c r="V4346" s="406">
        <v>9</v>
      </c>
      <c r="W4346" s="406">
        <v>202021</v>
      </c>
      <c r="X4346" s="566">
        <v>0</v>
      </c>
    </row>
    <row r="4347" spans="18:24" x14ac:dyDescent="0.2">
      <c r="R4347" s="406" t="str">
        <f t="shared" si="67"/>
        <v>564_COR_8.6_9_202021</v>
      </c>
      <c r="S4347" s="406">
        <v>564</v>
      </c>
      <c r="T4347" s="406" t="s">
        <v>287</v>
      </c>
      <c r="U4347" s="406">
        <v>8.6</v>
      </c>
      <c r="V4347" s="406">
        <v>9</v>
      </c>
      <c r="W4347" s="406">
        <v>202021</v>
      </c>
      <c r="X4347" s="566">
        <v>0</v>
      </c>
    </row>
    <row r="4348" spans="18:24" x14ac:dyDescent="0.2">
      <c r="R4348" s="406" t="str">
        <f t="shared" si="67"/>
        <v>566_COR_8.6_9_202021</v>
      </c>
      <c r="S4348" s="406">
        <v>566</v>
      </c>
      <c r="T4348" s="406" t="s">
        <v>287</v>
      </c>
      <c r="U4348" s="406">
        <v>8.6</v>
      </c>
      <c r="V4348" s="406">
        <v>9</v>
      </c>
      <c r="W4348" s="406">
        <v>202021</v>
      </c>
      <c r="X4348" s="566">
        <v>0</v>
      </c>
    </row>
    <row r="4349" spans="18:24" x14ac:dyDescent="0.2">
      <c r="R4349" s="406" t="str">
        <f t="shared" si="67"/>
        <v>568_COR_8.6_9_202021</v>
      </c>
      <c r="S4349" s="406">
        <v>568</v>
      </c>
      <c r="T4349" s="406" t="s">
        <v>287</v>
      </c>
      <c r="U4349" s="406">
        <v>8.6</v>
      </c>
      <c r="V4349" s="406">
        <v>9</v>
      </c>
      <c r="W4349" s="406">
        <v>202021</v>
      </c>
      <c r="X4349" s="566">
        <v>0</v>
      </c>
    </row>
    <row r="4350" spans="18:24" x14ac:dyDescent="0.2">
      <c r="R4350" s="406" t="str">
        <f t="shared" si="67"/>
        <v>572_COR_8.6_9_202021</v>
      </c>
      <c r="S4350" s="406">
        <v>572</v>
      </c>
      <c r="T4350" s="406" t="s">
        <v>287</v>
      </c>
      <c r="U4350" s="406">
        <v>8.6</v>
      </c>
      <c r="V4350" s="406">
        <v>9</v>
      </c>
      <c r="W4350" s="406">
        <v>202021</v>
      </c>
      <c r="X4350" s="566">
        <v>0</v>
      </c>
    </row>
    <row r="4351" spans="18:24" x14ac:dyDescent="0.2">
      <c r="R4351" s="406" t="str">
        <f t="shared" si="67"/>
        <v>574_COR_8.6_9_202021</v>
      </c>
      <c r="S4351" s="406">
        <v>574</v>
      </c>
      <c r="T4351" s="406" t="s">
        <v>287</v>
      </c>
      <c r="U4351" s="406">
        <v>8.6</v>
      </c>
      <c r="V4351" s="406">
        <v>9</v>
      </c>
      <c r="W4351" s="406">
        <v>202021</v>
      </c>
      <c r="X4351" s="566">
        <v>0</v>
      </c>
    </row>
    <row r="4352" spans="18:24" x14ac:dyDescent="0.2">
      <c r="R4352" s="406" t="str">
        <f t="shared" si="67"/>
        <v>576_COR_8.6_9_202021</v>
      </c>
      <c r="S4352" s="406">
        <v>576</v>
      </c>
      <c r="T4352" s="406" t="s">
        <v>287</v>
      </c>
      <c r="U4352" s="406">
        <v>8.6</v>
      </c>
      <c r="V4352" s="406">
        <v>9</v>
      </c>
      <c r="W4352" s="406">
        <v>202021</v>
      </c>
      <c r="X4352" s="566">
        <v>0</v>
      </c>
    </row>
    <row r="4353" spans="18:24" x14ac:dyDescent="0.2">
      <c r="R4353" s="406" t="str">
        <f t="shared" si="67"/>
        <v>582_COR_8.6_9_202021</v>
      </c>
      <c r="S4353" s="406">
        <v>582</v>
      </c>
      <c r="T4353" s="406" t="s">
        <v>287</v>
      </c>
      <c r="U4353" s="406">
        <v>8.6</v>
      </c>
      <c r="V4353" s="406">
        <v>9</v>
      </c>
      <c r="W4353" s="406">
        <v>202021</v>
      </c>
      <c r="X4353" s="566">
        <v>0</v>
      </c>
    </row>
    <row r="4354" spans="18:24" x14ac:dyDescent="0.2">
      <c r="R4354" s="406" t="str">
        <f t="shared" si="67"/>
        <v>584_COR_8.6_9_202021</v>
      </c>
      <c r="S4354" s="406">
        <v>584</v>
      </c>
      <c r="T4354" s="406" t="s">
        <v>287</v>
      </c>
      <c r="U4354" s="406">
        <v>8.6</v>
      </c>
      <c r="V4354" s="406">
        <v>9</v>
      </c>
      <c r="W4354" s="406">
        <v>202021</v>
      </c>
      <c r="X4354" s="566">
        <v>0</v>
      </c>
    </row>
    <row r="4355" spans="18:24" x14ac:dyDescent="0.2">
      <c r="R4355" s="406" t="str">
        <f t="shared" si="67"/>
        <v>586_COR_8.6_9_202021</v>
      </c>
      <c r="S4355" s="406">
        <v>586</v>
      </c>
      <c r="T4355" s="406" t="s">
        <v>287</v>
      </c>
      <c r="U4355" s="406">
        <v>8.6</v>
      </c>
      <c r="V4355" s="406">
        <v>9</v>
      </c>
      <c r="W4355" s="406">
        <v>202021</v>
      </c>
      <c r="X4355" s="566">
        <v>0</v>
      </c>
    </row>
    <row r="4356" spans="18:24" x14ac:dyDescent="0.2">
      <c r="R4356" s="406" t="str">
        <f t="shared" ref="R4356:R4419" si="68">S4356&amp;"_"&amp;T4356&amp;"_"&amp;U4356&amp;"_"&amp;V4356&amp;"_"&amp;W4356</f>
        <v>512_COR_8.7_9_202021</v>
      </c>
      <c r="S4356" s="406">
        <v>512</v>
      </c>
      <c r="T4356" s="406" t="s">
        <v>287</v>
      </c>
      <c r="U4356" s="406">
        <v>8.6999999999999993</v>
      </c>
      <c r="V4356" s="406">
        <v>9</v>
      </c>
      <c r="W4356" s="406">
        <v>202021</v>
      </c>
      <c r="X4356" s="566">
        <v>0</v>
      </c>
    </row>
    <row r="4357" spans="18:24" x14ac:dyDescent="0.2">
      <c r="R4357" s="406" t="str">
        <f t="shared" si="68"/>
        <v>514_COR_8.7_9_202021</v>
      </c>
      <c r="S4357" s="406">
        <v>514</v>
      </c>
      <c r="T4357" s="406" t="s">
        <v>287</v>
      </c>
      <c r="U4357" s="406">
        <v>8.6999999999999993</v>
      </c>
      <c r="V4357" s="406">
        <v>9</v>
      </c>
      <c r="W4357" s="406">
        <v>202021</v>
      </c>
      <c r="X4357" s="566">
        <v>1268</v>
      </c>
    </row>
    <row r="4358" spans="18:24" x14ac:dyDescent="0.2">
      <c r="R4358" s="406" t="str">
        <f t="shared" si="68"/>
        <v>516_COR_8.7_9_202021</v>
      </c>
      <c r="S4358" s="406">
        <v>516</v>
      </c>
      <c r="T4358" s="406" t="s">
        <v>287</v>
      </c>
      <c r="U4358" s="406">
        <v>8.6999999999999993</v>
      </c>
      <c r="V4358" s="406">
        <v>9</v>
      </c>
      <c r="W4358" s="406">
        <v>202021</v>
      </c>
      <c r="X4358" s="566">
        <v>1040</v>
      </c>
    </row>
    <row r="4359" spans="18:24" x14ac:dyDescent="0.2">
      <c r="R4359" s="406" t="str">
        <f t="shared" si="68"/>
        <v>518_COR_8.7_9_202021</v>
      </c>
      <c r="S4359" s="406">
        <v>518</v>
      </c>
      <c r="T4359" s="406" t="s">
        <v>287</v>
      </c>
      <c r="U4359" s="406">
        <v>8.6999999999999993</v>
      </c>
      <c r="V4359" s="406">
        <v>9</v>
      </c>
      <c r="W4359" s="406">
        <v>202021</v>
      </c>
      <c r="X4359" s="566">
        <v>434</v>
      </c>
    </row>
    <row r="4360" spans="18:24" x14ac:dyDescent="0.2">
      <c r="R4360" s="406" t="str">
        <f t="shared" si="68"/>
        <v>520_COR_8.7_9_202021</v>
      </c>
      <c r="S4360" s="406">
        <v>520</v>
      </c>
      <c r="T4360" s="406" t="s">
        <v>287</v>
      </c>
      <c r="U4360" s="406">
        <v>8.6999999999999993</v>
      </c>
      <c r="V4360" s="406">
        <v>9</v>
      </c>
      <c r="W4360" s="406">
        <v>202021</v>
      </c>
      <c r="X4360" s="566">
        <v>2463.8045700000002</v>
      </c>
    </row>
    <row r="4361" spans="18:24" x14ac:dyDescent="0.2">
      <c r="R4361" s="406" t="str">
        <f t="shared" si="68"/>
        <v>522_COR_8.7_9_202021</v>
      </c>
      <c r="S4361" s="406">
        <v>522</v>
      </c>
      <c r="T4361" s="406" t="s">
        <v>287</v>
      </c>
      <c r="U4361" s="406">
        <v>8.6999999999999993</v>
      </c>
      <c r="V4361" s="406">
        <v>9</v>
      </c>
      <c r="W4361" s="406">
        <v>202021</v>
      </c>
      <c r="X4361" s="566">
        <v>0</v>
      </c>
    </row>
    <row r="4362" spans="18:24" x14ac:dyDescent="0.2">
      <c r="R4362" s="406" t="str">
        <f t="shared" si="68"/>
        <v>524_COR_8.7_9_202021</v>
      </c>
      <c r="S4362" s="406">
        <v>524</v>
      </c>
      <c r="T4362" s="406" t="s">
        <v>287</v>
      </c>
      <c r="U4362" s="406">
        <v>8.6999999999999993</v>
      </c>
      <c r="V4362" s="406">
        <v>9</v>
      </c>
      <c r="W4362" s="406">
        <v>202021</v>
      </c>
      <c r="X4362" s="566">
        <v>2429.8510000000001</v>
      </c>
    </row>
    <row r="4363" spans="18:24" x14ac:dyDescent="0.2">
      <c r="R4363" s="406" t="str">
        <f t="shared" si="68"/>
        <v>526_COR_8.7_9_202021</v>
      </c>
      <c r="S4363" s="406">
        <v>526</v>
      </c>
      <c r="T4363" s="406" t="s">
        <v>287</v>
      </c>
      <c r="U4363" s="406">
        <v>8.6999999999999993</v>
      </c>
      <c r="V4363" s="406">
        <v>9</v>
      </c>
      <c r="W4363" s="406">
        <v>202021</v>
      </c>
      <c r="X4363" s="566">
        <v>1116</v>
      </c>
    </row>
    <row r="4364" spans="18:24" x14ac:dyDescent="0.2">
      <c r="R4364" s="406" t="str">
        <f t="shared" si="68"/>
        <v>528_COR_8.7_9_202021</v>
      </c>
      <c r="S4364" s="406">
        <v>528</v>
      </c>
      <c r="T4364" s="406" t="s">
        <v>287</v>
      </c>
      <c r="U4364" s="406">
        <v>8.6999999999999993</v>
      </c>
      <c r="V4364" s="406">
        <v>9</v>
      </c>
      <c r="W4364" s="406">
        <v>202021</v>
      </c>
      <c r="X4364" s="566">
        <v>42.735999999999997</v>
      </c>
    </row>
    <row r="4365" spans="18:24" x14ac:dyDescent="0.2">
      <c r="R4365" s="406" t="str">
        <f t="shared" si="68"/>
        <v>530_COR_8.7_9_202021</v>
      </c>
      <c r="S4365" s="406">
        <v>530</v>
      </c>
      <c r="T4365" s="406" t="s">
        <v>287</v>
      </c>
      <c r="U4365" s="406">
        <v>8.6999999999999993</v>
      </c>
      <c r="V4365" s="406">
        <v>9</v>
      </c>
      <c r="W4365" s="406">
        <v>202021</v>
      </c>
      <c r="X4365" s="566">
        <v>1985.1317099999997</v>
      </c>
    </row>
    <row r="4366" spans="18:24" x14ac:dyDescent="0.2">
      <c r="R4366" s="406" t="str">
        <f t="shared" si="68"/>
        <v>532_COR_8.7_9_202021</v>
      </c>
      <c r="S4366" s="406">
        <v>532</v>
      </c>
      <c r="T4366" s="406" t="s">
        <v>287</v>
      </c>
      <c r="U4366" s="406">
        <v>8.6999999999999993</v>
      </c>
      <c r="V4366" s="406">
        <v>9</v>
      </c>
      <c r="W4366" s="406">
        <v>202021</v>
      </c>
      <c r="X4366" s="566">
        <v>0</v>
      </c>
    </row>
    <row r="4367" spans="18:24" x14ac:dyDescent="0.2">
      <c r="R4367" s="406" t="str">
        <f t="shared" si="68"/>
        <v>534_COR_8.7_9_202021</v>
      </c>
      <c r="S4367" s="406">
        <v>534</v>
      </c>
      <c r="T4367" s="406" t="s">
        <v>287</v>
      </c>
      <c r="U4367" s="406">
        <v>8.6999999999999993</v>
      </c>
      <c r="V4367" s="406">
        <v>9</v>
      </c>
      <c r="W4367" s="406">
        <v>202021</v>
      </c>
      <c r="X4367" s="566">
        <v>0</v>
      </c>
    </row>
    <row r="4368" spans="18:24" x14ac:dyDescent="0.2">
      <c r="R4368" s="406" t="str">
        <f t="shared" si="68"/>
        <v>536_COR_8.7_9_202021</v>
      </c>
      <c r="S4368" s="406">
        <v>536</v>
      </c>
      <c r="T4368" s="406" t="s">
        <v>287</v>
      </c>
      <c r="U4368" s="406">
        <v>8.6999999999999993</v>
      </c>
      <c r="V4368" s="406">
        <v>9</v>
      </c>
      <c r="W4368" s="406">
        <v>202021</v>
      </c>
      <c r="X4368" s="566">
        <v>0</v>
      </c>
    </row>
    <row r="4369" spans="18:24" x14ac:dyDescent="0.2">
      <c r="R4369" s="406" t="str">
        <f t="shared" si="68"/>
        <v>538_COR_8.7_9_202021</v>
      </c>
      <c r="S4369" s="406">
        <v>538</v>
      </c>
      <c r="T4369" s="406" t="s">
        <v>287</v>
      </c>
      <c r="U4369" s="406">
        <v>8.6999999999999993</v>
      </c>
      <c r="V4369" s="406">
        <v>9</v>
      </c>
      <c r="W4369" s="406">
        <v>202021</v>
      </c>
      <c r="X4369" s="566">
        <v>1138</v>
      </c>
    </row>
    <row r="4370" spans="18:24" x14ac:dyDescent="0.2">
      <c r="R4370" s="406" t="str">
        <f t="shared" si="68"/>
        <v>540_COR_8.7_9_202021</v>
      </c>
      <c r="S4370" s="406">
        <v>540</v>
      </c>
      <c r="T4370" s="406" t="s">
        <v>287</v>
      </c>
      <c r="U4370" s="406">
        <v>8.6999999999999993</v>
      </c>
      <c r="V4370" s="406">
        <v>9</v>
      </c>
      <c r="W4370" s="406">
        <v>202021</v>
      </c>
      <c r="X4370" s="566">
        <v>20.928999999999998</v>
      </c>
    </row>
    <row r="4371" spans="18:24" x14ac:dyDescent="0.2">
      <c r="R4371" s="406" t="str">
        <f t="shared" si="68"/>
        <v>542_COR_8.7_9_202021</v>
      </c>
      <c r="S4371" s="406">
        <v>542</v>
      </c>
      <c r="T4371" s="406" t="s">
        <v>287</v>
      </c>
      <c r="U4371" s="406">
        <v>8.6999999999999993</v>
      </c>
      <c r="V4371" s="406">
        <v>9</v>
      </c>
      <c r="W4371" s="406">
        <v>202021</v>
      </c>
      <c r="X4371" s="566">
        <v>573</v>
      </c>
    </row>
    <row r="4372" spans="18:24" x14ac:dyDescent="0.2">
      <c r="R4372" s="406" t="str">
        <f t="shared" si="68"/>
        <v>544_COR_8.7_9_202021</v>
      </c>
      <c r="S4372" s="406">
        <v>544</v>
      </c>
      <c r="T4372" s="406" t="s">
        <v>287</v>
      </c>
      <c r="U4372" s="406">
        <v>8.6999999999999993</v>
      </c>
      <c r="V4372" s="406">
        <v>9</v>
      </c>
      <c r="W4372" s="406">
        <v>202021</v>
      </c>
      <c r="X4372" s="566">
        <v>1344</v>
      </c>
    </row>
    <row r="4373" spans="18:24" x14ac:dyDescent="0.2">
      <c r="R4373" s="406" t="str">
        <f t="shared" si="68"/>
        <v>545_COR_8.7_9_202021</v>
      </c>
      <c r="S4373" s="406">
        <v>545</v>
      </c>
      <c r="T4373" s="406" t="s">
        <v>287</v>
      </c>
      <c r="U4373" s="406">
        <v>8.6999999999999993</v>
      </c>
      <c r="V4373" s="406">
        <v>9</v>
      </c>
      <c r="W4373" s="406">
        <v>202021</v>
      </c>
      <c r="X4373" s="566">
        <v>1164</v>
      </c>
    </row>
    <row r="4374" spans="18:24" x14ac:dyDescent="0.2">
      <c r="R4374" s="406" t="str">
        <f t="shared" si="68"/>
        <v>546_COR_8.7_9_202021</v>
      </c>
      <c r="S4374" s="406">
        <v>546</v>
      </c>
      <c r="T4374" s="406" t="s">
        <v>287</v>
      </c>
      <c r="U4374" s="406">
        <v>8.6999999999999993</v>
      </c>
      <c r="V4374" s="406">
        <v>9</v>
      </c>
      <c r="W4374" s="406">
        <v>202021</v>
      </c>
      <c r="X4374" s="566">
        <v>479</v>
      </c>
    </row>
    <row r="4375" spans="18:24" x14ac:dyDescent="0.2">
      <c r="R4375" s="406" t="str">
        <f t="shared" si="68"/>
        <v>548_COR_8.7_9_202021</v>
      </c>
      <c r="S4375" s="406">
        <v>548</v>
      </c>
      <c r="T4375" s="406" t="s">
        <v>287</v>
      </c>
      <c r="U4375" s="406">
        <v>8.6999999999999993</v>
      </c>
      <c r="V4375" s="406">
        <v>9</v>
      </c>
      <c r="W4375" s="406">
        <v>202021</v>
      </c>
      <c r="X4375" s="566">
        <v>0</v>
      </c>
    </row>
    <row r="4376" spans="18:24" x14ac:dyDescent="0.2">
      <c r="R4376" s="406" t="str">
        <f t="shared" si="68"/>
        <v>550_COR_8.7_9_202021</v>
      </c>
      <c r="S4376" s="406">
        <v>550</v>
      </c>
      <c r="T4376" s="406" t="s">
        <v>287</v>
      </c>
      <c r="U4376" s="406">
        <v>8.6999999999999993</v>
      </c>
      <c r="V4376" s="406">
        <v>9</v>
      </c>
      <c r="W4376" s="406">
        <v>202021</v>
      </c>
      <c r="X4376" s="566">
        <v>1367.3654700000002</v>
      </c>
    </row>
    <row r="4377" spans="18:24" x14ac:dyDescent="0.2">
      <c r="R4377" s="406" t="str">
        <f t="shared" si="68"/>
        <v>552_COR_8.7_9_202021</v>
      </c>
      <c r="S4377" s="406">
        <v>552</v>
      </c>
      <c r="T4377" s="406" t="s">
        <v>287</v>
      </c>
      <c r="U4377" s="406">
        <v>8.6999999999999993</v>
      </c>
      <c r="V4377" s="406">
        <v>9</v>
      </c>
      <c r="W4377" s="406">
        <v>202021</v>
      </c>
      <c r="X4377" s="566">
        <v>2504</v>
      </c>
    </row>
    <row r="4378" spans="18:24" x14ac:dyDescent="0.2">
      <c r="R4378" s="406" t="str">
        <f t="shared" si="68"/>
        <v>562_COR_8.7_9_202021</v>
      </c>
      <c r="S4378" s="406">
        <v>562</v>
      </c>
      <c r="T4378" s="406" t="s">
        <v>287</v>
      </c>
      <c r="U4378" s="406">
        <v>8.6999999999999993</v>
      </c>
      <c r="V4378" s="406">
        <v>9</v>
      </c>
      <c r="W4378" s="406">
        <v>202021</v>
      </c>
      <c r="X4378" s="566">
        <v>0</v>
      </c>
    </row>
    <row r="4379" spans="18:24" x14ac:dyDescent="0.2">
      <c r="R4379" s="406" t="str">
        <f t="shared" si="68"/>
        <v>564_COR_8.7_9_202021</v>
      </c>
      <c r="S4379" s="406">
        <v>564</v>
      </c>
      <c r="T4379" s="406" t="s">
        <v>287</v>
      </c>
      <c r="U4379" s="406">
        <v>8.6999999999999993</v>
      </c>
      <c r="V4379" s="406">
        <v>9</v>
      </c>
      <c r="W4379" s="406">
        <v>202021</v>
      </c>
      <c r="X4379" s="566">
        <v>0</v>
      </c>
    </row>
    <row r="4380" spans="18:24" x14ac:dyDescent="0.2">
      <c r="R4380" s="406" t="str">
        <f t="shared" si="68"/>
        <v>566_COR_8.7_9_202021</v>
      </c>
      <c r="S4380" s="406">
        <v>566</v>
      </c>
      <c r="T4380" s="406" t="s">
        <v>287</v>
      </c>
      <c r="U4380" s="406">
        <v>8.6999999999999993</v>
      </c>
      <c r="V4380" s="406">
        <v>9</v>
      </c>
      <c r="W4380" s="406">
        <v>202021</v>
      </c>
      <c r="X4380" s="566">
        <v>0</v>
      </c>
    </row>
    <row r="4381" spans="18:24" x14ac:dyDescent="0.2">
      <c r="R4381" s="406" t="str">
        <f t="shared" si="68"/>
        <v>568_COR_8.7_9_202021</v>
      </c>
      <c r="S4381" s="406">
        <v>568</v>
      </c>
      <c r="T4381" s="406" t="s">
        <v>287</v>
      </c>
      <c r="U4381" s="406">
        <v>8.6999999999999993</v>
      </c>
      <c r="V4381" s="406">
        <v>9</v>
      </c>
      <c r="W4381" s="406">
        <v>202021</v>
      </c>
      <c r="X4381" s="566">
        <v>0</v>
      </c>
    </row>
    <row r="4382" spans="18:24" x14ac:dyDescent="0.2">
      <c r="R4382" s="406" t="str">
        <f t="shared" si="68"/>
        <v>572_COR_8.7_9_202021</v>
      </c>
      <c r="S4382" s="406">
        <v>572</v>
      </c>
      <c r="T4382" s="406" t="s">
        <v>287</v>
      </c>
      <c r="U4382" s="406">
        <v>8.6999999999999993</v>
      </c>
      <c r="V4382" s="406">
        <v>9</v>
      </c>
      <c r="W4382" s="406">
        <v>202021</v>
      </c>
      <c r="X4382" s="566">
        <v>0</v>
      </c>
    </row>
    <row r="4383" spans="18:24" x14ac:dyDescent="0.2">
      <c r="R4383" s="406" t="str">
        <f t="shared" si="68"/>
        <v>574_COR_8.7_9_202021</v>
      </c>
      <c r="S4383" s="406">
        <v>574</v>
      </c>
      <c r="T4383" s="406" t="s">
        <v>287</v>
      </c>
      <c r="U4383" s="406">
        <v>8.6999999999999993</v>
      </c>
      <c r="V4383" s="406">
        <v>9</v>
      </c>
      <c r="W4383" s="406">
        <v>202021</v>
      </c>
      <c r="X4383" s="566">
        <v>0</v>
      </c>
    </row>
    <row r="4384" spans="18:24" x14ac:dyDescent="0.2">
      <c r="R4384" s="406" t="str">
        <f t="shared" si="68"/>
        <v>576_COR_8.7_9_202021</v>
      </c>
      <c r="S4384" s="406">
        <v>576</v>
      </c>
      <c r="T4384" s="406" t="s">
        <v>287</v>
      </c>
      <c r="U4384" s="406">
        <v>8.6999999999999993</v>
      </c>
      <c r="V4384" s="406">
        <v>9</v>
      </c>
      <c r="W4384" s="406">
        <v>202021</v>
      </c>
      <c r="X4384" s="566">
        <v>0</v>
      </c>
    </row>
    <row r="4385" spans="18:24" x14ac:dyDescent="0.2">
      <c r="R4385" s="406" t="str">
        <f t="shared" si="68"/>
        <v>582_COR_8.7_9_202021</v>
      </c>
      <c r="S4385" s="406">
        <v>582</v>
      </c>
      <c r="T4385" s="406" t="s">
        <v>287</v>
      </c>
      <c r="U4385" s="406">
        <v>8.6999999999999993</v>
      </c>
      <c r="V4385" s="406">
        <v>9</v>
      </c>
      <c r="W4385" s="406">
        <v>202021</v>
      </c>
      <c r="X4385" s="566">
        <v>0</v>
      </c>
    </row>
    <row r="4386" spans="18:24" x14ac:dyDescent="0.2">
      <c r="R4386" s="406" t="str">
        <f t="shared" si="68"/>
        <v>584_COR_8.7_9_202021</v>
      </c>
      <c r="S4386" s="406">
        <v>584</v>
      </c>
      <c r="T4386" s="406" t="s">
        <v>287</v>
      </c>
      <c r="U4386" s="406">
        <v>8.6999999999999993</v>
      </c>
      <c r="V4386" s="406">
        <v>9</v>
      </c>
      <c r="W4386" s="406">
        <v>202021</v>
      </c>
      <c r="X4386" s="566">
        <v>0</v>
      </c>
    </row>
    <row r="4387" spans="18:24" x14ac:dyDescent="0.2">
      <c r="R4387" s="406" t="str">
        <f t="shared" si="68"/>
        <v>586_COR_8.7_9_202021</v>
      </c>
      <c r="S4387" s="406">
        <v>586</v>
      </c>
      <c r="T4387" s="406" t="s">
        <v>287</v>
      </c>
      <c r="U4387" s="406">
        <v>8.6999999999999993</v>
      </c>
      <c r="V4387" s="406">
        <v>9</v>
      </c>
      <c r="W4387" s="406">
        <v>202021</v>
      </c>
      <c r="X4387" s="566">
        <v>0</v>
      </c>
    </row>
    <row r="4388" spans="18:24" x14ac:dyDescent="0.2">
      <c r="R4388" s="406" t="str">
        <f t="shared" si="68"/>
        <v>512_COR_9_9_202021</v>
      </c>
      <c r="S4388" s="406">
        <v>512</v>
      </c>
      <c r="T4388" s="406" t="s">
        <v>287</v>
      </c>
      <c r="U4388" s="406">
        <v>9</v>
      </c>
      <c r="V4388" s="406">
        <v>9</v>
      </c>
      <c r="W4388" s="406">
        <v>202021</v>
      </c>
      <c r="X4388" s="566">
        <v>378</v>
      </c>
    </row>
    <row r="4389" spans="18:24" x14ac:dyDescent="0.2">
      <c r="R4389" s="406" t="str">
        <f t="shared" si="68"/>
        <v>514_COR_9_9_202021</v>
      </c>
      <c r="S4389" s="406">
        <v>514</v>
      </c>
      <c r="T4389" s="406" t="s">
        <v>287</v>
      </c>
      <c r="U4389" s="406">
        <v>9</v>
      </c>
      <c r="V4389" s="406">
        <v>9</v>
      </c>
      <c r="W4389" s="406">
        <v>202021</v>
      </c>
      <c r="X4389" s="566">
        <v>1173</v>
      </c>
    </row>
    <row r="4390" spans="18:24" x14ac:dyDescent="0.2">
      <c r="R4390" s="406" t="str">
        <f t="shared" si="68"/>
        <v>516_COR_9_9_202021</v>
      </c>
      <c r="S4390" s="406">
        <v>516</v>
      </c>
      <c r="T4390" s="406" t="s">
        <v>287</v>
      </c>
      <c r="U4390" s="406">
        <v>9</v>
      </c>
      <c r="V4390" s="406">
        <v>9</v>
      </c>
      <c r="W4390" s="406">
        <v>202021</v>
      </c>
      <c r="X4390" s="566">
        <v>0</v>
      </c>
    </row>
    <row r="4391" spans="18:24" x14ac:dyDescent="0.2">
      <c r="R4391" s="406" t="str">
        <f t="shared" si="68"/>
        <v>518_COR_9_9_202021</v>
      </c>
      <c r="S4391" s="406">
        <v>518</v>
      </c>
      <c r="T4391" s="406" t="s">
        <v>287</v>
      </c>
      <c r="U4391" s="406">
        <v>9</v>
      </c>
      <c r="V4391" s="406">
        <v>9</v>
      </c>
      <c r="W4391" s="406">
        <v>202021</v>
      </c>
      <c r="X4391" s="566">
        <v>48</v>
      </c>
    </row>
    <row r="4392" spans="18:24" x14ac:dyDescent="0.2">
      <c r="R4392" s="406" t="str">
        <f t="shared" si="68"/>
        <v>520_COR_9_9_202021</v>
      </c>
      <c r="S4392" s="406">
        <v>520</v>
      </c>
      <c r="T4392" s="406" t="s">
        <v>287</v>
      </c>
      <c r="U4392" s="406">
        <v>9</v>
      </c>
      <c r="V4392" s="406">
        <v>9</v>
      </c>
      <c r="W4392" s="406">
        <v>202021</v>
      </c>
      <c r="X4392" s="566">
        <v>0</v>
      </c>
    </row>
    <row r="4393" spans="18:24" x14ac:dyDescent="0.2">
      <c r="R4393" s="406" t="str">
        <f t="shared" si="68"/>
        <v>522_COR_9_9_202021</v>
      </c>
      <c r="S4393" s="406">
        <v>522</v>
      </c>
      <c r="T4393" s="406" t="s">
        <v>287</v>
      </c>
      <c r="U4393" s="406">
        <v>9</v>
      </c>
      <c r="V4393" s="406">
        <v>9</v>
      </c>
      <c r="W4393" s="406">
        <v>202021</v>
      </c>
      <c r="X4393" s="566">
        <v>286.82299999999998</v>
      </c>
    </row>
    <row r="4394" spans="18:24" x14ac:dyDescent="0.2">
      <c r="R4394" s="406" t="str">
        <f t="shared" si="68"/>
        <v>524_COR_9_9_202021</v>
      </c>
      <c r="S4394" s="406">
        <v>524</v>
      </c>
      <c r="T4394" s="406" t="s">
        <v>287</v>
      </c>
      <c r="U4394" s="406">
        <v>9</v>
      </c>
      <c r="V4394" s="406">
        <v>9</v>
      </c>
      <c r="W4394" s="406">
        <v>202021</v>
      </c>
      <c r="X4394" s="566">
        <v>231.96799999999999</v>
      </c>
    </row>
    <row r="4395" spans="18:24" x14ac:dyDescent="0.2">
      <c r="R4395" s="406" t="str">
        <f t="shared" si="68"/>
        <v>526_COR_9_9_202021</v>
      </c>
      <c r="S4395" s="406">
        <v>526</v>
      </c>
      <c r="T4395" s="406" t="s">
        <v>287</v>
      </c>
      <c r="U4395" s="406">
        <v>9</v>
      </c>
      <c r="V4395" s="406">
        <v>9</v>
      </c>
      <c r="W4395" s="406">
        <v>202021</v>
      </c>
      <c r="X4395" s="566">
        <v>44</v>
      </c>
    </row>
    <row r="4396" spans="18:24" x14ac:dyDescent="0.2">
      <c r="R4396" s="406" t="str">
        <f t="shared" si="68"/>
        <v>528_COR_9_9_202021</v>
      </c>
      <c r="S4396" s="406">
        <v>528</v>
      </c>
      <c r="T4396" s="406" t="s">
        <v>287</v>
      </c>
      <c r="U4396" s="406">
        <v>9</v>
      </c>
      <c r="V4396" s="406">
        <v>9</v>
      </c>
      <c r="W4396" s="406">
        <v>202021</v>
      </c>
      <c r="X4396" s="566">
        <v>138.64901</v>
      </c>
    </row>
    <row r="4397" spans="18:24" x14ac:dyDescent="0.2">
      <c r="R4397" s="406" t="str">
        <f t="shared" si="68"/>
        <v>530_COR_9_9_202021</v>
      </c>
      <c r="S4397" s="406">
        <v>530</v>
      </c>
      <c r="T4397" s="406" t="s">
        <v>287</v>
      </c>
      <c r="U4397" s="406">
        <v>9</v>
      </c>
      <c r="V4397" s="406">
        <v>9</v>
      </c>
      <c r="W4397" s="406">
        <v>202021</v>
      </c>
      <c r="X4397" s="566">
        <v>577.68018000000006</v>
      </c>
    </row>
    <row r="4398" spans="18:24" x14ac:dyDescent="0.2">
      <c r="R4398" s="406" t="str">
        <f t="shared" si="68"/>
        <v>532_COR_9_9_202021</v>
      </c>
      <c r="S4398" s="406">
        <v>532</v>
      </c>
      <c r="T4398" s="406" t="s">
        <v>287</v>
      </c>
      <c r="U4398" s="406">
        <v>9</v>
      </c>
      <c r="V4398" s="406">
        <v>9</v>
      </c>
      <c r="W4398" s="406">
        <v>202021</v>
      </c>
      <c r="X4398" s="566">
        <v>16458</v>
      </c>
    </row>
    <row r="4399" spans="18:24" x14ac:dyDescent="0.2">
      <c r="R4399" s="406" t="str">
        <f t="shared" si="68"/>
        <v>534_COR_9_9_202021</v>
      </c>
      <c r="S4399" s="406">
        <v>534</v>
      </c>
      <c r="T4399" s="406" t="s">
        <v>287</v>
      </c>
      <c r="U4399" s="406">
        <v>9</v>
      </c>
      <c r="V4399" s="406">
        <v>9</v>
      </c>
      <c r="W4399" s="406">
        <v>202021</v>
      </c>
      <c r="X4399" s="566">
        <v>50.751950000000001</v>
      </c>
    </row>
    <row r="4400" spans="18:24" x14ac:dyDescent="0.2">
      <c r="R4400" s="406" t="str">
        <f t="shared" si="68"/>
        <v>536_COR_9_9_202021</v>
      </c>
      <c r="S4400" s="406">
        <v>536</v>
      </c>
      <c r="T4400" s="406" t="s">
        <v>287</v>
      </c>
      <c r="U4400" s="406">
        <v>9</v>
      </c>
      <c r="V4400" s="406">
        <v>9</v>
      </c>
      <c r="W4400" s="406">
        <v>202021</v>
      </c>
      <c r="X4400" s="566">
        <v>91</v>
      </c>
    </row>
    <row r="4401" spans="18:24" x14ac:dyDescent="0.2">
      <c r="R4401" s="406" t="str">
        <f t="shared" si="68"/>
        <v>538_COR_9_9_202021</v>
      </c>
      <c r="S4401" s="406">
        <v>538</v>
      </c>
      <c r="T4401" s="406" t="s">
        <v>287</v>
      </c>
      <c r="U4401" s="406">
        <v>9</v>
      </c>
      <c r="V4401" s="406">
        <v>9</v>
      </c>
      <c r="W4401" s="406">
        <v>202021</v>
      </c>
      <c r="X4401" s="566">
        <v>218</v>
      </c>
    </row>
    <row r="4402" spans="18:24" x14ac:dyDescent="0.2">
      <c r="R4402" s="406" t="str">
        <f t="shared" si="68"/>
        <v>540_COR_9_9_202021</v>
      </c>
      <c r="S4402" s="406">
        <v>540</v>
      </c>
      <c r="T4402" s="406" t="s">
        <v>287</v>
      </c>
      <c r="U4402" s="406">
        <v>9</v>
      </c>
      <c r="V4402" s="406">
        <v>9</v>
      </c>
      <c r="W4402" s="406">
        <v>202021</v>
      </c>
      <c r="X4402" s="566">
        <v>40.543999999999997</v>
      </c>
    </row>
    <row r="4403" spans="18:24" x14ac:dyDescent="0.2">
      <c r="R4403" s="406" t="str">
        <f t="shared" si="68"/>
        <v>542_COR_9_9_202021</v>
      </c>
      <c r="S4403" s="406">
        <v>542</v>
      </c>
      <c r="T4403" s="406" t="s">
        <v>287</v>
      </c>
      <c r="U4403" s="406">
        <v>9</v>
      </c>
      <c r="V4403" s="406">
        <v>9</v>
      </c>
      <c r="W4403" s="406">
        <v>202021</v>
      </c>
      <c r="X4403" s="566">
        <v>309</v>
      </c>
    </row>
    <row r="4404" spans="18:24" x14ac:dyDescent="0.2">
      <c r="R4404" s="406" t="str">
        <f t="shared" si="68"/>
        <v>544_COR_9_9_202021</v>
      </c>
      <c r="S4404" s="406">
        <v>544</v>
      </c>
      <c r="T4404" s="406" t="s">
        <v>287</v>
      </c>
      <c r="U4404" s="406">
        <v>9</v>
      </c>
      <c r="V4404" s="406">
        <v>9</v>
      </c>
      <c r="W4404" s="406">
        <v>202021</v>
      </c>
      <c r="X4404" s="566">
        <v>76</v>
      </c>
    </row>
    <row r="4405" spans="18:24" x14ac:dyDescent="0.2">
      <c r="R4405" s="406" t="str">
        <f t="shared" si="68"/>
        <v>545_COR_9_9_202021</v>
      </c>
      <c r="S4405" s="406">
        <v>545</v>
      </c>
      <c r="T4405" s="406" t="s">
        <v>287</v>
      </c>
      <c r="U4405" s="406">
        <v>9</v>
      </c>
      <c r="V4405" s="406">
        <v>9</v>
      </c>
      <c r="W4405" s="406">
        <v>202021</v>
      </c>
      <c r="X4405" s="566">
        <v>429</v>
      </c>
    </row>
    <row r="4406" spans="18:24" x14ac:dyDescent="0.2">
      <c r="R4406" s="406" t="str">
        <f t="shared" si="68"/>
        <v>546_COR_9_9_202021</v>
      </c>
      <c r="S4406" s="406">
        <v>546</v>
      </c>
      <c r="T4406" s="406" t="s">
        <v>287</v>
      </c>
      <c r="U4406" s="406">
        <v>9</v>
      </c>
      <c r="V4406" s="406">
        <v>9</v>
      </c>
      <c r="W4406" s="406">
        <v>202021</v>
      </c>
      <c r="X4406" s="566">
        <v>0</v>
      </c>
    </row>
    <row r="4407" spans="18:24" x14ac:dyDescent="0.2">
      <c r="R4407" s="406" t="str">
        <f t="shared" si="68"/>
        <v>548_COR_9_9_202021</v>
      </c>
      <c r="S4407" s="406">
        <v>548</v>
      </c>
      <c r="T4407" s="406" t="s">
        <v>287</v>
      </c>
      <c r="U4407" s="406">
        <v>9</v>
      </c>
      <c r="V4407" s="406">
        <v>9</v>
      </c>
      <c r="W4407" s="406">
        <v>202021</v>
      </c>
      <c r="X4407" s="566">
        <v>6.2649999999999997</v>
      </c>
    </row>
    <row r="4408" spans="18:24" x14ac:dyDescent="0.2">
      <c r="R4408" s="406" t="str">
        <f t="shared" si="68"/>
        <v>550_COR_9_9_202021</v>
      </c>
      <c r="S4408" s="406">
        <v>550</v>
      </c>
      <c r="T4408" s="406" t="s">
        <v>287</v>
      </c>
      <c r="U4408" s="406">
        <v>9</v>
      </c>
      <c r="V4408" s="406">
        <v>9</v>
      </c>
      <c r="W4408" s="406">
        <v>202021</v>
      </c>
      <c r="X4408" s="566">
        <v>376.40516000000002</v>
      </c>
    </row>
    <row r="4409" spans="18:24" x14ac:dyDescent="0.2">
      <c r="R4409" s="406" t="str">
        <f t="shared" si="68"/>
        <v>552_COR_9_9_202021</v>
      </c>
      <c r="S4409" s="406">
        <v>552</v>
      </c>
      <c r="T4409" s="406" t="s">
        <v>287</v>
      </c>
      <c r="U4409" s="406">
        <v>9</v>
      </c>
      <c r="V4409" s="406">
        <v>9</v>
      </c>
      <c r="W4409" s="406">
        <v>202021</v>
      </c>
      <c r="X4409" s="566">
        <v>322</v>
      </c>
    </row>
    <row r="4410" spans="18:24" x14ac:dyDescent="0.2">
      <c r="R4410" s="406" t="str">
        <f t="shared" si="68"/>
        <v>562_COR_9_9_202021</v>
      </c>
      <c r="S4410" s="406">
        <v>562</v>
      </c>
      <c r="T4410" s="406" t="s">
        <v>287</v>
      </c>
      <c r="U4410" s="406">
        <v>9</v>
      </c>
      <c r="V4410" s="406">
        <v>9</v>
      </c>
      <c r="W4410" s="406">
        <v>202021</v>
      </c>
      <c r="X4410" s="566">
        <v>0</v>
      </c>
    </row>
    <row r="4411" spans="18:24" x14ac:dyDescent="0.2">
      <c r="R4411" s="406" t="str">
        <f t="shared" si="68"/>
        <v>564_COR_9_9_202021</v>
      </c>
      <c r="S4411" s="406">
        <v>564</v>
      </c>
      <c r="T4411" s="406" t="s">
        <v>287</v>
      </c>
      <c r="U4411" s="406">
        <v>9</v>
      </c>
      <c r="V4411" s="406">
        <v>9</v>
      </c>
      <c r="W4411" s="406">
        <v>202021</v>
      </c>
      <c r="X4411" s="566">
        <v>0</v>
      </c>
    </row>
    <row r="4412" spans="18:24" x14ac:dyDescent="0.2">
      <c r="R4412" s="406" t="str">
        <f t="shared" si="68"/>
        <v>566_COR_9_9_202021</v>
      </c>
      <c r="S4412" s="406">
        <v>566</v>
      </c>
      <c r="T4412" s="406" t="s">
        <v>287</v>
      </c>
      <c r="U4412" s="406">
        <v>9</v>
      </c>
      <c r="V4412" s="406">
        <v>9</v>
      </c>
      <c r="W4412" s="406">
        <v>202021</v>
      </c>
      <c r="X4412" s="566">
        <v>0</v>
      </c>
    </row>
    <row r="4413" spans="18:24" x14ac:dyDescent="0.2">
      <c r="R4413" s="406" t="str">
        <f t="shared" si="68"/>
        <v>568_COR_9_9_202021</v>
      </c>
      <c r="S4413" s="406">
        <v>568</v>
      </c>
      <c r="T4413" s="406" t="s">
        <v>287</v>
      </c>
      <c r="U4413" s="406">
        <v>9</v>
      </c>
      <c r="V4413" s="406">
        <v>9</v>
      </c>
      <c r="W4413" s="406">
        <v>202021</v>
      </c>
      <c r="X4413" s="566">
        <v>0</v>
      </c>
    </row>
    <row r="4414" spans="18:24" x14ac:dyDescent="0.2">
      <c r="R4414" s="406" t="str">
        <f t="shared" si="68"/>
        <v>572_COR_9_9_202021</v>
      </c>
      <c r="S4414" s="406">
        <v>572</v>
      </c>
      <c r="T4414" s="406" t="s">
        <v>287</v>
      </c>
      <c r="U4414" s="406">
        <v>9</v>
      </c>
      <c r="V4414" s="406">
        <v>9</v>
      </c>
      <c r="W4414" s="406">
        <v>202021</v>
      </c>
      <c r="X4414" s="566">
        <v>0</v>
      </c>
    </row>
    <row r="4415" spans="18:24" x14ac:dyDescent="0.2">
      <c r="R4415" s="406" t="str">
        <f t="shared" si="68"/>
        <v>574_COR_9_9_202021</v>
      </c>
      <c r="S4415" s="406">
        <v>574</v>
      </c>
      <c r="T4415" s="406" t="s">
        <v>287</v>
      </c>
      <c r="U4415" s="406">
        <v>9</v>
      </c>
      <c r="V4415" s="406">
        <v>9</v>
      </c>
      <c r="W4415" s="406">
        <v>202021</v>
      </c>
      <c r="X4415" s="566">
        <v>0</v>
      </c>
    </row>
    <row r="4416" spans="18:24" x14ac:dyDescent="0.2">
      <c r="R4416" s="406" t="str">
        <f t="shared" si="68"/>
        <v>576_COR_9_9_202021</v>
      </c>
      <c r="S4416" s="406">
        <v>576</v>
      </c>
      <c r="T4416" s="406" t="s">
        <v>287</v>
      </c>
      <c r="U4416" s="406">
        <v>9</v>
      </c>
      <c r="V4416" s="406">
        <v>9</v>
      </c>
      <c r="W4416" s="406">
        <v>202021</v>
      </c>
      <c r="X4416" s="566">
        <v>0</v>
      </c>
    </row>
    <row r="4417" spans="18:24" x14ac:dyDescent="0.2">
      <c r="R4417" s="406" t="str">
        <f t="shared" si="68"/>
        <v>582_COR_9_9_202021</v>
      </c>
      <c r="S4417" s="406">
        <v>582</v>
      </c>
      <c r="T4417" s="406" t="s">
        <v>287</v>
      </c>
      <c r="U4417" s="406">
        <v>9</v>
      </c>
      <c r="V4417" s="406">
        <v>9</v>
      </c>
      <c r="W4417" s="406">
        <v>202021</v>
      </c>
      <c r="X4417" s="566">
        <v>0</v>
      </c>
    </row>
    <row r="4418" spans="18:24" x14ac:dyDescent="0.2">
      <c r="R4418" s="406" t="str">
        <f t="shared" si="68"/>
        <v>584_COR_9_9_202021</v>
      </c>
      <c r="S4418" s="406">
        <v>584</v>
      </c>
      <c r="T4418" s="406" t="s">
        <v>287</v>
      </c>
      <c r="U4418" s="406">
        <v>9</v>
      </c>
      <c r="V4418" s="406">
        <v>9</v>
      </c>
      <c r="W4418" s="406">
        <v>202021</v>
      </c>
      <c r="X4418" s="566">
        <v>0</v>
      </c>
    </row>
    <row r="4419" spans="18:24" x14ac:dyDescent="0.2">
      <c r="R4419" s="406" t="str">
        <f t="shared" si="68"/>
        <v>586_COR_9_9_202021</v>
      </c>
      <c r="S4419" s="406">
        <v>586</v>
      </c>
      <c r="T4419" s="406" t="s">
        <v>287</v>
      </c>
      <c r="U4419" s="406">
        <v>9</v>
      </c>
      <c r="V4419" s="406">
        <v>9</v>
      </c>
      <c r="W4419" s="406">
        <v>202021</v>
      </c>
      <c r="X4419" s="566">
        <v>0</v>
      </c>
    </row>
    <row r="4420" spans="18:24" x14ac:dyDescent="0.2">
      <c r="R4420" s="406" t="str">
        <f t="shared" ref="R4420:R4483" si="69">S4420&amp;"_"&amp;T4420&amp;"_"&amp;U4420&amp;"_"&amp;V4420&amp;"_"&amp;W4420</f>
        <v>512_COR_10_9_202021</v>
      </c>
      <c r="S4420" s="406">
        <v>512</v>
      </c>
      <c r="T4420" s="406" t="s">
        <v>287</v>
      </c>
      <c r="U4420" s="406">
        <v>10</v>
      </c>
      <c r="V4420" s="406">
        <v>9</v>
      </c>
      <c r="W4420" s="406">
        <v>202021</v>
      </c>
      <c r="X4420" s="566">
        <v>0</v>
      </c>
    </row>
    <row r="4421" spans="18:24" x14ac:dyDescent="0.2">
      <c r="R4421" s="406" t="str">
        <f t="shared" si="69"/>
        <v>514_COR_10_9_202021</v>
      </c>
      <c r="S4421" s="406">
        <v>514</v>
      </c>
      <c r="T4421" s="406" t="s">
        <v>287</v>
      </c>
      <c r="U4421" s="406">
        <v>10</v>
      </c>
      <c r="V4421" s="406">
        <v>9</v>
      </c>
      <c r="W4421" s="406">
        <v>202021</v>
      </c>
      <c r="X4421" s="566">
        <v>205</v>
      </c>
    </row>
    <row r="4422" spans="18:24" x14ac:dyDescent="0.2">
      <c r="R4422" s="406" t="str">
        <f t="shared" si="69"/>
        <v>516_COR_10_9_202021</v>
      </c>
      <c r="S4422" s="406">
        <v>516</v>
      </c>
      <c r="T4422" s="406" t="s">
        <v>287</v>
      </c>
      <c r="U4422" s="406">
        <v>10</v>
      </c>
      <c r="V4422" s="406">
        <v>9</v>
      </c>
      <c r="W4422" s="406">
        <v>202021</v>
      </c>
      <c r="X4422" s="566">
        <v>0</v>
      </c>
    </row>
    <row r="4423" spans="18:24" x14ac:dyDescent="0.2">
      <c r="R4423" s="406" t="str">
        <f t="shared" si="69"/>
        <v>518_COR_10_9_202021</v>
      </c>
      <c r="S4423" s="406">
        <v>518</v>
      </c>
      <c r="T4423" s="406" t="s">
        <v>287</v>
      </c>
      <c r="U4423" s="406">
        <v>10</v>
      </c>
      <c r="V4423" s="406">
        <v>9</v>
      </c>
      <c r="W4423" s="406">
        <v>202021</v>
      </c>
      <c r="X4423" s="566">
        <v>0</v>
      </c>
    </row>
    <row r="4424" spans="18:24" x14ac:dyDescent="0.2">
      <c r="R4424" s="406" t="str">
        <f t="shared" si="69"/>
        <v>520_COR_10_9_202021</v>
      </c>
      <c r="S4424" s="406">
        <v>520</v>
      </c>
      <c r="T4424" s="406" t="s">
        <v>287</v>
      </c>
      <c r="U4424" s="406">
        <v>10</v>
      </c>
      <c r="V4424" s="406">
        <v>9</v>
      </c>
      <c r="W4424" s="406">
        <v>202021</v>
      </c>
      <c r="X4424" s="566">
        <v>495.45460000000008</v>
      </c>
    </row>
    <row r="4425" spans="18:24" x14ac:dyDescent="0.2">
      <c r="R4425" s="406" t="str">
        <f t="shared" si="69"/>
        <v>522_COR_10_9_202021</v>
      </c>
      <c r="S4425" s="406">
        <v>522</v>
      </c>
      <c r="T4425" s="406" t="s">
        <v>287</v>
      </c>
      <c r="U4425" s="406">
        <v>10</v>
      </c>
      <c r="V4425" s="406">
        <v>9</v>
      </c>
      <c r="W4425" s="406">
        <v>202021</v>
      </c>
      <c r="X4425" s="566">
        <v>0</v>
      </c>
    </row>
    <row r="4426" spans="18:24" x14ac:dyDescent="0.2">
      <c r="R4426" s="406" t="str">
        <f t="shared" si="69"/>
        <v>524_COR_10_9_202021</v>
      </c>
      <c r="S4426" s="406">
        <v>524</v>
      </c>
      <c r="T4426" s="406" t="s">
        <v>287</v>
      </c>
      <c r="U4426" s="406">
        <v>10</v>
      </c>
      <c r="V4426" s="406">
        <v>9</v>
      </c>
      <c r="W4426" s="406">
        <v>202021</v>
      </c>
      <c r="X4426" s="566">
        <v>248.476</v>
      </c>
    </row>
    <row r="4427" spans="18:24" x14ac:dyDescent="0.2">
      <c r="R4427" s="406" t="str">
        <f t="shared" si="69"/>
        <v>526_COR_10_9_202021</v>
      </c>
      <c r="S4427" s="406">
        <v>526</v>
      </c>
      <c r="T4427" s="406" t="s">
        <v>287</v>
      </c>
      <c r="U4427" s="406">
        <v>10</v>
      </c>
      <c r="V4427" s="406">
        <v>9</v>
      </c>
      <c r="W4427" s="406">
        <v>202021</v>
      </c>
      <c r="X4427" s="566">
        <v>552</v>
      </c>
    </row>
    <row r="4428" spans="18:24" x14ac:dyDescent="0.2">
      <c r="R4428" s="406" t="str">
        <f t="shared" si="69"/>
        <v>528_COR_10_9_202021</v>
      </c>
      <c r="S4428" s="406">
        <v>528</v>
      </c>
      <c r="T4428" s="406" t="s">
        <v>287</v>
      </c>
      <c r="U4428" s="406">
        <v>10</v>
      </c>
      <c r="V4428" s="406">
        <v>9</v>
      </c>
      <c r="W4428" s="406">
        <v>202021</v>
      </c>
      <c r="X4428" s="566">
        <v>1242.23497</v>
      </c>
    </row>
    <row r="4429" spans="18:24" x14ac:dyDescent="0.2">
      <c r="R4429" s="406" t="str">
        <f t="shared" si="69"/>
        <v>530_COR_10_9_202021</v>
      </c>
      <c r="S4429" s="406">
        <v>530</v>
      </c>
      <c r="T4429" s="406" t="s">
        <v>287</v>
      </c>
      <c r="U4429" s="406">
        <v>10</v>
      </c>
      <c r="V4429" s="406">
        <v>9</v>
      </c>
      <c r="W4429" s="406">
        <v>202021</v>
      </c>
      <c r="X4429" s="566">
        <v>544.76837999999998</v>
      </c>
    </row>
    <row r="4430" spans="18:24" x14ac:dyDescent="0.2">
      <c r="R4430" s="406" t="str">
        <f t="shared" si="69"/>
        <v>532_COR_10_9_202021</v>
      </c>
      <c r="S4430" s="406">
        <v>532</v>
      </c>
      <c r="T4430" s="406" t="s">
        <v>287</v>
      </c>
      <c r="U4430" s="406">
        <v>10</v>
      </c>
      <c r="V4430" s="406">
        <v>9</v>
      </c>
      <c r="W4430" s="406">
        <v>202021</v>
      </c>
      <c r="X4430" s="566">
        <v>642</v>
      </c>
    </row>
    <row r="4431" spans="18:24" x14ac:dyDescent="0.2">
      <c r="R4431" s="406" t="str">
        <f t="shared" si="69"/>
        <v>534_COR_10_9_202021</v>
      </c>
      <c r="S4431" s="406">
        <v>534</v>
      </c>
      <c r="T4431" s="406" t="s">
        <v>287</v>
      </c>
      <c r="U4431" s="406">
        <v>10</v>
      </c>
      <c r="V4431" s="406">
        <v>9</v>
      </c>
      <c r="W4431" s="406">
        <v>202021</v>
      </c>
      <c r="X4431" s="566">
        <v>461.69544999999999</v>
      </c>
    </row>
    <row r="4432" spans="18:24" x14ac:dyDescent="0.2">
      <c r="R4432" s="406" t="str">
        <f t="shared" si="69"/>
        <v>536_COR_10_9_202021</v>
      </c>
      <c r="S4432" s="406">
        <v>536</v>
      </c>
      <c r="T4432" s="406" t="s">
        <v>287</v>
      </c>
      <c r="U4432" s="406">
        <v>10</v>
      </c>
      <c r="V4432" s="406">
        <v>9</v>
      </c>
      <c r="W4432" s="406">
        <v>202021</v>
      </c>
      <c r="X4432" s="566">
        <v>0</v>
      </c>
    </row>
    <row r="4433" spans="18:24" x14ac:dyDescent="0.2">
      <c r="R4433" s="406" t="str">
        <f t="shared" si="69"/>
        <v>538_COR_10_9_202021</v>
      </c>
      <c r="S4433" s="406">
        <v>538</v>
      </c>
      <c r="T4433" s="406" t="s">
        <v>287</v>
      </c>
      <c r="U4433" s="406">
        <v>10</v>
      </c>
      <c r="V4433" s="406">
        <v>9</v>
      </c>
      <c r="W4433" s="406">
        <v>202021</v>
      </c>
      <c r="X4433" s="566">
        <v>342</v>
      </c>
    </row>
    <row r="4434" spans="18:24" x14ac:dyDescent="0.2">
      <c r="R4434" s="406" t="str">
        <f t="shared" si="69"/>
        <v>540_COR_10_9_202021</v>
      </c>
      <c r="S4434" s="406">
        <v>540</v>
      </c>
      <c r="T4434" s="406" t="s">
        <v>287</v>
      </c>
      <c r="U4434" s="406">
        <v>10</v>
      </c>
      <c r="V4434" s="406">
        <v>9</v>
      </c>
      <c r="W4434" s="406">
        <v>202021</v>
      </c>
      <c r="X4434" s="566">
        <v>0.75900000000000001</v>
      </c>
    </row>
    <row r="4435" spans="18:24" x14ac:dyDescent="0.2">
      <c r="R4435" s="406" t="str">
        <f t="shared" si="69"/>
        <v>542_COR_10_9_202021</v>
      </c>
      <c r="S4435" s="406">
        <v>542</v>
      </c>
      <c r="T4435" s="406" t="s">
        <v>287</v>
      </c>
      <c r="U4435" s="406">
        <v>10</v>
      </c>
      <c r="V4435" s="406">
        <v>9</v>
      </c>
      <c r="W4435" s="406">
        <v>202021</v>
      </c>
      <c r="X4435" s="566">
        <v>8112</v>
      </c>
    </row>
    <row r="4436" spans="18:24" x14ac:dyDescent="0.2">
      <c r="R4436" s="406" t="str">
        <f t="shared" si="69"/>
        <v>544_COR_10_9_202021</v>
      </c>
      <c r="S4436" s="406">
        <v>544</v>
      </c>
      <c r="T4436" s="406" t="s">
        <v>287</v>
      </c>
      <c r="U4436" s="406">
        <v>10</v>
      </c>
      <c r="V4436" s="406">
        <v>9</v>
      </c>
      <c r="W4436" s="406">
        <v>202021</v>
      </c>
      <c r="X4436" s="566">
        <v>567</v>
      </c>
    </row>
    <row r="4437" spans="18:24" x14ac:dyDescent="0.2">
      <c r="R4437" s="406" t="str">
        <f t="shared" si="69"/>
        <v>545_COR_10_9_202021</v>
      </c>
      <c r="S4437" s="406">
        <v>545</v>
      </c>
      <c r="T4437" s="406" t="s">
        <v>287</v>
      </c>
      <c r="U4437" s="406">
        <v>10</v>
      </c>
      <c r="V4437" s="406">
        <v>9</v>
      </c>
      <c r="W4437" s="406">
        <v>202021</v>
      </c>
      <c r="X4437" s="566">
        <v>0</v>
      </c>
    </row>
    <row r="4438" spans="18:24" x14ac:dyDescent="0.2">
      <c r="R4438" s="406" t="str">
        <f t="shared" si="69"/>
        <v>546_COR_10_9_202021</v>
      </c>
      <c r="S4438" s="406">
        <v>546</v>
      </c>
      <c r="T4438" s="406" t="s">
        <v>287</v>
      </c>
      <c r="U4438" s="406">
        <v>10</v>
      </c>
      <c r="V4438" s="406">
        <v>9</v>
      </c>
      <c r="W4438" s="406">
        <v>202021</v>
      </c>
      <c r="X4438" s="566">
        <v>153</v>
      </c>
    </row>
    <row r="4439" spans="18:24" x14ac:dyDescent="0.2">
      <c r="R4439" s="406" t="str">
        <f t="shared" si="69"/>
        <v>548_COR_10_9_202021</v>
      </c>
      <c r="S4439" s="406">
        <v>548</v>
      </c>
      <c r="T4439" s="406" t="s">
        <v>287</v>
      </c>
      <c r="U4439" s="406">
        <v>10</v>
      </c>
      <c r="V4439" s="406">
        <v>9</v>
      </c>
      <c r="W4439" s="406">
        <v>202021</v>
      </c>
      <c r="X4439" s="566">
        <v>790.75699999999995</v>
      </c>
    </row>
    <row r="4440" spans="18:24" x14ac:dyDescent="0.2">
      <c r="R4440" s="406" t="str">
        <f t="shared" si="69"/>
        <v>550_COR_10_9_202021</v>
      </c>
      <c r="S4440" s="406">
        <v>550</v>
      </c>
      <c r="T4440" s="406" t="s">
        <v>287</v>
      </c>
      <c r="U4440" s="406">
        <v>10</v>
      </c>
      <c r="V4440" s="406">
        <v>9</v>
      </c>
      <c r="W4440" s="406">
        <v>202021</v>
      </c>
      <c r="X4440" s="566">
        <v>502.62146000000001</v>
      </c>
    </row>
    <row r="4441" spans="18:24" x14ac:dyDescent="0.2">
      <c r="R4441" s="406" t="str">
        <f t="shared" si="69"/>
        <v>552_COR_10_9_202021</v>
      </c>
      <c r="S4441" s="406">
        <v>552</v>
      </c>
      <c r="T4441" s="406" t="s">
        <v>287</v>
      </c>
      <c r="U4441" s="406">
        <v>10</v>
      </c>
      <c r="V4441" s="406">
        <v>9</v>
      </c>
      <c r="W4441" s="406">
        <v>202021</v>
      </c>
      <c r="X4441" s="566">
        <v>7287</v>
      </c>
    </row>
    <row r="4442" spans="18:24" x14ac:dyDescent="0.2">
      <c r="R4442" s="406" t="str">
        <f t="shared" si="69"/>
        <v>562_COR_10_9_202021</v>
      </c>
      <c r="S4442" s="406">
        <v>562</v>
      </c>
      <c r="T4442" s="406" t="s">
        <v>287</v>
      </c>
      <c r="U4442" s="406">
        <v>10</v>
      </c>
      <c r="V4442" s="406">
        <v>9</v>
      </c>
      <c r="W4442" s="406">
        <v>202021</v>
      </c>
      <c r="X4442" s="566">
        <v>0</v>
      </c>
    </row>
    <row r="4443" spans="18:24" x14ac:dyDescent="0.2">
      <c r="R4443" s="406" t="str">
        <f t="shared" si="69"/>
        <v>564_COR_10_9_202021</v>
      </c>
      <c r="S4443" s="406">
        <v>564</v>
      </c>
      <c r="T4443" s="406" t="s">
        <v>287</v>
      </c>
      <c r="U4443" s="406">
        <v>10</v>
      </c>
      <c r="V4443" s="406">
        <v>9</v>
      </c>
      <c r="W4443" s="406">
        <v>202021</v>
      </c>
      <c r="X4443" s="566">
        <v>0</v>
      </c>
    </row>
    <row r="4444" spans="18:24" x14ac:dyDescent="0.2">
      <c r="R4444" s="406" t="str">
        <f t="shared" si="69"/>
        <v>566_COR_10_9_202021</v>
      </c>
      <c r="S4444" s="406">
        <v>566</v>
      </c>
      <c r="T4444" s="406" t="s">
        <v>287</v>
      </c>
      <c r="U4444" s="406">
        <v>10</v>
      </c>
      <c r="V4444" s="406">
        <v>9</v>
      </c>
      <c r="W4444" s="406">
        <v>202021</v>
      </c>
      <c r="X4444" s="566">
        <v>0</v>
      </c>
    </row>
    <row r="4445" spans="18:24" x14ac:dyDescent="0.2">
      <c r="R4445" s="406" t="str">
        <f t="shared" si="69"/>
        <v>568_COR_10_9_202021</v>
      </c>
      <c r="S4445" s="406">
        <v>568</v>
      </c>
      <c r="T4445" s="406" t="s">
        <v>287</v>
      </c>
      <c r="U4445" s="406">
        <v>10</v>
      </c>
      <c r="V4445" s="406">
        <v>9</v>
      </c>
      <c r="W4445" s="406">
        <v>202021</v>
      </c>
      <c r="X4445" s="566">
        <v>0</v>
      </c>
    </row>
    <row r="4446" spans="18:24" x14ac:dyDescent="0.2">
      <c r="R4446" s="406" t="str">
        <f t="shared" si="69"/>
        <v>572_COR_10_9_202021</v>
      </c>
      <c r="S4446" s="406">
        <v>572</v>
      </c>
      <c r="T4446" s="406" t="s">
        <v>287</v>
      </c>
      <c r="U4446" s="406">
        <v>10</v>
      </c>
      <c r="V4446" s="406">
        <v>9</v>
      </c>
      <c r="W4446" s="406">
        <v>202021</v>
      </c>
      <c r="X4446" s="566">
        <v>0</v>
      </c>
    </row>
    <row r="4447" spans="18:24" x14ac:dyDescent="0.2">
      <c r="R4447" s="406" t="str">
        <f t="shared" si="69"/>
        <v>574_COR_10_9_202021</v>
      </c>
      <c r="S4447" s="406">
        <v>574</v>
      </c>
      <c r="T4447" s="406" t="s">
        <v>287</v>
      </c>
      <c r="U4447" s="406">
        <v>10</v>
      </c>
      <c r="V4447" s="406">
        <v>9</v>
      </c>
      <c r="W4447" s="406">
        <v>202021</v>
      </c>
      <c r="X4447" s="566">
        <v>0</v>
      </c>
    </row>
    <row r="4448" spans="18:24" x14ac:dyDescent="0.2">
      <c r="R4448" s="406" t="str">
        <f t="shared" si="69"/>
        <v>576_COR_10_9_202021</v>
      </c>
      <c r="S4448" s="406">
        <v>576</v>
      </c>
      <c r="T4448" s="406" t="s">
        <v>287</v>
      </c>
      <c r="U4448" s="406">
        <v>10</v>
      </c>
      <c r="V4448" s="406">
        <v>9</v>
      </c>
      <c r="W4448" s="406">
        <v>202021</v>
      </c>
      <c r="X4448" s="566">
        <v>0</v>
      </c>
    </row>
    <row r="4449" spans="18:24" x14ac:dyDescent="0.2">
      <c r="R4449" s="406" t="str">
        <f t="shared" si="69"/>
        <v>582_COR_10_9_202021</v>
      </c>
      <c r="S4449" s="406">
        <v>582</v>
      </c>
      <c r="T4449" s="406" t="s">
        <v>287</v>
      </c>
      <c r="U4449" s="406">
        <v>10</v>
      </c>
      <c r="V4449" s="406">
        <v>9</v>
      </c>
      <c r="W4449" s="406">
        <v>202021</v>
      </c>
      <c r="X4449" s="566">
        <v>0</v>
      </c>
    </row>
    <row r="4450" spans="18:24" x14ac:dyDescent="0.2">
      <c r="R4450" s="406" t="str">
        <f t="shared" si="69"/>
        <v>584_COR_10_9_202021</v>
      </c>
      <c r="S4450" s="406">
        <v>584</v>
      </c>
      <c r="T4450" s="406" t="s">
        <v>287</v>
      </c>
      <c r="U4450" s="406">
        <v>10</v>
      </c>
      <c r="V4450" s="406">
        <v>9</v>
      </c>
      <c r="W4450" s="406">
        <v>202021</v>
      </c>
      <c r="X4450" s="566">
        <v>0</v>
      </c>
    </row>
    <row r="4451" spans="18:24" x14ac:dyDescent="0.2">
      <c r="R4451" s="406" t="str">
        <f t="shared" si="69"/>
        <v>586_COR_10_9_202021</v>
      </c>
      <c r="S4451" s="406">
        <v>586</v>
      </c>
      <c r="T4451" s="406" t="s">
        <v>287</v>
      </c>
      <c r="U4451" s="406">
        <v>10</v>
      </c>
      <c r="V4451" s="406">
        <v>9</v>
      </c>
      <c r="W4451" s="406">
        <v>202021</v>
      </c>
      <c r="X4451" s="566">
        <v>0</v>
      </c>
    </row>
    <row r="4452" spans="18:24" x14ac:dyDescent="0.2">
      <c r="R4452" s="406" t="str">
        <f t="shared" si="69"/>
        <v>512_COR_11_9_202021</v>
      </c>
      <c r="S4452" s="406">
        <v>512</v>
      </c>
      <c r="T4452" s="406" t="s">
        <v>287</v>
      </c>
      <c r="U4452" s="406">
        <v>11</v>
      </c>
      <c r="V4452" s="406">
        <v>9</v>
      </c>
      <c r="W4452" s="406">
        <v>202021</v>
      </c>
      <c r="X4452" s="566">
        <v>0</v>
      </c>
    </row>
    <row r="4453" spans="18:24" x14ac:dyDescent="0.2">
      <c r="R4453" s="406" t="str">
        <f t="shared" si="69"/>
        <v>514_COR_11_9_202021</v>
      </c>
      <c r="S4453" s="406">
        <v>514</v>
      </c>
      <c r="T4453" s="406" t="s">
        <v>287</v>
      </c>
      <c r="U4453" s="406">
        <v>11</v>
      </c>
      <c r="V4453" s="406">
        <v>9</v>
      </c>
      <c r="W4453" s="406">
        <v>202021</v>
      </c>
      <c r="X4453" s="566">
        <v>0</v>
      </c>
    </row>
    <row r="4454" spans="18:24" x14ac:dyDescent="0.2">
      <c r="R4454" s="406" t="str">
        <f t="shared" si="69"/>
        <v>516_COR_11_9_202021</v>
      </c>
      <c r="S4454" s="406">
        <v>516</v>
      </c>
      <c r="T4454" s="406" t="s">
        <v>287</v>
      </c>
      <c r="U4454" s="406">
        <v>11</v>
      </c>
      <c r="V4454" s="406">
        <v>9</v>
      </c>
      <c r="W4454" s="406">
        <v>202021</v>
      </c>
      <c r="X4454" s="566">
        <v>0</v>
      </c>
    </row>
    <row r="4455" spans="18:24" x14ac:dyDescent="0.2">
      <c r="R4455" s="406" t="str">
        <f t="shared" si="69"/>
        <v>518_COR_11_9_202021</v>
      </c>
      <c r="S4455" s="406">
        <v>518</v>
      </c>
      <c r="T4455" s="406" t="s">
        <v>287</v>
      </c>
      <c r="U4455" s="406">
        <v>11</v>
      </c>
      <c r="V4455" s="406">
        <v>9</v>
      </c>
      <c r="W4455" s="406">
        <v>202021</v>
      </c>
      <c r="X4455" s="566">
        <v>0</v>
      </c>
    </row>
    <row r="4456" spans="18:24" x14ac:dyDescent="0.2">
      <c r="R4456" s="406" t="str">
        <f t="shared" si="69"/>
        <v>520_COR_11_9_202021</v>
      </c>
      <c r="S4456" s="406">
        <v>520</v>
      </c>
      <c r="T4456" s="406" t="s">
        <v>287</v>
      </c>
      <c r="U4456" s="406">
        <v>11</v>
      </c>
      <c r="V4456" s="406">
        <v>9</v>
      </c>
      <c r="W4456" s="406">
        <v>202021</v>
      </c>
      <c r="X4456" s="566">
        <v>1971</v>
      </c>
    </row>
    <row r="4457" spans="18:24" x14ac:dyDescent="0.2">
      <c r="R4457" s="406" t="str">
        <f t="shared" si="69"/>
        <v>522_COR_11_9_202021</v>
      </c>
      <c r="S4457" s="406">
        <v>522</v>
      </c>
      <c r="T4457" s="406" t="s">
        <v>287</v>
      </c>
      <c r="U4457" s="406">
        <v>11</v>
      </c>
      <c r="V4457" s="406">
        <v>9</v>
      </c>
      <c r="W4457" s="406">
        <v>202021</v>
      </c>
      <c r="X4457" s="566">
        <v>0</v>
      </c>
    </row>
    <row r="4458" spans="18:24" x14ac:dyDescent="0.2">
      <c r="R4458" s="406" t="str">
        <f t="shared" si="69"/>
        <v>524_COR_11_9_202021</v>
      </c>
      <c r="S4458" s="406">
        <v>524</v>
      </c>
      <c r="T4458" s="406" t="s">
        <v>287</v>
      </c>
      <c r="U4458" s="406">
        <v>11</v>
      </c>
      <c r="V4458" s="406">
        <v>9</v>
      </c>
      <c r="W4458" s="406">
        <v>202021</v>
      </c>
      <c r="X4458" s="566">
        <v>0</v>
      </c>
    </row>
    <row r="4459" spans="18:24" x14ac:dyDescent="0.2">
      <c r="R4459" s="406" t="str">
        <f t="shared" si="69"/>
        <v>526_COR_11_9_202021</v>
      </c>
      <c r="S4459" s="406">
        <v>526</v>
      </c>
      <c r="T4459" s="406" t="s">
        <v>287</v>
      </c>
      <c r="U4459" s="406">
        <v>11</v>
      </c>
      <c r="V4459" s="406">
        <v>9</v>
      </c>
      <c r="W4459" s="406">
        <v>202021</v>
      </c>
      <c r="X4459" s="566">
        <v>0</v>
      </c>
    </row>
    <row r="4460" spans="18:24" x14ac:dyDescent="0.2">
      <c r="R4460" s="406" t="str">
        <f t="shared" si="69"/>
        <v>528_COR_11_9_202021</v>
      </c>
      <c r="S4460" s="406">
        <v>528</v>
      </c>
      <c r="T4460" s="406" t="s">
        <v>287</v>
      </c>
      <c r="U4460" s="406">
        <v>11</v>
      </c>
      <c r="V4460" s="406">
        <v>9</v>
      </c>
      <c r="W4460" s="406">
        <v>202021</v>
      </c>
      <c r="X4460" s="566">
        <v>0</v>
      </c>
    </row>
    <row r="4461" spans="18:24" x14ac:dyDescent="0.2">
      <c r="R4461" s="406" t="str">
        <f t="shared" si="69"/>
        <v>530_COR_11_9_202021</v>
      </c>
      <c r="S4461" s="406">
        <v>530</v>
      </c>
      <c r="T4461" s="406" t="s">
        <v>287</v>
      </c>
      <c r="U4461" s="406">
        <v>11</v>
      </c>
      <c r="V4461" s="406">
        <v>9</v>
      </c>
      <c r="W4461" s="406">
        <v>202021</v>
      </c>
      <c r="X4461" s="566">
        <v>0</v>
      </c>
    </row>
    <row r="4462" spans="18:24" x14ac:dyDescent="0.2">
      <c r="R4462" s="406" t="str">
        <f t="shared" si="69"/>
        <v>532_COR_11_9_202021</v>
      </c>
      <c r="S4462" s="406">
        <v>532</v>
      </c>
      <c r="T4462" s="406" t="s">
        <v>287</v>
      </c>
      <c r="U4462" s="406">
        <v>11</v>
      </c>
      <c r="V4462" s="406">
        <v>9</v>
      </c>
      <c r="W4462" s="406">
        <v>202021</v>
      </c>
      <c r="X4462" s="566">
        <v>0</v>
      </c>
    </row>
    <row r="4463" spans="18:24" x14ac:dyDescent="0.2">
      <c r="R4463" s="406" t="str">
        <f t="shared" si="69"/>
        <v>534_COR_11_9_202021</v>
      </c>
      <c r="S4463" s="406">
        <v>534</v>
      </c>
      <c r="T4463" s="406" t="s">
        <v>287</v>
      </c>
      <c r="U4463" s="406">
        <v>11</v>
      </c>
      <c r="V4463" s="406">
        <v>9</v>
      </c>
      <c r="W4463" s="406">
        <v>202021</v>
      </c>
      <c r="X4463" s="566">
        <v>0</v>
      </c>
    </row>
    <row r="4464" spans="18:24" x14ac:dyDescent="0.2">
      <c r="R4464" s="406" t="str">
        <f t="shared" si="69"/>
        <v>536_COR_11_9_202021</v>
      </c>
      <c r="S4464" s="406">
        <v>536</v>
      </c>
      <c r="T4464" s="406" t="s">
        <v>287</v>
      </c>
      <c r="U4464" s="406">
        <v>11</v>
      </c>
      <c r="V4464" s="406">
        <v>9</v>
      </c>
      <c r="W4464" s="406">
        <v>202021</v>
      </c>
      <c r="X4464" s="566">
        <v>0</v>
      </c>
    </row>
    <row r="4465" spans="18:24" x14ac:dyDescent="0.2">
      <c r="R4465" s="406" t="str">
        <f t="shared" si="69"/>
        <v>538_COR_11_9_202021</v>
      </c>
      <c r="S4465" s="406">
        <v>538</v>
      </c>
      <c r="T4465" s="406" t="s">
        <v>287</v>
      </c>
      <c r="U4465" s="406">
        <v>11</v>
      </c>
      <c r="V4465" s="406">
        <v>9</v>
      </c>
      <c r="W4465" s="406">
        <v>202021</v>
      </c>
      <c r="X4465" s="566">
        <v>432</v>
      </c>
    </row>
    <row r="4466" spans="18:24" x14ac:dyDescent="0.2">
      <c r="R4466" s="406" t="str">
        <f t="shared" si="69"/>
        <v>540_COR_11_9_202021</v>
      </c>
      <c r="S4466" s="406">
        <v>540</v>
      </c>
      <c r="T4466" s="406" t="s">
        <v>287</v>
      </c>
      <c r="U4466" s="406">
        <v>11</v>
      </c>
      <c r="V4466" s="406">
        <v>9</v>
      </c>
      <c r="W4466" s="406">
        <v>202021</v>
      </c>
      <c r="X4466" s="566">
        <v>1731.12</v>
      </c>
    </row>
    <row r="4467" spans="18:24" x14ac:dyDescent="0.2">
      <c r="R4467" s="406" t="str">
        <f t="shared" si="69"/>
        <v>542_COR_11_9_202021</v>
      </c>
      <c r="S4467" s="406">
        <v>542</v>
      </c>
      <c r="T4467" s="406" t="s">
        <v>287</v>
      </c>
      <c r="U4467" s="406">
        <v>11</v>
      </c>
      <c r="V4467" s="406">
        <v>9</v>
      </c>
      <c r="W4467" s="406">
        <v>202021</v>
      </c>
      <c r="X4467" s="566">
        <v>168</v>
      </c>
    </row>
    <row r="4468" spans="18:24" x14ac:dyDescent="0.2">
      <c r="R4468" s="406" t="str">
        <f t="shared" si="69"/>
        <v>544_COR_11_9_202021</v>
      </c>
      <c r="S4468" s="406">
        <v>544</v>
      </c>
      <c r="T4468" s="406" t="s">
        <v>287</v>
      </c>
      <c r="U4468" s="406">
        <v>11</v>
      </c>
      <c r="V4468" s="406">
        <v>9</v>
      </c>
      <c r="W4468" s="406">
        <v>202021</v>
      </c>
      <c r="X4468" s="566">
        <v>0</v>
      </c>
    </row>
    <row r="4469" spans="18:24" x14ac:dyDescent="0.2">
      <c r="R4469" s="406" t="str">
        <f t="shared" si="69"/>
        <v>545_COR_11_9_202021</v>
      </c>
      <c r="S4469" s="406">
        <v>545</v>
      </c>
      <c r="T4469" s="406" t="s">
        <v>287</v>
      </c>
      <c r="U4469" s="406">
        <v>11</v>
      </c>
      <c r="V4469" s="406">
        <v>9</v>
      </c>
      <c r="W4469" s="406">
        <v>202021</v>
      </c>
      <c r="X4469" s="566">
        <v>1</v>
      </c>
    </row>
    <row r="4470" spans="18:24" x14ac:dyDescent="0.2">
      <c r="R4470" s="406" t="str">
        <f t="shared" si="69"/>
        <v>546_COR_11_9_202021</v>
      </c>
      <c r="S4470" s="406">
        <v>546</v>
      </c>
      <c r="T4470" s="406" t="s">
        <v>287</v>
      </c>
      <c r="U4470" s="406">
        <v>11</v>
      </c>
      <c r="V4470" s="406">
        <v>9</v>
      </c>
      <c r="W4470" s="406">
        <v>202021</v>
      </c>
      <c r="X4470" s="566">
        <v>483</v>
      </c>
    </row>
    <row r="4471" spans="18:24" x14ac:dyDescent="0.2">
      <c r="R4471" s="406" t="str">
        <f t="shared" si="69"/>
        <v>548_COR_11_9_202021</v>
      </c>
      <c r="S4471" s="406">
        <v>548</v>
      </c>
      <c r="T4471" s="406" t="s">
        <v>287</v>
      </c>
      <c r="U4471" s="406">
        <v>11</v>
      </c>
      <c r="V4471" s="406">
        <v>9</v>
      </c>
      <c r="W4471" s="406">
        <v>202021</v>
      </c>
      <c r="X4471" s="566">
        <v>0</v>
      </c>
    </row>
    <row r="4472" spans="18:24" x14ac:dyDescent="0.2">
      <c r="R4472" s="406" t="str">
        <f t="shared" si="69"/>
        <v>550_COR_11_9_202021</v>
      </c>
      <c r="S4472" s="406">
        <v>550</v>
      </c>
      <c r="T4472" s="406" t="s">
        <v>287</v>
      </c>
      <c r="U4472" s="406">
        <v>11</v>
      </c>
      <c r="V4472" s="406">
        <v>9</v>
      </c>
      <c r="W4472" s="406">
        <v>202021</v>
      </c>
      <c r="X4472" s="566">
        <v>0</v>
      </c>
    </row>
    <row r="4473" spans="18:24" x14ac:dyDescent="0.2">
      <c r="R4473" s="406" t="str">
        <f t="shared" si="69"/>
        <v>552_COR_11_9_202021</v>
      </c>
      <c r="S4473" s="406">
        <v>552</v>
      </c>
      <c r="T4473" s="406" t="s">
        <v>287</v>
      </c>
      <c r="U4473" s="406">
        <v>11</v>
      </c>
      <c r="V4473" s="406">
        <v>9</v>
      </c>
      <c r="W4473" s="406">
        <v>202021</v>
      </c>
      <c r="X4473" s="566">
        <v>0</v>
      </c>
    </row>
    <row r="4474" spans="18:24" x14ac:dyDescent="0.2">
      <c r="R4474" s="406" t="str">
        <f t="shared" si="69"/>
        <v>562_COR_11_9_202021</v>
      </c>
      <c r="S4474" s="406">
        <v>562</v>
      </c>
      <c r="T4474" s="406" t="s">
        <v>287</v>
      </c>
      <c r="U4474" s="406">
        <v>11</v>
      </c>
      <c r="V4474" s="406">
        <v>9</v>
      </c>
      <c r="W4474" s="406">
        <v>202021</v>
      </c>
      <c r="X4474" s="566">
        <v>0</v>
      </c>
    </row>
    <row r="4475" spans="18:24" x14ac:dyDescent="0.2">
      <c r="R4475" s="406" t="str">
        <f t="shared" si="69"/>
        <v>564_COR_11_9_202021</v>
      </c>
      <c r="S4475" s="406">
        <v>564</v>
      </c>
      <c r="T4475" s="406" t="s">
        <v>287</v>
      </c>
      <c r="U4475" s="406">
        <v>11</v>
      </c>
      <c r="V4475" s="406">
        <v>9</v>
      </c>
      <c r="W4475" s="406">
        <v>202021</v>
      </c>
      <c r="X4475" s="566">
        <v>0</v>
      </c>
    </row>
    <row r="4476" spans="18:24" x14ac:dyDescent="0.2">
      <c r="R4476" s="406" t="str">
        <f t="shared" si="69"/>
        <v>566_COR_11_9_202021</v>
      </c>
      <c r="S4476" s="406">
        <v>566</v>
      </c>
      <c r="T4476" s="406" t="s">
        <v>287</v>
      </c>
      <c r="U4476" s="406">
        <v>11</v>
      </c>
      <c r="V4476" s="406">
        <v>9</v>
      </c>
      <c r="W4476" s="406">
        <v>202021</v>
      </c>
      <c r="X4476" s="566">
        <v>0</v>
      </c>
    </row>
    <row r="4477" spans="18:24" x14ac:dyDescent="0.2">
      <c r="R4477" s="406" t="str">
        <f t="shared" si="69"/>
        <v>568_COR_11_9_202021</v>
      </c>
      <c r="S4477" s="406">
        <v>568</v>
      </c>
      <c r="T4477" s="406" t="s">
        <v>287</v>
      </c>
      <c r="U4477" s="406">
        <v>11</v>
      </c>
      <c r="V4477" s="406">
        <v>9</v>
      </c>
      <c r="W4477" s="406">
        <v>202021</v>
      </c>
      <c r="X4477" s="566">
        <v>0</v>
      </c>
    </row>
    <row r="4478" spans="18:24" x14ac:dyDescent="0.2">
      <c r="R4478" s="406" t="str">
        <f t="shared" si="69"/>
        <v>572_COR_11_9_202021</v>
      </c>
      <c r="S4478" s="406">
        <v>572</v>
      </c>
      <c r="T4478" s="406" t="s">
        <v>287</v>
      </c>
      <c r="U4478" s="406">
        <v>11</v>
      </c>
      <c r="V4478" s="406">
        <v>9</v>
      </c>
      <c r="W4478" s="406">
        <v>202021</v>
      </c>
      <c r="X4478" s="566">
        <v>0</v>
      </c>
    </row>
    <row r="4479" spans="18:24" x14ac:dyDescent="0.2">
      <c r="R4479" s="406" t="str">
        <f t="shared" si="69"/>
        <v>574_COR_11_9_202021</v>
      </c>
      <c r="S4479" s="406">
        <v>574</v>
      </c>
      <c r="T4479" s="406" t="s">
        <v>287</v>
      </c>
      <c r="U4479" s="406">
        <v>11</v>
      </c>
      <c r="V4479" s="406">
        <v>9</v>
      </c>
      <c r="W4479" s="406">
        <v>202021</v>
      </c>
      <c r="X4479" s="566">
        <v>0</v>
      </c>
    </row>
    <row r="4480" spans="18:24" x14ac:dyDescent="0.2">
      <c r="R4480" s="406" t="str">
        <f t="shared" si="69"/>
        <v>576_COR_11_9_202021</v>
      </c>
      <c r="S4480" s="406">
        <v>576</v>
      </c>
      <c r="T4480" s="406" t="s">
        <v>287</v>
      </c>
      <c r="U4480" s="406">
        <v>11</v>
      </c>
      <c r="V4480" s="406">
        <v>9</v>
      </c>
      <c r="W4480" s="406">
        <v>202021</v>
      </c>
      <c r="X4480" s="566">
        <v>0</v>
      </c>
    </row>
    <row r="4481" spans="18:24" x14ac:dyDescent="0.2">
      <c r="R4481" s="406" t="str">
        <f t="shared" si="69"/>
        <v>582_COR_11_9_202021</v>
      </c>
      <c r="S4481" s="406">
        <v>582</v>
      </c>
      <c r="T4481" s="406" t="s">
        <v>287</v>
      </c>
      <c r="U4481" s="406">
        <v>11</v>
      </c>
      <c r="V4481" s="406">
        <v>9</v>
      </c>
      <c r="W4481" s="406">
        <v>202021</v>
      </c>
      <c r="X4481" s="566">
        <v>0</v>
      </c>
    </row>
    <row r="4482" spans="18:24" x14ac:dyDescent="0.2">
      <c r="R4482" s="406" t="str">
        <f t="shared" si="69"/>
        <v>584_COR_11_9_202021</v>
      </c>
      <c r="S4482" s="406">
        <v>584</v>
      </c>
      <c r="T4482" s="406" t="s">
        <v>287</v>
      </c>
      <c r="U4482" s="406">
        <v>11</v>
      </c>
      <c r="V4482" s="406">
        <v>9</v>
      </c>
      <c r="W4482" s="406">
        <v>202021</v>
      </c>
      <c r="X4482" s="566">
        <v>0</v>
      </c>
    </row>
    <row r="4483" spans="18:24" x14ac:dyDescent="0.2">
      <c r="R4483" s="406" t="str">
        <f t="shared" si="69"/>
        <v>586_COR_11_9_202021</v>
      </c>
      <c r="S4483" s="406">
        <v>586</v>
      </c>
      <c r="T4483" s="406" t="s">
        <v>287</v>
      </c>
      <c r="U4483" s="406">
        <v>11</v>
      </c>
      <c r="V4483" s="406">
        <v>9</v>
      </c>
      <c r="W4483" s="406">
        <v>202021</v>
      </c>
      <c r="X4483" s="566">
        <v>0</v>
      </c>
    </row>
    <row r="4484" spans="18:24" x14ac:dyDescent="0.2">
      <c r="R4484" s="406" t="str">
        <f t="shared" ref="R4484:R4547" si="70">S4484&amp;"_"&amp;T4484&amp;"_"&amp;U4484&amp;"_"&amp;V4484&amp;"_"&amp;W4484</f>
        <v>512_COR_12_9_202021</v>
      </c>
      <c r="S4484" s="406">
        <v>512</v>
      </c>
      <c r="T4484" s="406" t="s">
        <v>287</v>
      </c>
      <c r="U4484" s="406">
        <v>12</v>
      </c>
      <c r="V4484" s="406">
        <v>9</v>
      </c>
      <c r="W4484" s="406">
        <v>202021</v>
      </c>
      <c r="X4484" s="566">
        <v>0</v>
      </c>
    </row>
    <row r="4485" spans="18:24" x14ac:dyDescent="0.2">
      <c r="R4485" s="406" t="str">
        <f t="shared" si="70"/>
        <v>514_COR_12_9_202021</v>
      </c>
      <c r="S4485" s="406">
        <v>514</v>
      </c>
      <c r="T4485" s="406" t="s">
        <v>287</v>
      </c>
      <c r="U4485" s="406">
        <v>12</v>
      </c>
      <c r="V4485" s="406">
        <v>9</v>
      </c>
      <c r="W4485" s="406">
        <v>202021</v>
      </c>
      <c r="X4485" s="566">
        <v>0</v>
      </c>
    </row>
    <row r="4486" spans="18:24" x14ac:dyDescent="0.2">
      <c r="R4486" s="406" t="str">
        <f t="shared" si="70"/>
        <v>516_COR_12_9_202021</v>
      </c>
      <c r="S4486" s="406">
        <v>516</v>
      </c>
      <c r="T4486" s="406" t="s">
        <v>287</v>
      </c>
      <c r="U4486" s="406">
        <v>12</v>
      </c>
      <c r="V4486" s="406">
        <v>9</v>
      </c>
      <c r="W4486" s="406">
        <v>202021</v>
      </c>
      <c r="X4486" s="566">
        <v>0</v>
      </c>
    </row>
    <row r="4487" spans="18:24" x14ac:dyDescent="0.2">
      <c r="R4487" s="406" t="str">
        <f t="shared" si="70"/>
        <v>518_COR_12_9_202021</v>
      </c>
      <c r="S4487" s="406">
        <v>518</v>
      </c>
      <c r="T4487" s="406" t="s">
        <v>287</v>
      </c>
      <c r="U4487" s="406">
        <v>12</v>
      </c>
      <c r="V4487" s="406">
        <v>9</v>
      </c>
      <c r="W4487" s="406">
        <v>202021</v>
      </c>
      <c r="X4487" s="566">
        <v>0</v>
      </c>
    </row>
    <row r="4488" spans="18:24" x14ac:dyDescent="0.2">
      <c r="R4488" s="406" t="str">
        <f t="shared" si="70"/>
        <v>520_COR_12_9_202021</v>
      </c>
      <c r="S4488" s="406">
        <v>520</v>
      </c>
      <c r="T4488" s="406" t="s">
        <v>287</v>
      </c>
      <c r="U4488" s="406">
        <v>12</v>
      </c>
      <c r="V4488" s="406">
        <v>9</v>
      </c>
      <c r="W4488" s="406">
        <v>202021</v>
      </c>
      <c r="X4488" s="566">
        <v>0</v>
      </c>
    </row>
    <row r="4489" spans="18:24" x14ac:dyDescent="0.2">
      <c r="R4489" s="406" t="str">
        <f t="shared" si="70"/>
        <v>522_COR_12_9_202021</v>
      </c>
      <c r="S4489" s="406">
        <v>522</v>
      </c>
      <c r="T4489" s="406" t="s">
        <v>287</v>
      </c>
      <c r="U4489" s="406">
        <v>12</v>
      </c>
      <c r="V4489" s="406">
        <v>9</v>
      </c>
      <c r="W4489" s="406">
        <v>202021</v>
      </c>
      <c r="X4489" s="566">
        <v>0</v>
      </c>
    </row>
    <row r="4490" spans="18:24" x14ac:dyDescent="0.2">
      <c r="R4490" s="406" t="str">
        <f t="shared" si="70"/>
        <v>524_COR_12_9_202021</v>
      </c>
      <c r="S4490" s="406">
        <v>524</v>
      </c>
      <c r="T4490" s="406" t="s">
        <v>287</v>
      </c>
      <c r="U4490" s="406">
        <v>12</v>
      </c>
      <c r="V4490" s="406">
        <v>9</v>
      </c>
      <c r="W4490" s="406">
        <v>202021</v>
      </c>
      <c r="X4490" s="566">
        <v>0</v>
      </c>
    </row>
    <row r="4491" spans="18:24" x14ac:dyDescent="0.2">
      <c r="R4491" s="406" t="str">
        <f t="shared" si="70"/>
        <v>526_COR_12_9_202021</v>
      </c>
      <c r="S4491" s="406">
        <v>526</v>
      </c>
      <c r="T4491" s="406" t="s">
        <v>287</v>
      </c>
      <c r="U4491" s="406">
        <v>12</v>
      </c>
      <c r="V4491" s="406">
        <v>9</v>
      </c>
      <c r="W4491" s="406">
        <v>202021</v>
      </c>
      <c r="X4491" s="566">
        <v>0</v>
      </c>
    </row>
    <row r="4492" spans="18:24" x14ac:dyDescent="0.2">
      <c r="R4492" s="406" t="str">
        <f t="shared" si="70"/>
        <v>528_COR_12_9_202021</v>
      </c>
      <c r="S4492" s="406">
        <v>528</v>
      </c>
      <c r="T4492" s="406" t="s">
        <v>287</v>
      </c>
      <c r="U4492" s="406">
        <v>12</v>
      </c>
      <c r="V4492" s="406">
        <v>9</v>
      </c>
      <c r="W4492" s="406">
        <v>202021</v>
      </c>
      <c r="X4492" s="566">
        <v>78.153499999999994</v>
      </c>
    </row>
    <row r="4493" spans="18:24" x14ac:dyDescent="0.2">
      <c r="R4493" s="406" t="str">
        <f t="shared" si="70"/>
        <v>530_COR_12_9_202021</v>
      </c>
      <c r="S4493" s="406">
        <v>530</v>
      </c>
      <c r="T4493" s="406" t="s">
        <v>287</v>
      </c>
      <c r="U4493" s="406">
        <v>12</v>
      </c>
      <c r="V4493" s="406">
        <v>9</v>
      </c>
      <c r="W4493" s="406">
        <v>202021</v>
      </c>
      <c r="X4493" s="566">
        <v>0</v>
      </c>
    </row>
    <row r="4494" spans="18:24" x14ac:dyDescent="0.2">
      <c r="R4494" s="406" t="str">
        <f t="shared" si="70"/>
        <v>532_COR_12_9_202021</v>
      </c>
      <c r="S4494" s="406">
        <v>532</v>
      </c>
      <c r="T4494" s="406" t="s">
        <v>287</v>
      </c>
      <c r="U4494" s="406">
        <v>12</v>
      </c>
      <c r="V4494" s="406">
        <v>9</v>
      </c>
      <c r="W4494" s="406">
        <v>202021</v>
      </c>
      <c r="X4494" s="566">
        <v>0</v>
      </c>
    </row>
    <row r="4495" spans="18:24" x14ac:dyDescent="0.2">
      <c r="R4495" s="406" t="str">
        <f t="shared" si="70"/>
        <v>534_COR_12_9_202021</v>
      </c>
      <c r="S4495" s="406">
        <v>534</v>
      </c>
      <c r="T4495" s="406" t="s">
        <v>287</v>
      </c>
      <c r="U4495" s="406">
        <v>12</v>
      </c>
      <c r="V4495" s="406">
        <v>9</v>
      </c>
      <c r="W4495" s="406">
        <v>202021</v>
      </c>
      <c r="X4495" s="566">
        <v>0</v>
      </c>
    </row>
    <row r="4496" spans="18:24" x14ac:dyDescent="0.2">
      <c r="R4496" s="406" t="str">
        <f t="shared" si="70"/>
        <v>536_COR_12_9_202021</v>
      </c>
      <c r="S4496" s="406">
        <v>536</v>
      </c>
      <c r="T4496" s="406" t="s">
        <v>287</v>
      </c>
      <c r="U4496" s="406">
        <v>12</v>
      </c>
      <c r="V4496" s="406">
        <v>9</v>
      </c>
      <c r="W4496" s="406">
        <v>202021</v>
      </c>
      <c r="X4496" s="566">
        <v>0</v>
      </c>
    </row>
    <row r="4497" spans="18:24" x14ac:dyDescent="0.2">
      <c r="R4497" s="406" t="str">
        <f t="shared" si="70"/>
        <v>538_COR_12_9_202021</v>
      </c>
      <c r="S4497" s="406">
        <v>538</v>
      </c>
      <c r="T4497" s="406" t="s">
        <v>287</v>
      </c>
      <c r="U4497" s="406">
        <v>12</v>
      </c>
      <c r="V4497" s="406">
        <v>9</v>
      </c>
      <c r="W4497" s="406">
        <v>202021</v>
      </c>
      <c r="X4497" s="566">
        <v>0</v>
      </c>
    </row>
    <row r="4498" spans="18:24" x14ac:dyDescent="0.2">
      <c r="R4498" s="406" t="str">
        <f t="shared" si="70"/>
        <v>540_COR_12_9_202021</v>
      </c>
      <c r="S4498" s="406">
        <v>540</v>
      </c>
      <c r="T4498" s="406" t="s">
        <v>287</v>
      </c>
      <c r="U4498" s="406">
        <v>12</v>
      </c>
      <c r="V4498" s="406">
        <v>9</v>
      </c>
      <c r="W4498" s="406">
        <v>202021</v>
      </c>
      <c r="X4498" s="566">
        <v>0</v>
      </c>
    </row>
    <row r="4499" spans="18:24" x14ac:dyDescent="0.2">
      <c r="R4499" s="406" t="str">
        <f t="shared" si="70"/>
        <v>542_COR_12_9_202021</v>
      </c>
      <c r="S4499" s="406">
        <v>542</v>
      </c>
      <c r="T4499" s="406" t="s">
        <v>287</v>
      </c>
      <c r="U4499" s="406">
        <v>12</v>
      </c>
      <c r="V4499" s="406">
        <v>9</v>
      </c>
      <c r="W4499" s="406">
        <v>202021</v>
      </c>
      <c r="X4499" s="566">
        <v>0</v>
      </c>
    </row>
    <row r="4500" spans="18:24" x14ac:dyDescent="0.2">
      <c r="R4500" s="406" t="str">
        <f t="shared" si="70"/>
        <v>544_COR_12_9_202021</v>
      </c>
      <c r="S4500" s="406">
        <v>544</v>
      </c>
      <c r="T4500" s="406" t="s">
        <v>287</v>
      </c>
      <c r="U4500" s="406">
        <v>12</v>
      </c>
      <c r="V4500" s="406">
        <v>9</v>
      </c>
      <c r="W4500" s="406">
        <v>202021</v>
      </c>
      <c r="X4500" s="566">
        <v>0</v>
      </c>
    </row>
    <row r="4501" spans="18:24" x14ac:dyDescent="0.2">
      <c r="R4501" s="406" t="str">
        <f t="shared" si="70"/>
        <v>545_COR_12_9_202021</v>
      </c>
      <c r="S4501" s="406">
        <v>545</v>
      </c>
      <c r="T4501" s="406" t="s">
        <v>287</v>
      </c>
      <c r="U4501" s="406">
        <v>12</v>
      </c>
      <c r="V4501" s="406">
        <v>9</v>
      </c>
      <c r="W4501" s="406">
        <v>202021</v>
      </c>
      <c r="X4501" s="566">
        <v>0</v>
      </c>
    </row>
    <row r="4502" spans="18:24" x14ac:dyDescent="0.2">
      <c r="R4502" s="406" t="str">
        <f t="shared" si="70"/>
        <v>546_COR_12_9_202021</v>
      </c>
      <c r="S4502" s="406">
        <v>546</v>
      </c>
      <c r="T4502" s="406" t="s">
        <v>287</v>
      </c>
      <c r="U4502" s="406">
        <v>12</v>
      </c>
      <c r="V4502" s="406">
        <v>9</v>
      </c>
      <c r="W4502" s="406">
        <v>202021</v>
      </c>
      <c r="X4502" s="566">
        <v>0</v>
      </c>
    </row>
    <row r="4503" spans="18:24" x14ac:dyDescent="0.2">
      <c r="R4503" s="406" t="str">
        <f t="shared" si="70"/>
        <v>548_COR_12_9_202021</v>
      </c>
      <c r="S4503" s="406">
        <v>548</v>
      </c>
      <c r="T4503" s="406" t="s">
        <v>287</v>
      </c>
      <c r="U4503" s="406">
        <v>12</v>
      </c>
      <c r="V4503" s="406">
        <v>9</v>
      </c>
      <c r="W4503" s="406">
        <v>202021</v>
      </c>
      <c r="X4503" s="566">
        <v>0</v>
      </c>
    </row>
    <row r="4504" spans="18:24" x14ac:dyDescent="0.2">
      <c r="R4504" s="406" t="str">
        <f t="shared" si="70"/>
        <v>550_COR_12_9_202021</v>
      </c>
      <c r="S4504" s="406">
        <v>550</v>
      </c>
      <c r="T4504" s="406" t="s">
        <v>287</v>
      </c>
      <c r="U4504" s="406">
        <v>12</v>
      </c>
      <c r="V4504" s="406">
        <v>9</v>
      </c>
      <c r="W4504" s="406">
        <v>202021</v>
      </c>
      <c r="X4504" s="566">
        <v>0</v>
      </c>
    </row>
    <row r="4505" spans="18:24" x14ac:dyDescent="0.2">
      <c r="R4505" s="406" t="str">
        <f t="shared" si="70"/>
        <v>552_COR_12_9_202021</v>
      </c>
      <c r="S4505" s="406">
        <v>552</v>
      </c>
      <c r="T4505" s="406" t="s">
        <v>287</v>
      </c>
      <c r="U4505" s="406">
        <v>12</v>
      </c>
      <c r="V4505" s="406">
        <v>9</v>
      </c>
      <c r="W4505" s="406">
        <v>202021</v>
      </c>
      <c r="X4505" s="566">
        <v>0</v>
      </c>
    </row>
    <row r="4506" spans="18:24" x14ac:dyDescent="0.2">
      <c r="R4506" s="406" t="str">
        <f t="shared" si="70"/>
        <v>562_COR_12_9_202021</v>
      </c>
      <c r="S4506" s="406">
        <v>562</v>
      </c>
      <c r="T4506" s="406" t="s">
        <v>287</v>
      </c>
      <c r="U4506" s="406">
        <v>12</v>
      </c>
      <c r="V4506" s="406">
        <v>9</v>
      </c>
      <c r="W4506" s="406">
        <v>202021</v>
      </c>
      <c r="X4506" s="566">
        <v>0</v>
      </c>
    </row>
    <row r="4507" spans="18:24" x14ac:dyDescent="0.2">
      <c r="R4507" s="406" t="str">
        <f t="shared" si="70"/>
        <v>564_COR_12_9_202021</v>
      </c>
      <c r="S4507" s="406">
        <v>564</v>
      </c>
      <c r="T4507" s="406" t="s">
        <v>287</v>
      </c>
      <c r="U4507" s="406">
        <v>12</v>
      </c>
      <c r="V4507" s="406">
        <v>9</v>
      </c>
      <c r="W4507" s="406">
        <v>202021</v>
      </c>
      <c r="X4507" s="566">
        <v>0</v>
      </c>
    </row>
    <row r="4508" spans="18:24" x14ac:dyDescent="0.2">
      <c r="R4508" s="406" t="str">
        <f t="shared" si="70"/>
        <v>566_COR_12_9_202021</v>
      </c>
      <c r="S4508" s="406">
        <v>566</v>
      </c>
      <c r="T4508" s="406" t="s">
        <v>287</v>
      </c>
      <c r="U4508" s="406">
        <v>12</v>
      </c>
      <c r="V4508" s="406">
        <v>9</v>
      </c>
      <c r="W4508" s="406">
        <v>202021</v>
      </c>
      <c r="X4508" s="566">
        <v>0</v>
      </c>
    </row>
    <row r="4509" spans="18:24" x14ac:dyDescent="0.2">
      <c r="R4509" s="406" t="str">
        <f t="shared" si="70"/>
        <v>568_COR_12_9_202021</v>
      </c>
      <c r="S4509" s="406">
        <v>568</v>
      </c>
      <c r="T4509" s="406" t="s">
        <v>287</v>
      </c>
      <c r="U4509" s="406">
        <v>12</v>
      </c>
      <c r="V4509" s="406">
        <v>9</v>
      </c>
      <c r="W4509" s="406">
        <v>202021</v>
      </c>
      <c r="X4509" s="566">
        <v>0</v>
      </c>
    </row>
    <row r="4510" spans="18:24" x14ac:dyDescent="0.2">
      <c r="R4510" s="406" t="str">
        <f t="shared" si="70"/>
        <v>572_COR_12_9_202021</v>
      </c>
      <c r="S4510" s="406">
        <v>572</v>
      </c>
      <c r="T4510" s="406" t="s">
        <v>287</v>
      </c>
      <c r="U4510" s="406">
        <v>12</v>
      </c>
      <c r="V4510" s="406">
        <v>9</v>
      </c>
      <c r="W4510" s="406">
        <v>202021</v>
      </c>
      <c r="X4510" s="566">
        <v>0</v>
      </c>
    </row>
    <row r="4511" spans="18:24" x14ac:dyDescent="0.2">
      <c r="R4511" s="406" t="str">
        <f t="shared" si="70"/>
        <v>574_COR_12_9_202021</v>
      </c>
      <c r="S4511" s="406">
        <v>574</v>
      </c>
      <c r="T4511" s="406" t="s">
        <v>287</v>
      </c>
      <c r="U4511" s="406">
        <v>12</v>
      </c>
      <c r="V4511" s="406">
        <v>9</v>
      </c>
      <c r="W4511" s="406">
        <v>202021</v>
      </c>
      <c r="X4511" s="566">
        <v>0</v>
      </c>
    </row>
    <row r="4512" spans="18:24" x14ac:dyDescent="0.2">
      <c r="R4512" s="406" t="str">
        <f t="shared" si="70"/>
        <v>576_COR_12_9_202021</v>
      </c>
      <c r="S4512" s="406">
        <v>576</v>
      </c>
      <c r="T4512" s="406" t="s">
        <v>287</v>
      </c>
      <c r="U4512" s="406">
        <v>12</v>
      </c>
      <c r="V4512" s="406">
        <v>9</v>
      </c>
      <c r="W4512" s="406">
        <v>202021</v>
      </c>
      <c r="X4512" s="566">
        <v>0</v>
      </c>
    </row>
    <row r="4513" spans="18:24" x14ac:dyDescent="0.2">
      <c r="R4513" s="406" t="str">
        <f t="shared" si="70"/>
        <v>582_COR_12_9_202021</v>
      </c>
      <c r="S4513" s="406">
        <v>582</v>
      </c>
      <c r="T4513" s="406" t="s">
        <v>287</v>
      </c>
      <c r="U4513" s="406">
        <v>12</v>
      </c>
      <c r="V4513" s="406">
        <v>9</v>
      </c>
      <c r="W4513" s="406">
        <v>202021</v>
      </c>
      <c r="X4513" s="566">
        <v>0</v>
      </c>
    </row>
    <row r="4514" spans="18:24" x14ac:dyDescent="0.2">
      <c r="R4514" s="406" t="str">
        <f t="shared" si="70"/>
        <v>584_COR_12_9_202021</v>
      </c>
      <c r="S4514" s="406">
        <v>584</v>
      </c>
      <c r="T4514" s="406" t="s">
        <v>287</v>
      </c>
      <c r="U4514" s="406">
        <v>12</v>
      </c>
      <c r="V4514" s="406">
        <v>9</v>
      </c>
      <c r="W4514" s="406">
        <v>202021</v>
      </c>
      <c r="X4514" s="566">
        <v>0</v>
      </c>
    </row>
    <row r="4515" spans="18:24" x14ac:dyDescent="0.2">
      <c r="R4515" s="406" t="str">
        <f t="shared" si="70"/>
        <v>586_COR_12_9_202021</v>
      </c>
      <c r="S4515" s="406">
        <v>586</v>
      </c>
      <c r="T4515" s="406" t="s">
        <v>287</v>
      </c>
      <c r="U4515" s="406">
        <v>12</v>
      </c>
      <c r="V4515" s="406">
        <v>9</v>
      </c>
      <c r="W4515" s="406">
        <v>202021</v>
      </c>
      <c r="X4515" s="566">
        <v>0</v>
      </c>
    </row>
    <row r="4516" spans="18:24" x14ac:dyDescent="0.2">
      <c r="R4516" s="406" t="str">
        <f t="shared" si="70"/>
        <v>512_COR_13_9_202021</v>
      </c>
      <c r="S4516" s="406">
        <v>512</v>
      </c>
      <c r="T4516" s="406" t="s">
        <v>287</v>
      </c>
      <c r="U4516" s="406">
        <v>13</v>
      </c>
      <c r="V4516" s="406">
        <v>9</v>
      </c>
      <c r="W4516" s="406">
        <v>202021</v>
      </c>
      <c r="X4516" s="566">
        <v>0</v>
      </c>
    </row>
    <row r="4517" spans="18:24" x14ac:dyDescent="0.2">
      <c r="R4517" s="406" t="str">
        <f t="shared" si="70"/>
        <v>514_COR_13_9_202021</v>
      </c>
      <c r="S4517" s="406">
        <v>514</v>
      </c>
      <c r="T4517" s="406" t="s">
        <v>287</v>
      </c>
      <c r="U4517" s="406">
        <v>13</v>
      </c>
      <c r="V4517" s="406">
        <v>9</v>
      </c>
      <c r="W4517" s="406">
        <v>202021</v>
      </c>
      <c r="X4517" s="566">
        <v>0</v>
      </c>
    </row>
    <row r="4518" spans="18:24" x14ac:dyDescent="0.2">
      <c r="R4518" s="406" t="str">
        <f t="shared" si="70"/>
        <v>516_COR_13_9_202021</v>
      </c>
      <c r="S4518" s="406">
        <v>516</v>
      </c>
      <c r="T4518" s="406" t="s">
        <v>287</v>
      </c>
      <c r="U4518" s="406">
        <v>13</v>
      </c>
      <c r="V4518" s="406">
        <v>9</v>
      </c>
      <c r="W4518" s="406">
        <v>202021</v>
      </c>
      <c r="X4518" s="566">
        <v>0</v>
      </c>
    </row>
    <row r="4519" spans="18:24" x14ac:dyDescent="0.2">
      <c r="R4519" s="406" t="str">
        <f t="shared" si="70"/>
        <v>518_COR_13_9_202021</v>
      </c>
      <c r="S4519" s="406">
        <v>518</v>
      </c>
      <c r="T4519" s="406" t="s">
        <v>287</v>
      </c>
      <c r="U4519" s="406">
        <v>13</v>
      </c>
      <c r="V4519" s="406">
        <v>9</v>
      </c>
      <c r="W4519" s="406">
        <v>202021</v>
      </c>
      <c r="X4519" s="566">
        <v>0</v>
      </c>
    </row>
    <row r="4520" spans="18:24" x14ac:dyDescent="0.2">
      <c r="R4520" s="406" t="str">
        <f t="shared" si="70"/>
        <v>520_COR_13_9_202021</v>
      </c>
      <c r="S4520" s="406">
        <v>520</v>
      </c>
      <c r="T4520" s="406" t="s">
        <v>287</v>
      </c>
      <c r="U4520" s="406">
        <v>13</v>
      </c>
      <c r="V4520" s="406">
        <v>9</v>
      </c>
      <c r="W4520" s="406">
        <v>202021</v>
      </c>
      <c r="X4520" s="566">
        <v>0</v>
      </c>
    </row>
    <row r="4521" spans="18:24" x14ac:dyDescent="0.2">
      <c r="R4521" s="406" t="str">
        <f t="shared" si="70"/>
        <v>522_COR_13_9_202021</v>
      </c>
      <c r="S4521" s="406">
        <v>522</v>
      </c>
      <c r="T4521" s="406" t="s">
        <v>287</v>
      </c>
      <c r="U4521" s="406">
        <v>13</v>
      </c>
      <c r="V4521" s="406">
        <v>9</v>
      </c>
      <c r="W4521" s="406">
        <v>202021</v>
      </c>
      <c r="X4521" s="566">
        <v>0</v>
      </c>
    </row>
    <row r="4522" spans="18:24" x14ac:dyDescent="0.2">
      <c r="R4522" s="406" t="str">
        <f t="shared" si="70"/>
        <v>524_COR_13_9_202021</v>
      </c>
      <c r="S4522" s="406">
        <v>524</v>
      </c>
      <c r="T4522" s="406" t="s">
        <v>287</v>
      </c>
      <c r="U4522" s="406">
        <v>13</v>
      </c>
      <c r="V4522" s="406">
        <v>9</v>
      </c>
      <c r="W4522" s="406">
        <v>202021</v>
      </c>
      <c r="X4522" s="566">
        <v>0</v>
      </c>
    </row>
    <row r="4523" spans="18:24" x14ac:dyDescent="0.2">
      <c r="R4523" s="406" t="str">
        <f t="shared" si="70"/>
        <v>526_COR_13_9_202021</v>
      </c>
      <c r="S4523" s="406">
        <v>526</v>
      </c>
      <c r="T4523" s="406" t="s">
        <v>287</v>
      </c>
      <c r="U4523" s="406">
        <v>13</v>
      </c>
      <c r="V4523" s="406">
        <v>9</v>
      </c>
      <c r="W4523" s="406">
        <v>202021</v>
      </c>
      <c r="X4523" s="566">
        <v>0</v>
      </c>
    </row>
    <row r="4524" spans="18:24" x14ac:dyDescent="0.2">
      <c r="R4524" s="406" t="str">
        <f t="shared" si="70"/>
        <v>528_COR_13_9_202021</v>
      </c>
      <c r="S4524" s="406">
        <v>528</v>
      </c>
      <c r="T4524" s="406" t="s">
        <v>287</v>
      </c>
      <c r="U4524" s="406">
        <v>13</v>
      </c>
      <c r="V4524" s="406">
        <v>9</v>
      </c>
      <c r="W4524" s="406">
        <v>202021</v>
      </c>
      <c r="X4524" s="566">
        <v>1281.73253</v>
      </c>
    </row>
    <row r="4525" spans="18:24" x14ac:dyDescent="0.2">
      <c r="R4525" s="406" t="str">
        <f t="shared" si="70"/>
        <v>530_COR_13_9_202021</v>
      </c>
      <c r="S4525" s="406">
        <v>530</v>
      </c>
      <c r="T4525" s="406" t="s">
        <v>287</v>
      </c>
      <c r="U4525" s="406">
        <v>13</v>
      </c>
      <c r="V4525" s="406">
        <v>9</v>
      </c>
      <c r="W4525" s="406">
        <v>202021</v>
      </c>
      <c r="X4525" s="566">
        <v>799.44811000000016</v>
      </c>
    </row>
    <row r="4526" spans="18:24" x14ac:dyDescent="0.2">
      <c r="R4526" s="406" t="str">
        <f t="shared" si="70"/>
        <v>532_COR_13_9_202021</v>
      </c>
      <c r="S4526" s="406">
        <v>532</v>
      </c>
      <c r="T4526" s="406" t="s">
        <v>287</v>
      </c>
      <c r="U4526" s="406">
        <v>13</v>
      </c>
      <c r="V4526" s="406">
        <v>9</v>
      </c>
      <c r="W4526" s="406">
        <v>202021</v>
      </c>
      <c r="X4526" s="566">
        <v>0</v>
      </c>
    </row>
    <row r="4527" spans="18:24" x14ac:dyDescent="0.2">
      <c r="R4527" s="406" t="str">
        <f t="shared" si="70"/>
        <v>534_COR_13_9_202021</v>
      </c>
      <c r="S4527" s="406">
        <v>534</v>
      </c>
      <c r="T4527" s="406" t="s">
        <v>287</v>
      </c>
      <c r="U4527" s="406">
        <v>13</v>
      </c>
      <c r="V4527" s="406">
        <v>9</v>
      </c>
      <c r="W4527" s="406">
        <v>202021</v>
      </c>
      <c r="X4527" s="566">
        <v>0</v>
      </c>
    </row>
    <row r="4528" spans="18:24" x14ac:dyDescent="0.2">
      <c r="R4528" s="406" t="str">
        <f t="shared" si="70"/>
        <v>536_COR_13_9_202021</v>
      </c>
      <c r="S4528" s="406">
        <v>536</v>
      </c>
      <c r="T4528" s="406" t="s">
        <v>287</v>
      </c>
      <c r="U4528" s="406">
        <v>13</v>
      </c>
      <c r="V4528" s="406">
        <v>9</v>
      </c>
      <c r="W4528" s="406">
        <v>202021</v>
      </c>
      <c r="X4528" s="566">
        <v>0</v>
      </c>
    </row>
    <row r="4529" spans="18:24" x14ac:dyDescent="0.2">
      <c r="R4529" s="406" t="str">
        <f t="shared" si="70"/>
        <v>538_COR_13_9_202021</v>
      </c>
      <c r="S4529" s="406">
        <v>538</v>
      </c>
      <c r="T4529" s="406" t="s">
        <v>287</v>
      </c>
      <c r="U4529" s="406">
        <v>13</v>
      </c>
      <c r="V4529" s="406">
        <v>9</v>
      </c>
      <c r="W4529" s="406">
        <v>202021</v>
      </c>
      <c r="X4529" s="566">
        <v>0</v>
      </c>
    </row>
    <row r="4530" spans="18:24" x14ac:dyDescent="0.2">
      <c r="R4530" s="406" t="str">
        <f t="shared" si="70"/>
        <v>540_COR_13_9_202021</v>
      </c>
      <c r="S4530" s="406">
        <v>540</v>
      </c>
      <c r="T4530" s="406" t="s">
        <v>287</v>
      </c>
      <c r="U4530" s="406">
        <v>13</v>
      </c>
      <c r="V4530" s="406">
        <v>9</v>
      </c>
      <c r="W4530" s="406">
        <v>202021</v>
      </c>
      <c r="X4530" s="566">
        <v>0</v>
      </c>
    </row>
    <row r="4531" spans="18:24" x14ac:dyDescent="0.2">
      <c r="R4531" s="406" t="str">
        <f t="shared" si="70"/>
        <v>542_COR_13_9_202021</v>
      </c>
      <c r="S4531" s="406">
        <v>542</v>
      </c>
      <c r="T4531" s="406" t="s">
        <v>287</v>
      </c>
      <c r="U4531" s="406">
        <v>13</v>
      </c>
      <c r="V4531" s="406">
        <v>9</v>
      </c>
      <c r="W4531" s="406">
        <v>202021</v>
      </c>
      <c r="X4531" s="566">
        <v>0</v>
      </c>
    </row>
    <row r="4532" spans="18:24" x14ac:dyDescent="0.2">
      <c r="R4532" s="406" t="str">
        <f t="shared" si="70"/>
        <v>544_COR_13_9_202021</v>
      </c>
      <c r="S4532" s="406">
        <v>544</v>
      </c>
      <c r="T4532" s="406" t="s">
        <v>287</v>
      </c>
      <c r="U4532" s="406">
        <v>13</v>
      </c>
      <c r="V4532" s="406">
        <v>9</v>
      </c>
      <c r="W4532" s="406">
        <v>202021</v>
      </c>
      <c r="X4532" s="566">
        <v>0</v>
      </c>
    </row>
    <row r="4533" spans="18:24" x14ac:dyDescent="0.2">
      <c r="R4533" s="406" t="str">
        <f t="shared" si="70"/>
        <v>545_COR_13_9_202021</v>
      </c>
      <c r="S4533" s="406">
        <v>545</v>
      </c>
      <c r="T4533" s="406" t="s">
        <v>287</v>
      </c>
      <c r="U4533" s="406">
        <v>13</v>
      </c>
      <c r="V4533" s="406">
        <v>9</v>
      </c>
      <c r="W4533" s="406">
        <v>202021</v>
      </c>
      <c r="X4533" s="566">
        <v>0</v>
      </c>
    </row>
    <row r="4534" spans="18:24" x14ac:dyDescent="0.2">
      <c r="R4534" s="406" t="str">
        <f t="shared" si="70"/>
        <v>546_COR_13_9_202021</v>
      </c>
      <c r="S4534" s="406">
        <v>546</v>
      </c>
      <c r="T4534" s="406" t="s">
        <v>287</v>
      </c>
      <c r="U4534" s="406">
        <v>13</v>
      </c>
      <c r="V4534" s="406">
        <v>9</v>
      </c>
      <c r="W4534" s="406">
        <v>202021</v>
      </c>
      <c r="X4534" s="566">
        <v>0</v>
      </c>
    </row>
    <row r="4535" spans="18:24" x14ac:dyDescent="0.2">
      <c r="R4535" s="406" t="str">
        <f t="shared" si="70"/>
        <v>548_COR_13_9_202021</v>
      </c>
      <c r="S4535" s="406">
        <v>548</v>
      </c>
      <c r="T4535" s="406" t="s">
        <v>287</v>
      </c>
      <c r="U4535" s="406">
        <v>13</v>
      </c>
      <c r="V4535" s="406">
        <v>9</v>
      </c>
      <c r="W4535" s="406">
        <v>202021</v>
      </c>
      <c r="X4535" s="566">
        <v>0</v>
      </c>
    </row>
    <row r="4536" spans="18:24" x14ac:dyDescent="0.2">
      <c r="R4536" s="406" t="str">
        <f t="shared" si="70"/>
        <v>550_COR_13_9_202021</v>
      </c>
      <c r="S4536" s="406">
        <v>550</v>
      </c>
      <c r="T4536" s="406" t="s">
        <v>287</v>
      </c>
      <c r="U4536" s="406">
        <v>13</v>
      </c>
      <c r="V4536" s="406">
        <v>9</v>
      </c>
      <c r="W4536" s="406">
        <v>202021</v>
      </c>
      <c r="X4536" s="566">
        <v>0</v>
      </c>
    </row>
    <row r="4537" spans="18:24" x14ac:dyDescent="0.2">
      <c r="R4537" s="406" t="str">
        <f t="shared" si="70"/>
        <v>552_COR_13_9_202021</v>
      </c>
      <c r="S4537" s="406">
        <v>552</v>
      </c>
      <c r="T4537" s="406" t="s">
        <v>287</v>
      </c>
      <c r="U4537" s="406">
        <v>13</v>
      </c>
      <c r="V4537" s="406">
        <v>9</v>
      </c>
      <c r="W4537" s="406">
        <v>202021</v>
      </c>
      <c r="X4537" s="566">
        <v>351</v>
      </c>
    </row>
    <row r="4538" spans="18:24" x14ac:dyDescent="0.2">
      <c r="R4538" s="406" t="str">
        <f t="shared" si="70"/>
        <v>562_COR_13_9_202021</v>
      </c>
      <c r="S4538" s="406">
        <v>562</v>
      </c>
      <c r="T4538" s="406" t="s">
        <v>287</v>
      </c>
      <c r="U4538" s="406">
        <v>13</v>
      </c>
      <c r="V4538" s="406">
        <v>9</v>
      </c>
      <c r="W4538" s="406">
        <v>202021</v>
      </c>
      <c r="X4538" s="566">
        <v>0</v>
      </c>
    </row>
    <row r="4539" spans="18:24" x14ac:dyDescent="0.2">
      <c r="R4539" s="406" t="str">
        <f t="shared" si="70"/>
        <v>564_COR_13_9_202021</v>
      </c>
      <c r="S4539" s="406">
        <v>564</v>
      </c>
      <c r="T4539" s="406" t="s">
        <v>287</v>
      </c>
      <c r="U4539" s="406">
        <v>13</v>
      </c>
      <c r="V4539" s="406">
        <v>9</v>
      </c>
      <c r="W4539" s="406">
        <v>202021</v>
      </c>
      <c r="X4539" s="566">
        <v>0</v>
      </c>
    </row>
    <row r="4540" spans="18:24" x14ac:dyDescent="0.2">
      <c r="R4540" s="406" t="str">
        <f t="shared" si="70"/>
        <v>566_COR_13_9_202021</v>
      </c>
      <c r="S4540" s="406">
        <v>566</v>
      </c>
      <c r="T4540" s="406" t="s">
        <v>287</v>
      </c>
      <c r="U4540" s="406">
        <v>13</v>
      </c>
      <c r="V4540" s="406">
        <v>9</v>
      </c>
      <c r="W4540" s="406">
        <v>202021</v>
      </c>
      <c r="X4540" s="566">
        <v>0</v>
      </c>
    </row>
    <row r="4541" spans="18:24" x14ac:dyDescent="0.2">
      <c r="R4541" s="406" t="str">
        <f t="shared" si="70"/>
        <v>568_COR_13_9_202021</v>
      </c>
      <c r="S4541" s="406">
        <v>568</v>
      </c>
      <c r="T4541" s="406" t="s">
        <v>287</v>
      </c>
      <c r="U4541" s="406">
        <v>13</v>
      </c>
      <c r="V4541" s="406">
        <v>9</v>
      </c>
      <c r="W4541" s="406">
        <v>202021</v>
      </c>
      <c r="X4541" s="566">
        <v>0</v>
      </c>
    </row>
    <row r="4542" spans="18:24" x14ac:dyDescent="0.2">
      <c r="R4542" s="406" t="str">
        <f t="shared" si="70"/>
        <v>572_COR_13_9_202021</v>
      </c>
      <c r="S4542" s="406">
        <v>572</v>
      </c>
      <c r="T4542" s="406" t="s">
        <v>287</v>
      </c>
      <c r="U4542" s="406">
        <v>13</v>
      </c>
      <c r="V4542" s="406">
        <v>9</v>
      </c>
      <c r="W4542" s="406">
        <v>202021</v>
      </c>
      <c r="X4542" s="566">
        <v>0</v>
      </c>
    </row>
    <row r="4543" spans="18:24" x14ac:dyDescent="0.2">
      <c r="R4543" s="406" t="str">
        <f t="shared" si="70"/>
        <v>574_COR_13_9_202021</v>
      </c>
      <c r="S4543" s="406">
        <v>574</v>
      </c>
      <c r="T4543" s="406" t="s">
        <v>287</v>
      </c>
      <c r="U4543" s="406">
        <v>13</v>
      </c>
      <c r="V4543" s="406">
        <v>9</v>
      </c>
      <c r="W4543" s="406">
        <v>202021</v>
      </c>
      <c r="X4543" s="566">
        <v>0</v>
      </c>
    </row>
    <row r="4544" spans="18:24" x14ac:dyDescent="0.2">
      <c r="R4544" s="406" t="str">
        <f t="shared" si="70"/>
        <v>576_COR_13_9_202021</v>
      </c>
      <c r="S4544" s="406">
        <v>576</v>
      </c>
      <c r="T4544" s="406" t="s">
        <v>287</v>
      </c>
      <c r="U4544" s="406">
        <v>13</v>
      </c>
      <c r="V4544" s="406">
        <v>9</v>
      </c>
      <c r="W4544" s="406">
        <v>202021</v>
      </c>
      <c r="X4544" s="566">
        <v>0</v>
      </c>
    </row>
    <row r="4545" spans="18:24" x14ac:dyDescent="0.2">
      <c r="R4545" s="406" t="str">
        <f t="shared" si="70"/>
        <v>582_COR_13_9_202021</v>
      </c>
      <c r="S4545" s="406">
        <v>582</v>
      </c>
      <c r="T4545" s="406" t="s">
        <v>287</v>
      </c>
      <c r="U4545" s="406">
        <v>13</v>
      </c>
      <c r="V4545" s="406">
        <v>9</v>
      </c>
      <c r="W4545" s="406">
        <v>202021</v>
      </c>
      <c r="X4545" s="566">
        <v>0</v>
      </c>
    </row>
    <row r="4546" spans="18:24" x14ac:dyDescent="0.2">
      <c r="R4546" s="406" t="str">
        <f t="shared" si="70"/>
        <v>584_COR_13_9_202021</v>
      </c>
      <c r="S4546" s="406">
        <v>584</v>
      </c>
      <c r="T4546" s="406" t="s">
        <v>287</v>
      </c>
      <c r="U4546" s="406">
        <v>13</v>
      </c>
      <c r="V4546" s="406">
        <v>9</v>
      </c>
      <c r="W4546" s="406">
        <v>202021</v>
      </c>
      <c r="X4546" s="566">
        <v>0</v>
      </c>
    </row>
    <row r="4547" spans="18:24" x14ac:dyDescent="0.2">
      <c r="R4547" s="406" t="str">
        <f t="shared" si="70"/>
        <v>586_COR_13_9_202021</v>
      </c>
      <c r="S4547" s="406">
        <v>586</v>
      </c>
      <c r="T4547" s="406" t="s">
        <v>287</v>
      </c>
      <c r="U4547" s="406">
        <v>13</v>
      </c>
      <c r="V4547" s="406">
        <v>9</v>
      </c>
      <c r="W4547" s="406">
        <v>202021</v>
      </c>
      <c r="X4547" s="566">
        <v>0</v>
      </c>
    </row>
    <row r="4548" spans="18:24" x14ac:dyDescent="0.2">
      <c r="R4548" s="406" t="str">
        <f t="shared" ref="R4548:R4611" si="71">S4548&amp;"_"&amp;T4548&amp;"_"&amp;U4548&amp;"_"&amp;V4548&amp;"_"&amp;W4548</f>
        <v>512_COR_14_9_202021</v>
      </c>
      <c r="S4548" s="406">
        <v>512</v>
      </c>
      <c r="T4548" s="406" t="s">
        <v>287</v>
      </c>
      <c r="U4548" s="406">
        <v>14</v>
      </c>
      <c r="V4548" s="406">
        <v>9</v>
      </c>
      <c r="W4548" s="406">
        <v>202021</v>
      </c>
      <c r="X4548" s="566">
        <v>17</v>
      </c>
    </row>
    <row r="4549" spans="18:24" x14ac:dyDescent="0.2">
      <c r="R4549" s="406" t="str">
        <f t="shared" si="71"/>
        <v>514_COR_14_9_202021</v>
      </c>
      <c r="S4549" s="406">
        <v>514</v>
      </c>
      <c r="T4549" s="406" t="s">
        <v>287</v>
      </c>
      <c r="U4549" s="406">
        <v>14</v>
      </c>
      <c r="V4549" s="406">
        <v>9</v>
      </c>
      <c r="W4549" s="406">
        <v>202021</v>
      </c>
      <c r="X4549" s="566">
        <v>0</v>
      </c>
    </row>
    <row r="4550" spans="18:24" x14ac:dyDescent="0.2">
      <c r="R4550" s="406" t="str">
        <f t="shared" si="71"/>
        <v>516_COR_14_9_202021</v>
      </c>
      <c r="S4550" s="406">
        <v>516</v>
      </c>
      <c r="T4550" s="406" t="s">
        <v>287</v>
      </c>
      <c r="U4550" s="406">
        <v>14</v>
      </c>
      <c r="V4550" s="406">
        <v>9</v>
      </c>
      <c r="W4550" s="406">
        <v>202021</v>
      </c>
      <c r="X4550" s="566">
        <v>0</v>
      </c>
    </row>
    <row r="4551" spans="18:24" x14ac:dyDescent="0.2">
      <c r="R4551" s="406" t="str">
        <f t="shared" si="71"/>
        <v>518_COR_14_9_202021</v>
      </c>
      <c r="S4551" s="406">
        <v>518</v>
      </c>
      <c r="T4551" s="406" t="s">
        <v>287</v>
      </c>
      <c r="U4551" s="406">
        <v>14</v>
      </c>
      <c r="V4551" s="406">
        <v>9</v>
      </c>
      <c r="W4551" s="406">
        <v>202021</v>
      </c>
      <c r="X4551" s="566">
        <v>0</v>
      </c>
    </row>
    <row r="4552" spans="18:24" x14ac:dyDescent="0.2">
      <c r="R4552" s="406" t="str">
        <f t="shared" si="71"/>
        <v>520_COR_14_9_202021</v>
      </c>
      <c r="S4552" s="406">
        <v>520</v>
      </c>
      <c r="T4552" s="406" t="s">
        <v>287</v>
      </c>
      <c r="U4552" s="406">
        <v>14</v>
      </c>
      <c r="V4552" s="406">
        <v>9</v>
      </c>
      <c r="W4552" s="406">
        <v>202021</v>
      </c>
      <c r="X4552" s="566">
        <v>0</v>
      </c>
    </row>
    <row r="4553" spans="18:24" x14ac:dyDescent="0.2">
      <c r="R4553" s="406" t="str">
        <f t="shared" si="71"/>
        <v>522_COR_14_9_202021</v>
      </c>
      <c r="S4553" s="406">
        <v>522</v>
      </c>
      <c r="T4553" s="406" t="s">
        <v>287</v>
      </c>
      <c r="U4553" s="406">
        <v>14</v>
      </c>
      <c r="V4553" s="406">
        <v>9</v>
      </c>
      <c r="W4553" s="406">
        <v>202021</v>
      </c>
      <c r="X4553" s="566">
        <v>0</v>
      </c>
    </row>
    <row r="4554" spans="18:24" x14ac:dyDescent="0.2">
      <c r="R4554" s="406" t="str">
        <f t="shared" si="71"/>
        <v>524_COR_14_9_202021</v>
      </c>
      <c r="S4554" s="406">
        <v>524</v>
      </c>
      <c r="T4554" s="406" t="s">
        <v>287</v>
      </c>
      <c r="U4554" s="406">
        <v>14</v>
      </c>
      <c r="V4554" s="406">
        <v>9</v>
      </c>
      <c r="W4554" s="406">
        <v>202021</v>
      </c>
      <c r="X4554" s="566">
        <v>0</v>
      </c>
    </row>
    <row r="4555" spans="18:24" x14ac:dyDescent="0.2">
      <c r="R4555" s="406" t="str">
        <f t="shared" si="71"/>
        <v>526_COR_14_9_202021</v>
      </c>
      <c r="S4555" s="406">
        <v>526</v>
      </c>
      <c r="T4555" s="406" t="s">
        <v>287</v>
      </c>
      <c r="U4555" s="406">
        <v>14</v>
      </c>
      <c r="V4555" s="406">
        <v>9</v>
      </c>
      <c r="W4555" s="406">
        <v>202021</v>
      </c>
      <c r="X4555" s="566">
        <v>0</v>
      </c>
    </row>
    <row r="4556" spans="18:24" x14ac:dyDescent="0.2">
      <c r="R4556" s="406" t="str">
        <f t="shared" si="71"/>
        <v>528_COR_14_9_202021</v>
      </c>
      <c r="S4556" s="406">
        <v>528</v>
      </c>
      <c r="T4556" s="406" t="s">
        <v>287</v>
      </c>
      <c r="U4556" s="406">
        <v>14</v>
      </c>
      <c r="V4556" s="406">
        <v>9</v>
      </c>
      <c r="W4556" s="406">
        <v>202021</v>
      </c>
      <c r="X4556" s="566">
        <v>0</v>
      </c>
    </row>
    <row r="4557" spans="18:24" x14ac:dyDescent="0.2">
      <c r="R4557" s="406" t="str">
        <f t="shared" si="71"/>
        <v>530_COR_14_9_202021</v>
      </c>
      <c r="S4557" s="406">
        <v>530</v>
      </c>
      <c r="T4557" s="406" t="s">
        <v>287</v>
      </c>
      <c r="U4557" s="406">
        <v>14</v>
      </c>
      <c r="V4557" s="406">
        <v>9</v>
      </c>
      <c r="W4557" s="406">
        <v>202021</v>
      </c>
      <c r="X4557" s="566">
        <v>0</v>
      </c>
    </row>
    <row r="4558" spans="18:24" x14ac:dyDescent="0.2">
      <c r="R4558" s="406" t="str">
        <f t="shared" si="71"/>
        <v>532_COR_14_9_202021</v>
      </c>
      <c r="S4558" s="406">
        <v>532</v>
      </c>
      <c r="T4558" s="406" t="s">
        <v>287</v>
      </c>
      <c r="U4558" s="406">
        <v>14</v>
      </c>
      <c r="V4558" s="406">
        <v>9</v>
      </c>
      <c r="W4558" s="406">
        <v>202021</v>
      </c>
      <c r="X4558" s="566">
        <v>0</v>
      </c>
    </row>
    <row r="4559" spans="18:24" x14ac:dyDescent="0.2">
      <c r="R4559" s="406" t="str">
        <f t="shared" si="71"/>
        <v>534_COR_14_9_202021</v>
      </c>
      <c r="S4559" s="406">
        <v>534</v>
      </c>
      <c r="T4559" s="406" t="s">
        <v>287</v>
      </c>
      <c r="U4559" s="406">
        <v>14</v>
      </c>
      <c r="V4559" s="406">
        <v>9</v>
      </c>
      <c r="W4559" s="406">
        <v>202021</v>
      </c>
      <c r="X4559" s="566">
        <v>0</v>
      </c>
    </row>
    <row r="4560" spans="18:24" x14ac:dyDescent="0.2">
      <c r="R4560" s="406" t="str">
        <f t="shared" si="71"/>
        <v>536_COR_14_9_202021</v>
      </c>
      <c r="S4560" s="406">
        <v>536</v>
      </c>
      <c r="T4560" s="406" t="s">
        <v>287</v>
      </c>
      <c r="U4560" s="406">
        <v>14</v>
      </c>
      <c r="V4560" s="406">
        <v>9</v>
      </c>
      <c r="W4560" s="406">
        <v>202021</v>
      </c>
      <c r="X4560" s="566">
        <v>0</v>
      </c>
    </row>
    <row r="4561" spans="18:24" x14ac:dyDescent="0.2">
      <c r="R4561" s="406" t="str">
        <f t="shared" si="71"/>
        <v>538_COR_14_9_202021</v>
      </c>
      <c r="S4561" s="406">
        <v>538</v>
      </c>
      <c r="T4561" s="406" t="s">
        <v>287</v>
      </c>
      <c r="U4561" s="406">
        <v>14</v>
      </c>
      <c r="V4561" s="406">
        <v>9</v>
      </c>
      <c r="W4561" s="406">
        <v>202021</v>
      </c>
      <c r="X4561" s="566">
        <v>0</v>
      </c>
    </row>
    <row r="4562" spans="18:24" x14ac:dyDescent="0.2">
      <c r="R4562" s="406" t="str">
        <f t="shared" si="71"/>
        <v>540_COR_14_9_202021</v>
      </c>
      <c r="S4562" s="406">
        <v>540</v>
      </c>
      <c r="T4562" s="406" t="s">
        <v>287</v>
      </c>
      <c r="U4562" s="406">
        <v>14</v>
      </c>
      <c r="V4562" s="406">
        <v>9</v>
      </c>
      <c r="W4562" s="406">
        <v>202021</v>
      </c>
      <c r="X4562" s="566">
        <v>0</v>
      </c>
    </row>
    <row r="4563" spans="18:24" x14ac:dyDescent="0.2">
      <c r="R4563" s="406" t="str">
        <f t="shared" si="71"/>
        <v>542_COR_14_9_202021</v>
      </c>
      <c r="S4563" s="406">
        <v>542</v>
      </c>
      <c r="T4563" s="406" t="s">
        <v>287</v>
      </c>
      <c r="U4563" s="406">
        <v>14</v>
      </c>
      <c r="V4563" s="406">
        <v>9</v>
      </c>
      <c r="W4563" s="406">
        <v>202021</v>
      </c>
      <c r="X4563" s="566">
        <v>0</v>
      </c>
    </row>
    <row r="4564" spans="18:24" x14ac:dyDescent="0.2">
      <c r="R4564" s="406" t="str">
        <f t="shared" si="71"/>
        <v>544_COR_14_9_202021</v>
      </c>
      <c r="S4564" s="406">
        <v>544</v>
      </c>
      <c r="T4564" s="406" t="s">
        <v>287</v>
      </c>
      <c r="U4564" s="406">
        <v>14</v>
      </c>
      <c r="V4564" s="406">
        <v>9</v>
      </c>
      <c r="W4564" s="406">
        <v>202021</v>
      </c>
      <c r="X4564" s="566">
        <v>0</v>
      </c>
    </row>
    <row r="4565" spans="18:24" x14ac:dyDescent="0.2">
      <c r="R4565" s="406" t="str">
        <f t="shared" si="71"/>
        <v>545_COR_14_9_202021</v>
      </c>
      <c r="S4565" s="406">
        <v>545</v>
      </c>
      <c r="T4565" s="406" t="s">
        <v>287</v>
      </c>
      <c r="U4565" s="406">
        <v>14</v>
      </c>
      <c r="V4565" s="406">
        <v>9</v>
      </c>
      <c r="W4565" s="406">
        <v>202021</v>
      </c>
      <c r="X4565" s="566">
        <v>0</v>
      </c>
    </row>
    <row r="4566" spans="18:24" x14ac:dyDescent="0.2">
      <c r="R4566" s="406" t="str">
        <f t="shared" si="71"/>
        <v>546_COR_14_9_202021</v>
      </c>
      <c r="S4566" s="406">
        <v>546</v>
      </c>
      <c r="T4566" s="406" t="s">
        <v>287</v>
      </c>
      <c r="U4566" s="406">
        <v>14</v>
      </c>
      <c r="V4566" s="406">
        <v>9</v>
      </c>
      <c r="W4566" s="406">
        <v>202021</v>
      </c>
      <c r="X4566" s="566">
        <v>0</v>
      </c>
    </row>
    <row r="4567" spans="18:24" x14ac:dyDescent="0.2">
      <c r="R4567" s="406" t="str">
        <f t="shared" si="71"/>
        <v>548_COR_14_9_202021</v>
      </c>
      <c r="S4567" s="406">
        <v>548</v>
      </c>
      <c r="T4567" s="406" t="s">
        <v>287</v>
      </c>
      <c r="U4567" s="406">
        <v>14</v>
      </c>
      <c r="V4567" s="406">
        <v>9</v>
      </c>
      <c r="W4567" s="406">
        <v>202021</v>
      </c>
      <c r="X4567" s="566">
        <v>0</v>
      </c>
    </row>
    <row r="4568" spans="18:24" x14ac:dyDescent="0.2">
      <c r="R4568" s="406" t="str">
        <f t="shared" si="71"/>
        <v>550_COR_14_9_202021</v>
      </c>
      <c r="S4568" s="406">
        <v>550</v>
      </c>
      <c r="T4568" s="406" t="s">
        <v>287</v>
      </c>
      <c r="U4568" s="406">
        <v>14</v>
      </c>
      <c r="V4568" s="406">
        <v>9</v>
      </c>
      <c r="W4568" s="406">
        <v>202021</v>
      </c>
      <c r="X4568" s="566">
        <v>0</v>
      </c>
    </row>
    <row r="4569" spans="18:24" x14ac:dyDescent="0.2">
      <c r="R4569" s="406" t="str">
        <f t="shared" si="71"/>
        <v>552_COR_14_9_202021</v>
      </c>
      <c r="S4569" s="406">
        <v>552</v>
      </c>
      <c r="T4569" s="406" t="s">
        <v>287</v>
      </c>
      <c r="U4569" s="406">
        <v>14</v>
      </c>
      <c r="V4569" s="406">
        <v>9</v>
      </c>
      <c r="W4569" s="406">
        <v>202021</v>
      </c>
      <c r="X4569" s="566">
        <v>0</v>
      </c>
    </row>
    <row r="4570" spans="18:24" x14ac:dyDescent="0.2">
      <c r="R4570" s="406" t="str">
        <f t="shared" si="71"/>
        <v>562_COR_14_9_202021</v>
      </c>
      <c r="S4570" s="406">
        <v>562</v>
      </c>
      <c r="T4570" s="406" t="s">
        <v>287</v>
      </c>
      <c r="U4570" s="406">
        <v>14</v>
      </c>
      <c r="V4570" s="406">
        <v>9</v>
      </c>
      <c r="W4570" s="406">
        <v>202021</v>
      </c>
      <c r="X4570" s="566">
        <v>0</v>
      </c>
    </row>
    <row r="4571" spans="18:24" x14ac:dyDescent="0.2">
      <c r="R4571" s="406" t="str">
        <f t="shared" si="71"/>
        <v>564_COR_14_9_202021</v>
      </c>
      <c r="S4571" s="406">
        <v>564</v>
      </c>
      <c r="T4571" s="406" t="s">
        <v>287</v>
      </c>
      <c r="U4571" s="406">
        <v>14</v>
      </c>
      <c r="V4571" s="406">
        <v>9</v>
      </c>
      <c r="W4571" s="406">
        <v>202021</v>
      </c>
      <c r="X4571" s="566">
        <v>0</v>
      </c>
    </row>
    <row r="4572" spans="18:24" x14ac:dyDescent="0.2">
      <c r="R4572" s="406" t="str">
        <f t="shared" si="71"/>
        <v>566_COR_14_9_202021</v>
      </c>
      <c r="S4572" s="406">
        <v>566</v>
      </c>
      <c r="T4572" s="406" t="s">
        <v>287</v>
      </c>
      <c r="U4572" s="406">
        <v>14</v>
      </c>
      <c r="V4572" s="406">
        <v>9</v>
      </c>
      <c r="W4572" s="406">
        <v>202021</v>
      </c>
      <c r="X4572" s="566">
        <v>0</v>
      </c>
    </row>
    <row r="4573" spans="18:24" x14ac:dyDescent="0.2">
      <c r="R4573" s="406" t="str">
        <f t="shared" si="71"/>
        <v>568_COR_14_9_202021</v>
      </c>
      <c r="S4573" s="406">
        <v>568</v>
      </c>
      <c r="T4573" s="406" t="s">
        <v>287</v>
      </c>
      <c r="U4573" s="406">
        <v>14</v>
      </c>
      <c r="V4573" s="406">
        <v>9</v>
      </c>
      <c r="W4573" s="406">
        <v>202021</v>
      </c>
      <c r="X4573" s="566">
        <v>0</v>
      </c>
    </row>
    <row r="4574" spans="18:24" x14ac:dyDescent="0.2">
      <c r="R4574" s="406" t="str">
        <f t="shared" si="71"/>
        <v>572_COR_14_9_202021</v>
      </c>
      <c r="S4574" s="406">
        <v>572</v>
      </c>
      <c r="T4574" s="406" t="s">
        <v>287</v>
      </c>
      <c r="U4574" s="406">
        <v>14</v>
      </c>
      <c r="V4574" s="406">
        <v>9</v>
      </c>
      <c r="W4574" s="406">
        <v>202021</v>
      </c>
      <c r="X4574" s="566">
        <v>0</v>
      </c>
    </row>
    <row r="4575" spans="18:24" x14ac:dyDescent="0.2">
      <c r="R4575" s="406" t="str">
        <f t="shared" si="71"/>
        <v>574_COR_14_9_202021</v>
      </c>
      <c r="S4575" s="406">
        <v>574</v>
      </c>
      <c r="T4575" s="406" t="s">
        <v>287</v>
      </c>
      <c r="U4575" s="406">
        <v>14</v>
      </c>
      <c r="V4575" s="406">
        <v>9</v>
      </c>
      <c r="W4575" s="406">
        <v>202021</v>
      </c>
      <c r="X4575" s="566">
        <v>0</v>
      </c>
    </row>
    <row r="4576" spans="18:24" x14ac:dyDescent="0.2">
      <c r="R4576" s="406" t="str">
        <f t="shared" si="71"/>
        <v>576_COR_14_9_202021</v>
      </c>
      <c r="S4576" s="406">
        <v>576</v>
      </c>
      <c r="T4576" s="406" t="s">
        <v>287</v>
      </c>
      <c r="U4576" s="406">
        <v>14</v>
      </c>
      <c r="V4576" s="406">
        <v>9</v>
      </c>
      <c r="W4576" s="406">
        <v>202021</v>
      </c>
      <c r="X4576" s="566">
        <v>0</v>
      </c>
    </row>
    <row r="4577" spans="18:24" x14ac:dyDescent="0.2">
      <c r="R4577" s="406" t="str">
        <f t="shared" si="71"/>
        <v>582_COR_14_9_202021</v>
      </c>
      <c r="S4577" s="406">
        <v>582</v>
      </c>
      <c r="T4577" s="406" t="s">
        <v>287</v>
      </c>
      <c r="U4577" s="406">
        <v>14</v>
      </c>
      <c r="V4577" s="406">
        <v>9</v>
      </c>
      <c r="W4577" s="406">
        <v>202021</v>
      </c>
      <c r="X4577" s="566">
        <v>0</v>
      </c>
    </row>
    <row r="4578" spans="18:24" x14ac:dyDescent="0.2">
      <c r="R4578" s="406" t="str">
        <f t="shared" si="71"/>
        <v>584_COR_14_9_202021</v>
      </c>
      <c r="S4578" s="406">
        <v>584</v>
      </c>
      <c r="T4578" s="406" t="s">
        <v>287</v>
      </c>
      <c r="U4578" s="406">
        <v>14</v>
      </c>
      <c r="V4578" s="406">
        <v>9</v>
      </c>
      <c r="W4578" s="406">
        <v>202021</v>
      </c>
      <c r="X4578" s="566">
        <v>0</v>
      </c>
    </row>
    <row r="4579" spans="18:24" x14ac:dyDescent="0.2">
      <c r="R4579" s="406" t="str">
        <f t="shared" si="71"/>
        <v>586_COR_14_9_202021</v>
      </c>
      <c r="S4579" s="406">
        <v>586</v>
      </c>
      <c r="T4579" s="406" t="s">
        <v>287</v>
      </c>
      <c r="U4579" s="406">
        <v>14</v>
      </c>
      <c r="V4579" s="406">
        <v>9</v>
      </c>
      <c r="W4579" s="406">
        <v>202021</v>
      </c>
      <c r="X4579" s="566">
        <v>0</v>
      </c>
    </row>
    <row r="4580" spans="18:24" x14ac:dyDescent="0.2">
      <c r="R4580" s="406" t="str">
        <f t="shared" si="71"/>
        <v>512_COR_15_9_202021</v>
      </c>
      <c r="S4580" s="406">
        <v>512</v>
      </c>
      <c r="T4580" s="406" t="s">
        <v>287</v>
      </c>
      <c r="U4580" s="406">
        <v>15</v>
      </c>
      <c r="V4580" s="406">
        <v>9</v>
      </c>
      <c r="W4580" s="406">
        <v>202021</v>
      </c>
      <c r="X4580" s="566">
        <v>2755</v>
      </c>
    </row>
    <row r="4581" spans="18:24" x14ac:dyDescent="0.2">
      <c r="R4581" s="406" t="str">
        <f t="shared" si="71"/>
        <v>514_COR_15_9_202021</v>
      </c>
      <c r="S4581" s="406">
        <v>514</v>
      </c>
      <c r="T4581" s="406" t="s">
        <v>287</v>
      </c>
      <c r="U4581" s="406">
        <v>15</v>
      </c>
      <c r="V4581" s="406">
        <v>9</v>
      </c>
      <c r="W4581" s="406">
        <v>202021</v>
      </c>
      <c r="X4581" s="566">
        <v>5850</v>
      </c>
    </row>
    <row r="4582" spans="18:24" x14ac:dyDescent="0.2">
      <c r="R4582" s="406" t="str">
        <f t="shared" si="71"/>
        <v>516_COR_15_9_202021</v>
      </c>
      <c r="S4582" s="406">
        <v>516</v>
      </c>
      <c r="T4582" s="406" t="s">
        <v>287</v>
      </c>
      <c r="U4582" s="406">
        <v>15</v>
      </c>
      <c r="V4582" s="406">
        <v>9</v>
      </c>
      <c r="W4582" s="406">
        <v>202021</v>
      </c>
      <c r="X4582" s="566">
        <v>7556</v>
      </c>
    </row>
    <row r="4583" spans="18:24" x14ac:dyDescent="0.2">
      <c r="R4583" s="406" t="str">
        <f t="shared" si="71"/>
        <v>518_COR_15_9_202021</v>
      </c>
      <c r="S4583" s="406">
        <v>518</v>
      </c>
      <c r="T4583" s="406" t="s">
        <v>287</v>
      </c>
      <c r="U4583" s="406">
        <v>15</v>
      </c>
      <c r="V4583" s="406">
        <v>9</v>
      </c>
      <c r="W4583" s="406">
        <v>202021</v>
      </c>
      <c r="X4583" s="566">
        <v>7797</v>
      </c>
    </row>
    <row r="4584" spans="18:24" x14ac:dyDescent="0.2">
      <c r="R4584" s="406" t="str">
        <f t="shared" si="71"/>
        <v>520_COR_15_9_202021</v>
      </c>
      <c r="S4584" s="406">
        <v>520</v>
      </c>
      <c r="T4584" s="406" t="s">
        <v>287</v>
      </c>
      <c r="U4584" s="406">
        <v>15</v>
      </c>
      <c r="V4584" s="406">
        <v>9</v>
      </c>
      <c r="W4584" s="406">
        <v>202021</v>
      </c>
      <c r="X4584" s="566">
        <v>7397.3262699999996</v>
      </c>
    </row>
    <row r="4585" spans="18:24" x14ac:dyDescent="0.2">
      <c r="R4585" s="406" t="str">
        <f t="shared" si="71"/>
        <v>522_COR_15_9_202021</v>
      </c>
      <c r="S4585" s="406">
        <v>522</v>
      </c>
      <c r="T4585" s="406" t="s">
        <v>287</v>
      </c>
      <c r="U4585" s="406">
        <v>15</v>
      </c>
      <c r="V4585" s="406">
        <v>9</v>
      </c>
      <c r="W4585" s="406">
        <v>202021</v>
      </c>
      <c r="X4585" s="566">
        <v>3185.5960000000005</v>
      </c>
    </row>
    <row r="4586" spans="18:24" x14ac:dyDescent="0.2">
      <c r="R4586" s="406" t="str">
        <f t="shared" si="71"/>
        <v>524_COR_15_9_202021</v>
      </c>
      <c r="S4586" s="406">
        <v>524</v>
      </c>
      <c r="T4586" s="406" t="s">
        <v>287</v>
      </c>
      <c r="U4586" s="406">
        <v>15</v>
      </c>
      <c r="V4586" s="406">
        <v>9</v>
      </c>
      <c r="W4586" s="406">
        <v>202021</v>
      </c>
      <c r="X4586" s="566">
        <v>11745.132</v>
      </c>
    </row>
    <row r="4587" spans="18:24" x14ac:dyDescent="0.2">
      <c r="R4587" s="406" t="str">
        <f t="shared" si="71"/>
        <v>526_COR_15_9_202021</v>
      </c>
      <c r="S4587" s="406">
        <v>526</v>
      </c>
      <c r="T4587" s="406" t="s">
        <v>287</v>
      </c>
      <c r="U4587" s="406">
        <v>15</v>
      </c>
      <c r="V4587" s="406">
        <v>9</v>
      </c>
      <c r="W4587" s="406">
        <v>202021</v>
      </c>
      <c r="X4587" s="566">
        <v>5175</v>
      </c>
    </row>
    <row r="4588" spans="18:24" x14ac:dyDescent="0.2">
      <c r="R4588" s="406" t="str">
        <f t="shared" si="71"/>
        <v>528_COR_15_9_202021</v>
      </c>
      <c r="S4588" s="406">
        <v>528</v>
      </c>
      <c r="T4588" s="406" t="s">
        <v>287</v>
      </c>
      <c r="U4588" s="406">
        <v>15</v>
      </c>
      <c r="V4588" s="406">
        <v>9</v>
      </c>
      <c r="W4588" s="406">
        <v>202021</v>
      </c>
      <c r="X4588" s="566">
        <v>7215.6564100000005</v>
      </c>
    </row>
    <row r="4589" spans="18:24" x14ac:dyDescent="0.2">
      <c r="R4589" s="406" t="str">
        <f t="shared" si="71"/>
        <v>530_COR_15_9_202021</v>
      </c>
      <c r="S4589" s="406">
        <v>530</v>
      </c>
      <c r="T4589" s="406" t="s">
        <v>287</v>
      </c>
      <c r="U4589" s="406">
        <v>15</v>
      </c>
      <c r="V4589" s="406">
        <v>9</v>
      </c>
      <c r="W4589" s="406">
        <v>202021</v>
      </c>
      <c r="X4589" s="566">
        <v>17288.158159999999</v>
      </c>
    </row>
    <row r="4590" spans="18:24" x14ac:dyDescent="0.2">
      <c r="R4590" s="406" t="str">
        <f t="shared" si="71"/>
        <v>532_COR_15_9_202021</v>
      </c>
      <c r="S4590" s="406">
        <v>532</v>
      </c>
      <c r="T4590" s="406" t="s">
        <v>287</v>
      </c>
      <c r="U4590" s="406">
        <v>15</v>
      </c>
      <c r="V4590" s="406">
        <v>9</v>
      </c>
      <c r="W4590" s="406">
        <v>202021</v>
      </c>
      <c r="X4590" s="566">
        <v>45475</v>
      </c>
    </row>
    <row r="4591" spans="18:24" x14ac:dyDescent="0.2">
      <c r="R4591" s="406" t="str">
        <f t="shared" si="71"/>
        <v>534_COR_15_9_202021</v>
      </c>
      <c r="S4591" s="406">
        <v>534</v>
      </c>
      <c r="T4591" s="406" t="s">
        <v>287</v>
      </c>
      <c r="U4591" s="406">
        <v>15</v>
      </c>
      <c r="V4591" s="406">
        <v>9</v>
      </c>
      <c r="W4591" s="406">
        <v>202021</v>
      </c>
      <c r="X4591" s="566">
        <v>8266.1693599999981</v>
      </c>
    </row>
    <row r="4592" spans="18:24" x14ac:dyDescent="0.2">
      <c r="R4592" s="406" t="str">
        <f t="shared" si="71"/>
        <v>536_COR_15_9_202021</v>
      </c>
      <c r="S4592" s="406">
        <v>536</v>
      </c>
      <c r="T4592" s="406" t="s">
        <v>287</v>
      </c>
      <c r="U4592" s="406">
        <v>15</v>
      </c>
      <c r="V4592" s="406">
        <v>9</v>
      </c>
      <c r="W4592" s="406">
        <v>202021</v>
      </c>
      <c r="X4592" s="566">
        <v>7193</v>
      </c>
    </row>
    <row r="4593" spans="18:24" x14ac:dyDescent="0.2">
      <c r="R4593" s="406" t="str">
        <f t="shared" si="71"/>
        <v>538_COR_15_9_202021</v>
      </c>
      <c r="S4593" s="406">
        <v>538</v>
      </c>
      <c r="T4593" s="406" t="s">
        <v>287</v>
      </c>
      <c r="U4593" s="406">
        <v>15</v>
      </c>
      <c r="V4593" s="406">
        <v>9</v>
      </c>
      <c r="W4593" s="406">
        <v>202021</v>
      </c>
      <c r="X4593" s="566">
        <v>8882</v>
      </c>
    </row>
    <row r="4594" spans="18:24" x14ac:dyDescent="0.2">
      <c r="R4594" s="406" t="str">
        <f t="shared" si="71"/>
        <v>540_COR_15_9_202021</v>
      </c>
      <c r="S4594" s="406">
        <v>540</v>
      </c>
      <c r="T4594" s="406" t="s">
        <v>287</v>
      </c>
      <c r="U4594" s="406">
        <v>15</v>
      </c>
      <c r="V4594" s="406">
        <v>9</v>
      </c>
      <c r="W4594" s="406">
        <v>202021</v>
      </c>
      <c r="X4594" s="566">
        <v>31093.456000000002</v>
      </c>
    </row>
    <row r="4595" spans="18:24" x14ac:dyDescent="0.2">
      <c r="R4595" s="406" t="str">
        <f t="shared" si="71"/>
        <v>542_COR_15_9_202021</v>
      </c>
      <c r="S4595" s="406">
        <v>542</v>
      </c>
      <c r="T4595" s="406" t="s">
        <v>287</v>
      </c>
      <c r="U4595" s="406">
        <v>15</v>
      </c>
      <c r="V4595" s="406">
        <v>9</v>
      </c>
      <c r="W4595" s="406">
        <v>202021</v>
      </c>
      <c r="X4595" s="566">
        <v>11101</v>
      </c>
    </row>
    <row r="4596" spans="18:24" x14ac:dyDescent="0.2">
      <c r="R4596" s="406" t="str">
        <f t="shared" si="71"/>
        <v>544_COR_15_9_202021</v>
      </c>
      <c r="S4596" s="406">
        <v>544</v>
      </c>
      <c r="T4596" s="406" t="s">
        <v>287</v>
      </c>
      <c r="U4596" s="406">
        <v>15</v>
      </c>
      <c r="V4596" s="406">
        <v>9</v>
      </c>
      <c r="W4596" s="406">
        <v>202021</v>
      </c>
      <c r="X4596" s="566">
        <v>10118</v>
      </c>
    </row>
    <row r="4597" spans="18:24" x14ac:dyDescent="0.2">
      <c r="R4597" s="406" t="str">
        <f t="shared" si="71"/>
        <v>545_COR_15_9_202021</v>
      </c>
      <c r="S4597" s="406">
        <v>545</v>
      </c>
      <c r="T4597" s="406" t="s">
        <v>287</v>
      </c>
      <c r="U4597" s="406">
        <v>15</v>
      </c>
      <c r="V4597" s="406">
        <v>9</v>
      </c>
      <c r="W4597" s="406">
        <v>202021</v>
      </c>
      <c r="X4597" s="566">
        <v>2626</v>
      </c>
    </row>
    <row r="4598" spans="18:24" x14ac:dyDescent="0.2">
      <c r="R4598" s="406" t="str">
        <f t="shared" si="71"/>
        <v>546_COR_15_9_202021</v>
      </c>
      <c r="S4598" s="406">
        <v>546</v>
      </c>
      <c r="T4598" s="406" t="s">
        <v>287</v>
      </c>
      <c r="U4598" s="406">
        <v>15</v>
      </c>
      <c r="V4598" s="406">
        <v>9</v>
      </c>
      <c r="W4598" s="406">
        <v>202021</v>
      </c>
      <c r="X4598" s="566">
        <v>3756</v>
      </c>
    </row>
    <row r="4599" spans="18:24" x14ac:dyDescent="0.2">
      <c r="R4599" s="406" t="str">
        <f t="shared" si="71"/>
        <v>548_COR_15_9_202021</v>
      </c>
      <c r="S4599" s="406">
        <v>548</v>
      </c>
      <c r="T4599" s="406" t="s">
        <v>287</v>
      </c>
      <c r="U4599" s="406">
        <v>15</v>
      </c>
      <c r="V4599" s="406">
        <v>9</v>
      </c>
      <c r="W4599" s="406">
        <v>202021</v>
      </c>
      <c r="X4599" s="566">
        <v>5152.6869999999999</v>
      </c>
    </row>
    <row r="4600" spans="18:24" x14ac:dyDescent="0.2">
      <c r="R4600" s="406" t="str">
        <f t="shared" si="71"/>
        <v>550_COR_15_9_202021</v>
      </c>
      <c r="S4600" s="406">
        <v>550</v>
      </c>
      <c r="T4600" s="406" t="s">
        <v>287</v>
      </c>
      <c r="U4600" s="406">
        <v>15</v>
      </c>
      <c r="V4600" s="406">
        <v>9</v>
      </c>
      <c r="W4600" s="406">
        <v>202021</v>
      </c>
      <c r="X4600" s="566">
        <v>5149.5506999999998</v>
      </c>
    </row>
    <row r="4601" spans="18:24" x14ac:dyDescent="0.2">
      <c r="R4601" s="406" t="str">
        <f t="shared" si="71"/>
        <v>552_COR_15_9_202021</v>
      </c>
      <c r="S4601" s="406">
        <v>552</v>
      </c>
      <c r="T4601" s="406" t="s">
        <v>287</v>
      </c>
      <c r="U4601" s="406">
        <v>15</v>
      </c>
      <c r="V4601" s="406">
        <v>9</v>
      </c>
      <c r="W4601" s="406">
        <v>202021</v>
      </c>
      <c r="X4601" s="566">
        <v>24039</v>
      </c>
    </row>
    <row r="4602" spans="18:24" x14ac:dyDescent="0.2">
      <c r="R4602" s="406" t="str">
        <f t="shared" si="71"/>
        <v>562_COR_15_9_202021</v>
      </c>
      <c r="S4602" s="406">
        <v>562</v>
      </c>
      <c r="T4602" s="406" t="s">
        <v>287</v>
      </c>
      <c r="U4602" s="406">
        <v>15</v>
      </c>
      <c r="V4602" s="406">
        <v>9</v>
      </c>
      <c r="W4602" s="406">
        <v>202021</v>
      </c>
      <c r="X4602" s="566">
        <v>0</v>
      </c>
    </row>
    <row r="4603" spans="18:24" x14ac:dyDescent="0.2">
      <c r="R4603" s="406" t="str">
        <f t="shared" si="71"/>
        <v>564_COR_15_9_202021</v>
      </c>
      <c r="S4603" s="406">
        <v>564</v>
      </c>
      <c r="T4603" s="406" t="s">
        <v>287</v>
      </c>
      <c r="U4603" s="406">
        <v>15</v>
      </c>
      <c r="V4603" s="406">
        <v>9</v>
      </c>
      <c r="W4603" s="406">
        <v>202021</v>
      </c>
      <c r="X4603" s="566">
        <v>0</v>
      </c>
    </row>
    <row r="4604" spans="18:24" x14ac:dyDescent="0.2">
      <c r="R4604" s="406" t="str">
        <f t="shared" si="71"/>
        <v>566_COR_15_9_202021</v>
      </c>
      <c r="S4604" s="406">
        <v>566</v>
      </c>
      <c r="T4604" s="406" t="s">
        <v>287</v>
      </c>
      <c r="U4604" s="406">
        <v>15</v>
      </c>
      <c r="V4604" s="406">
        <v>9</v>
      </c>
      <c r="W4604" s="406">
        <v>202021</v>
      </c>
      <c r="X4604" s="566">
        <v>0</v>
      </c>
    </row>
    <row r="4605" spans="18:24" x14ac:dyDescent="0.2">
      <c r="R4605" s="406" t="str">
        <f t="shared" si="71"/>
        <v>568_COR_15_9_202021</v>
      </c>
      <c r="S4605" s="406">
        <v>568</v>
      </c>
      <c r="T4605" s="406" t="s">
        <v>287</v>
      </c>
      <c r="U4605" s="406">
        <v>15</v>
      </c>
      <c r="V4605" s="406">
        <v>9</v>
      </c>
      <c r="W4605" s="406">
        <v>202021</v>
      </c>
      <c r="X4605" s="566">
        <v>0</v>
      </c>
    </row>
    <row r="4606" spans="18:24" x14ac:dyDescent="0.2">
      <c r="R4606" s="406" t="str">
        <f t="shared" si="71"/>
        <v>572_COR_15_9_202021</v>
      </c>
      <c r="S4606" s="406">
        <v>572</v>
      </c>
      <c r="T4606" s="406" t="s">
        <v>287</v>
      </c>
      <c r="U4606" s="406">
        <v>15</v>
      </c>
      <c r="V4606" s="406">
        <v>9</v>
      </c>
      <c r="W4606" s="406">
        <v>202021</v>
      </c>
      <c r="X4606" s="566">
        <v>0</v>
      </c>
    </row>
    <row r="4607" spans="18:24" x14ac:dyDescent="0.2">
      <c r="R4607" s="406" t="str">
        <f t="shared" si="71"/>
        <v>574_COR_15_9_202021</v>
      </c>
      <c r="S4607" s="406">
        <v>574</v>
      </c>
      <c r="T4607" s="406" t="s">
        <v>287</v>
      </c>
      <c r="U4607" s="406">
        <v>15</v>
      </c>
      <c r="V4607" s="406">
        <v>9</v>
      </c>
      <c r="W4607" s="406">
        <v>202021</v>
      </c>
      <c r="X4607" s="566">
        <v>0</v>
      </c>
    </row>
    <row r="4608" spans="18:24" x14ac:dyDescent="0.2">
      <c r="R4608" s="406" t="str">
        <f t="shared" si="71"/>
        <v>576_COR_15_9_202021</v>
      </c>
      <c r="S4608" s="406">
        <v>576</v>
      </c>
      <c r="T4608" s="406" t="s">
        <v>287</v>
      </c>
      <c r="U4608" s="406">
        <v>15</v>
      </c>
      <c r="V4608" s="406">
        <v>9</v>
      </c>
      <c r="W4608" s="406">
        <v>202021</v>
      </c>
      <c r="X4608" s="566">
        <v>0</v>
      </c>
    </row>
    <row r="4609" spans="18:24" x14ac:dyDescent="0.2">
      <c r="R4609" s="406" t="str">
        <f t="shared" si="71"/>
        <v>582_COR_15_9_202021</v>
      </c>
      <c r="S4609" s="406">
        <v>582</v>
      </c>
      <c r="T4609" s="406" t="s">
        <v>287</v>
      </c>
      <c r="U4609" s="406">
        <v>15</v>
      </c>
      <c r="V4609" s="406">
        <v>9</v>
      </c>
      <c r="W4609" s="406">
        <v>202021</v>
      </c>
      <c r="X4609" s="566">
        <v>0</v>
      </c>
    </row>
    <row r="4610" spans="18:24" x14ac:dyDescent="0.2">
      <c r="R4610" s="406" t="str">
        <f t="shared" si="71"/>
        <v>584_COR_15_9_202021</v>
      </c>
      <c r="S4610" s="406">
        <v>584</v>
      </c>
      <c r="T4610" s="406" t="s">
        <v>287</v>
      </c>
      <c r="U4610" s="406">
        <v>15</v>
      </c>
      <c r="V4610" s="406">
        <v>9</v>
      </c>
      <c r="W4610" s="406">
        <v>202021</v>
      </c>
      <c r="X4610" s="566">
        <v>0</v>
      </c>
    </row>
    <row r="4611" spans="18:24" x14ac:dyDescent="0.2">
      <c r="R4611" s="406" t="str">
        <f t="shared" si="71"/>
        <v>586_COR_15_9_202021</v>
      </c>
      <c r="S4611" s="406">
        <v>586</v>
      </c>
      <c r="T4611" s="406" t="s">
        <v>287</v>
      </c>
      <c r="U4611" s="406">
        <v>15</v>
      </c>
      <c r="V4611" s="406">
        <v>9</v>
      </c>
      <c r="W4611" s="406">
        <v>202021</v>
      </c>
      <c r="X4611" s="566">
        <v>0</v>
      </c>
    </row>
    <row r="4612" spans="18:24" x14ac:dyDescent="0.2">
      <c r="R4612" s="406" t="str">
        <f t="shared" ref="R4612:R4675" si="72">S4612&amp;"_"&amp;T4612&amp;"_"&amp;U4612&amp;"_"&amp;V4612&amp;"_"&amp;W4612</f>
        <v>512_COR_16_9_202021</v>
      </c>
      <c r="S4612" s="406">
        <v>512</v>
      </c>
      <c r="T4612" s="406" t="s">
        <v>287</v>
      </c>
      <c r="U4612" s="406">
        <v>16</v>
      </c>
      <c r="V4612" s="406">
        <v>9</v>
      </c>
      <c r="W4612" s="406">
        <v>202021</v>
      </c>
      <c r="X4612" s="566">
        <v>0</v>
      </c>
    </row>
    <row r="4613" spans="18:24" x14ac:dyDescent="0.2">
      <c r="R4613" s="406" t="str">
        <f t="shared" si="72"/>
        <v>514_COR_16_9_202021</v>
      </c>
      <c r="S4613" s="406">
        <v>514</v>
      </c>
      <c r="T4613" s="406" t="s">
        <v>287</v>
      </c>
      <c r="U4613" s="406">
        <v>16</v>
      </c>
      <c r="V4613" s="406">
        <v>9</v>
      </c>
      <c r="W4613" s="406">
        <v>202021</v>
      </c>
      <c r="X4613" s="566">
        <v>0</v>
      </c>
    </row>
    <row r="4614" spans="18:24" x14ac:dyDescent="0.2">
      <c r="R4614" s="406" t="str">
        <f t="shared" si="72"/>
        <v>516_COR_16_9_202021</v>
      </c>
      <c r="S4614" s="406">
        <v>516</v>
      </c>
      <c r="T4614" s="406" t="s">
        <v>287</v>
      </c>
      <c r="U4614" s="406">
        <v>16</v>
      </c>
      <c r="V4614" s="406">
        <v>9</v>
      </c>
      <c r="W4614" s="406">
        <v>202021</v>
      </c>
      <c r="X4614" s="566">
        <v>0</v>
      </c>
    </row>
    <row r="4615" spans="18:24" x14ac:dyDescent="0.2">
      <c r="R4615" s="406" t="str">
        <f t="shared" si="72"/>
        <v>518_COR_16_9_202021</v>
      </c>
      <c r="S4615" s="406">
        <v>518</v>
      </c>
      <c r="T4615" s="406" t="s">
        <v>287</v>
      </c>
      <c r="U4615" s="406">
        <v>16</v>
      </c>
      <c r="V4615" s="406">
        <v>9</v>
      </c>
      <c r="W4615" s="406">
        <v>202021</v>
      </c>
      <c r="X4615" s="566">
        <v>0</v>
      </c>
    </row>
    <row r="4616" spans="18:24" x14ac:dyDescent="0.2">
      <c r="R4616" s="406" t="str">
        <f t="shared" si="72"/>
        <v>520_COR_16_9_202021</v>
      </c>
      <c r="S4616" s="406">
        <v>520</v>
      </c>
      <c r="T4616" s="406" t="s">
        <v>287</v>
      </c>
      <c r="U4616" s="406">
        <v>16</v>
      </c>
      <c r="V4616" s="406">
        <v>9</v>
      </c>
      <c r="W4616" s="406">
        <v>202021</v>
      </c>
      <c r="X4616" s="566">
        <v>0</v>
      </c>
    </row>
    <row r="4617" spans="18:24" x14ac:dyDescent="0.2">
      <c r="R4617" s="406" t="str">
        <f t="shared" si="72"/>
        <v>522_COR_16_9_202021</v>
      </c>
      <c r="S4617" s="406">
        <v>522</v>
      </c>
      <c r="T4617" s="406" t="s">
        <v>287</v>
      </c>
      <c r="U4617" s="406">
        <v>16</v>
      </c>
      <c r="V4617" s="406">
        <v>9</v>
      </c>
      <c r="W4617" s="406">
        <v>202021</v>
      </c>
      <c r="X4617" s="566">
        <v>0</v>
      </c>
    </row>
    <row r="4618" spans="18:24" x14ac:dyDescent="0.2">
      <c r="R4618" s="406" t="str">
        <f t="shared" si="72"/>
        <v>524_COR_16_9_202021</v>
      </c>
      <c r="S4618" s="406">
        <v>524</v>
      </c>
      <c r="T4618" s="406" t="s">
        <v>287</v>
      </c>
      <c r="U4618" s="406">
        <v>16</v>
      </c>
      <c r="V4618" s="406">
        <v>9</v>
      </c>
      <c r="W4618" s="406">
        <v>202021</v>
      </c>
      <c r="X4618" s="566">
        <v>0</v>
      </c>
    </row>
    <row r="4619" spans="18:24" x14ac:dyDescent="0.2">
      <c r="R4619" s="406" t="str">
        <f t="shared" si="72"/>
        <v>526_COR_16_9_202021</v>
      </c>
      <c r="S4619" s="406">
        <v>526</v>
      </c>
      <c r="T4619" s="406" t="s">
        <v>287</v>
      </c>
      <c r="U4619" s="406">
        <v>16</v>
      </c>
      <c r="V4619" s="406">
        <v>9</v>
      </c>
      <c r="W4619" s="406">
        <v>202021</v>
      </c>
      <c r="X4619" s="566">
        <v>0</v>
      </c>
    </row>
    <row r="4620" spans="18:24" x14ac:dyDescent="0.2">
      <c r="R4620" s="406" t="str">
        <f t="shared" si="72"/>
        <v>528_COR_16_9_202021</v>
      </c>
      <c r="S4620" s="406">
        <v>528</v>
      </c>
      <c r="T4620" s="406" t="s">
        <v>287</v>
      </c>
      <c r="U4620" s="406">
        <v>16</v>
      </c>
      <c r="V4620" s="406">
        <v>9</v>
      </c>
      <c r="W4620" s="406">
        <v>202021</v>
      </c>
      <c r="X4620" s="566">
        <v>3270.37907</v>
      </c>
    </row>
    <row r="4621" spans="18:24" x14ac:dyDescent="0.2">
      <c r="R4621" s="406" t="str">
        <f t="shared" si="72"/>
        <v>530_COR_16_9_202021</v>
      </c>
      <c r="S4621" s="406">
        <v>530</v>
      </c>
      <c r="T4621" s="406" t="s">
        <v>287</v>
      </c>
      <c r="U4621" s="406">
        <v>16</v>
      </c>
      <c r="V4621" s="406">
        <v>9</v>
      </c>
      <c r="W4621" s="406">
        <v>202021</v>
      </c>
      <c r="X4621" s="566">
        <v>0</v>
      </c>
    </row>
    <row r="4622" spans="18:24" x14ac:dyDescent="0.2">
      <c r="R4622" s="406" t="str">
        <f t="shared" si="72"/>
        <v>532_COR_16_9_202021</v>
      </c>
      <c r="S4622" s="406">
        <v>532</v>
      </c>
      <c r="T4622" s="406" t="s">
        <v>287</v>
      </c>
      <c r="U4622" s="406">
        <v>16</v>
      </c>
      <c r="V4622" s="406">
        <v>9</v>
      </c>
      <c r="W4622" s="406">
        <v>202021</v>
      </c>
      <c r="X4622" s="566">
        <v>0</v>
      </c>
    </row>
    <row r="4623" spans="18:24" x14ac:dyDescent="0.2">
      <c r="R4623" s="406" t="str">
        <f t="shared" si="72"/>
        <v>534_COR_16_9_202021</v>
      </c>
      <c r="S4623" s="406">
        <v>534</v>
      </c>
      <c r="T4623" s="406" t="s">
        <v>287</v>
      </c>
      <c r="U4623" s="406">
        <v>16</v>
      </c>
      <c r="V4623" s="406">
        <v>9</v>
      </c>
      <c r="W4623" s="406">
        <v>202021</v>
      </c>
      <c r="X4623" s="566">
        <v>0</v>
      </c>
    </row>
    <row r="4624" spans="18:24" x14ac:dyDescent="0.2">
      <c r="R4624" s="406" t="str">
        <f t="shared" si="72"/>
        <v>536_COR_16_9_202021</v>
      </c>
      <c r="S4624" s="406">
        <v>536</v>
      </c>
      <c r="T4624" s="406" t="s">
        <v>287</v>
      </c>
      <c r="U4624" s="406">
        <v>16</v>
      </c>
      <c r="V4624" s="406">
        <v>9</v>
      </c>
      <c r="W4624" s="406">
        <v>202021</v>
      </c>
      <c r="X4624" s="566">
        <v>0</v>
      </c>
    </row>
    <row r="4625" spans="18:24" x14ac:dyDescent="0.2">
      <c r="R4625" s="406" t="str">
        <f t="shared" si="72"/>
        <v>538_COR_16_9_202021</v>
      </c>
      <c r="S4625" s="406">
        <v>538</v>
      </c>
      <c r="T4625" s="406" t="s">
        <v>287</v>
      </c>
      <c r="U4625" s="406">
        <v>16</v>
      </c>
      <c r="V4625" s="406">
        <v>9</v>
      </c>
      <c r="W4625" s="406">
        <v>202021</v>
      </c>
      <c r="X4625" s="566">
        <v>655</v>
      </c>
    </row>
    <row r="4626" spans="18:24" x14ac:dyDescent="0.2">
      <c r="R4626" s="406" t="str">
        <f t="shared" si="72"/>
        <v>540_COR_16_9_202021</v>
      </c>
      <c r="S4626" s="406">
        <v>540</v>
      </c>
      <c r="T4626" s="406" t="s">
        <v>287</v>
      </c>
      <c r="U4626" s="406">
        <v>16</v>
      </c>
      <c r="V4626" s="406">
        <v>9</v>
      </c>
      <c r="W4626" s="406">
        <v>202021</v>
      </c>
      <c r="X4626" s="566">
        <v>0</v>
      </c>
    </row>
    <row r="4627" spans="18:24" x14ac:dyDescent="0.2">
      <c r="R4627" s="406" t="str">
        <f t="shared" si="72"/>
        <v>542_COR_16_9_202021</v>
      </c>
      <c r="S4627" s="406">
        <v>542</v>
      </c>
      <c r="T4627" s="406" t="s">
        <v>287</v>
      </c>
      <c r="U4627" s="406">
        <v>16</v>
      </c>
      <c r="V4627" s="406">
        <v>9</v>
      </c>
      <c r="W4627" s="406">
        <v>202021</v>
      </c>
      <c r="X4627" s="566">
        <v>0</v>
      </c>
    </row>
    <row r="4628" spans="18:24" x14ac:dyDescent="0.2">
      <c r="R4628" s="406" t="str">
        <f t="shared" si="72"/>
        <v>544_COR_16_9_202021</v>
      </c>
      <c r="S4628" s="406">
        <v>544</v>
      </c>
      <c r="T4628" s="406" t="s">
        <v>287</v>
      </c>
      <c r="U4628" s="406">
        <v>16</v>
      </c>
      <c r="V4628" s="406">
        <v>9</v>
      </c>
      <c r="W4628" s="406">
        <v>202021</v>
      </c>
      <c r="X4628" s="566">
        <v>0</v>
      </c>
    </row>
    <row r="4629" spans="18:24" x14ac:dyDescent="0.2">
      <c r="R4629" s="406" t="str">
        <f t="shared" si="72"/>
        <v>545_COR_16_9_202021</v>
      </c>
      <c r="S4629" s="406">
        <v>545</v>
      </c>
      <c r="T4629" s="406" t="s">
        <v>287</v>
      </c>
      <c r="U4629" s="406">
        <v>16</v>
      </c>
      <c r="V4629" s="406">
        <v>9</v>
      </c>
      <c r="W4629" s="406">
        <v>202021</v>
      </c>
      <c r="X4629" s="566">
        <v>0</v>
      </c>
    </row>
    <row r="4630" spans="18:24" x14ac:dyDescent="0.2">
      <c r="R4630" s="406" t="str">
        <f t="shared" si="72"/>
        <v>546_COR_16_9_202021</v>
      </c>
      <c r="S4630" s="406">
        <v>546</v>
      </c>
      <c r="T4630" s="406" t="s">
        <v>287</v>
      </c>
      <c r="U4630" s="406">
        <v>16</v>
      </c>
      <c r="V4630" s="406">
        <v>9</v>
      </c>
      <c r="W4630" s="406">
        <v>202021</v>
      </c>
      <c r="X4630" s="566">
        <v>0</v>
      </c>
    </row>
    <row r="4631" spans="18:24" x14ac:dyDescent="0.2">
      <c r="R4631" s="406" t="str">
        <f t="shared" si="72"/>
        <v>548_COR_16_9_202021</v>
      </c>
      <c r="S4631" s="406">
        <v>548</v>
      </c>
      <c r="T4631" s="406" t="s">
        <v>287</v>
      </c>
      <c r="U4631" s="406">
        <v>16</v>
      </c>
      <c r="V4631" s="406">
        <v>9</v>
      </c>
      <c r="W4631" s="406">
        <v>202021</v>
      </c>
      <c r="X4631" s="566">
        <v>0</v>
      </c>
    </row>
    <row r="4632" spans="18:24" x14ac:dyDescent="0.2">
      <c r="R4632" s="406" t="str">
        <f t="shared" si="72"/>
        <v>550_COR_16_9_202021</v>
      </c>
      <c r="S4632" s="406">
        <v>550</v>
      </c>
      <c r="T4632" s="406" t="s">
        <v>287</v>
      </c>
      <c r="U4632" s="406">
        <v>16</v>
      </c>
      <c r="V4632" s="406">
        <v>9</v>
      </c>
      <c r="W4632" s="406">
        <v>202021</v>
      </c>
      <c r="X4632" s="566">
        <v>0</v>
      </c>
    </row>
    <row r="4633" spans="18:24" x14ac:dyDescent="0.2">
      <c r="R4633" s="406" t="str">
        <f t="shared" si="72"/>
        <v>552_COR_16_9_202021</v>
      </c>
      <c r="S4633" s="406">
        <v>552</v>
      </c>
      <c r="T4633" s="406" t="s">
        <v>287</v>
      </c>
      <c r="U4633" s="406">
        <v>16</v>
      </c>
      <c r="V4633" s="406">
        <v>9</v>
      </c>
      <c r="W4633" s="406">
        <v>202021</v>
      </c>
      <c r="X4633" s="566">
        <v>4565</v>
      </c>
    </row>
    <row r="4634" spans="18:24" x14ac:dyDescent="0.2">
      <c r="R4634" s="406" t="str">
        <f t="shared" si="72"/>
        <v>562_COR_16_9_202021</v>
      </c>
      <c r="S4634" s="406">
        <v>562</v>
      </c>
      <c r="T4634" s="406" t="s">
        <v>287</v>
      </c>
      <c r="U4634" s="406">
        <v>16</v>
      </c>
      <c r="V4634" s="406">
        <v>9</v>
      </c>
      <c r="W4634" s="406">
        <v>202021</v>
      </c>
      <c r="X4634" s="566">
        <v>0</v>
      </c>
    </row>
    <row r="4635" spans="18:24" x14ac:dyDescent="0.2">
      <c r="R4635" s="406" t="str">
        <f t="shared" si="72"/>
        <v>564_COR_16_9_202021</v>
      </c>
      <c r="S4635" s="406">
        <v>564</v>
      </c>
      <c r="T4635" s="406" t="s">
        <v>287</v>
      </c>
      <c r="U4635" s="406">
        <v>16</v>
      </c>
      <c r="V4635" s="406">
        <v>9</v>
      </c>
      <c r="W4635" s="406">
        <v>202021</v>
      </c>
      <c r="X4635" s="566">
        <v>0</v>
      </c>
    </row>
    <row r="4636" spans="18:24" x14ac:dyDescent="0.2">
      <c r="R4636" s="406" t="str">
        <f t="shared" si="72"/>
        <v>566_COR_16_9_202021</v>
      </c>
      <c r="S4636" s="406">
        <v>566</v>
      </c>
      <c r="T4636" s="406" t="s">
        <v>287</v>
      </c>
      <c r="U4636" s="406">
        <v>16</v>
      </c>
      <c r="V4636" s="406">
        <v>9</v>
      </c>
      <c r="W4636" s="406">
        <v>202021</v>
      </c>
      <c r="X4636" s="566">
        <v>0</v>
      </c>
    </row>
    <row r="4637" spans="18:24" x14ac:dyDescent="0.2">
      <c r="R4637" s="406" t="str">
        <f t="shared" si="72"/>
        <v>568_COR_16_9_202021</v>
      </c>
      <c r="S4637" s="406">
        <v>568</v>
      </c>
      <c r="T4637" s="406" t="s">
        <v>287</v>
      </c>
      <c r="U4637" s="406">
        <v>16</v>
      </c>
      <c r="V4637" s="406">
        <v>9</v>
      </c>
      <c r="W4637" s="406">
        <v>202021</v>
      </c>
      <c r="X4637" s="566">
        <v>0</v>
      </c>
    </row>
    <row r="4638" spans="18:24" x14ac:dyDescent="0.2">
      <c r="R4638" s="406" t="str">
        <f t="shared" si="72"/>
        <v>572_COR_16_9_202021</v>
      </c>
      <c r="S4638" s="406">
        <v>572</v>
      </c>
      <c r="T4638" s="406" t="s">
        <v>287</v>
      </c>
      <c r="U4638" s="406">
        <v>16</v>
      </c>
      <c r="V4638" s="406">
        <v>9</v>
      </c>
      <c r="W4638" s="406">
        <v>202021</v>
      </c>
      <c r="X4638" s="566">
        <v>0</v>
      </c>
    </row>
    <row r="4639" spans="18:24" x14ac:dyDescent="0.2">
      <c r="R4639" s="406" t="str">
        <f t="shared" si="72"/>
        <v>574_COR_16_9_202021</v>
      </c>
      <c r="S4639" s="406">
        <v>574</v>
      </c>
      <c r="T4639" s="406" t="s">
        <v>287</v>
      </c>
      <c r="U4639" s="406">
        <v>16</v>
      </c>
      <c r="V4639" s="406">
        <v>9</v>
      </c>
      <c r="W4639" s="406">
        <v>202021</v>
      </c>
      <c r="X4639" s="566">
        <v>0</v>
      </c>
    </row>
    <row r="4640" spans="18:24" x14ac:dyDescent="0.2">
      <c r="R4640" s="406" t="str">
        <f t="shared" si="72"/>
        <v>576_COR_16_9_202021</v>
      </c>
      <c r="S4640" s="406">
        <v>576</v>
      </c>
      <c r="T4640" s="406" t="s">
        <v>287</v>
      </c>
      <c r="U4640" s="406">
        <v>16</v>
      </c>
      <c r="V4640" s="406">
        <v>9</v>
      </c>
      <c r="W4640" s="406">
        <v>202021</v>
      </c>
      <c r="X4640" s="566">
        <v>0</v>
      </c>
    </row>
    <row r="4641" spans="18:24" x14ac:dyDescent="0.2">
      <c r="R4641" s="406" t="str">
        <f t="shared" si="72"/>
        <v>582_COR_16_9_202021</v>
      </c>
      <c r="S4641" s="406">
        <v>582</v>
      </c>
      <c r="T4641" s="406" t="s">
        <v>287</v>
      </c>
      <c r="U4641" s="406">
        <v>16</v>
      </c>
      <c r="V4641" s="406">
        <v>9</v>
      </c>
      <c r="W4641" s="406">
        <v>202021</v>
      </c>
      <c r="X4641" s="566">
        <v>0</v>
      </c>
    </row>
    <row r="4642" spans="18:24" x14ac:dyDescent="0.2">
      <c r="R4642" s="406" t="str">
        <f t="shared" si="72"/>
        <v>584_COR_16_9_202021</v>
      </c>
      <c r="S4642" s="406">
        <v>584</v>
      </c>
      <c r="T4642" s="406" t="s">
        <v>287</v>
      </c>
      <c r="U4642" s="406">
        <v>16</v>
      </c>
      <c r="V4642" s="406">
        <v>9</v>
      </c>
      <c r="W4642" s="406">
        <v>202021</v>
      </c>
      <c r="X4642" s="566">
        <v>0</v>
      </c>
    </row>
    <row r="4643" spans="18:24" x14ac:dyDescent="0.2">
      <c r="R4643" s="406" t="str">
        <f t="shared" si="72"/>
        <v>586_COR_16_9_202021</v>
      </c>
      <c r="S4643" s="406">
        <v>586</v>
      </c>
      <c r="T4643" s="406" t="s">
        <v>287</v>
      </c>
      <c r="U4643" s="406">
        <v>16</v>
      </c>
      <c r="V4643" s="406">
        <v>9</v>
      </c>
      <c r="W4643" s="406">
        <v>202021</v>
      </c>
      <c r="X4643" s="566">
        <v>0</v>
      </c>
    </row>
    <row r="4644" spans="18:24" x14ac:dyDescent="0.2">
      <c r="R4644" s="406" t="str">
        <f t="shared" si="72"/>
        <v>512_COR_17_9_202021</v>
      </c>
      <c r="S4644" s="406">
        <v>512</v>
      </c>
      <c r="T4644" s="406" t="s">
        <v>287</v>
      </c>
      <c r="U4644" s="406">
        <v>17</v>
      </c>
      <c r="V4644" s="406">
        <v>9</v>
      </c>
      <c r="W4644" s="406">
        <v>202021</v>
      </c>
      <c r="X4644" s="566">
        <v>0</v>
      </c>
    </row>
    <row r="4645" spans="18:24" x14ac:dyDescent="0.2">
      <c r="R4645" s="406" t="str">
        <f t="shared" si="72"/>
        <v>514_COR_17_9_202021</v>
      </c>
      <c r="S4645" s="406">
        <v>514</v>
      </c>
      <c r="T4645" s="406" t="s">
        <v>287</v>
      </c>
      <c r="U4645" s="406">
        <v>17</v>
      </c>
      <c r="V4645" s="406">
        <v>9</v>
      </c>
      <c r="W4645" s="406">
        <v>202021</v>
      </c>
      <c r="X4645" s="566">
        <v>0</v>
      </c>
    </row>
    <row r="4646" spans="18:24" x14ac:dyDescent="0.2">
      <c r="R4646" s="406" t="str">
        <f t="shared" si="72"/>
        <v>516_COR_17_9_202021</v>
      </c>
      <c r="S4646" s="406">
        <v>516</v>
      </c>
      <c r="T4646" s="406" t="s">
        <v>287</v>
      </c>
      <c r="U4646" s="406">
        <v>17</v>
      </c>
      <c r="V4646" s="406">
        <v>9</v>
      </c>
      <c r="W4646" s="406">
        <v>202021</v>
      </c>
      <c r="X4646" s="566">
        <v>0</v>
      </c>
    </row>
    <row r="4647" spans="18:24" x14ac:dyDescent="0.2">
      <c r="R4647" s="406" t="str">
        <f t="shared" si="72"/>
        <v>518_COR_17_9_202021</v>
      </c>
      <c r="S4647" s="406">
        <v>518</v>
      </c>
      <c r="T4647" s="406" t="s">
        <v>287</v>
      </c>
      <c r="U4647" s="406">
        <v>17</v>
      </c>
      <c r="V4647" s="406">
        <v>9</v>
      </c>
      <c r="W4647" s="406">
        <v>202021</v>
      </c>
      <c r="X4647" s="566">
        <v>0</v>
      </c>
    </row>
    <row r="4648" spans="18:24" x14ac:dyDescent="0.2">
      <c r="R4648" s="406" t="str">
        <f t="shared" si="72"/>
        <v>520_COR_17_9_202021</v>
      </c>
      <c r="S4648" s="406">
        <v>520</v>
      </c>
      <c r="T4648" s="406" t="s">
        <v>287</v>
      </c>
      <c r="U4648" s="406">
        <v>17</v>
      </c>
      <c r="V4648" s="406">
        <v>9</v>
      </c>
      <c r="W4648" s="406">
        <v>202021</v>
      </c>
      <c r="X4648" s="566">
        <v>1151.9168999999999</v>
      </c>
    </row>
    <row r="4649" spans="18:24" x14ac:dyDescent="0.2">
      <c r="R4649" s="406" t="str">
        <f t="shared" si="72"/>
        <v>522_COR_17_9_202021</v>
      </c>
      <c r="S4649" s="406">
        <v>522</v>
      </c>
      <c r="T4649" s="406" t="s">
        <v>287</v>
      </c>
      <c r="U4649" s="406">
        <v>17</v>
      </c>
      <c r="V4649" s="406">
        <v>9</v>
      </c>
      <c r="W4649" s="406">
        <v>202021</v>
      </c>
      <c r="X4649" s="566">
        <v>1521.2529999999999</v>
      </c>
    </row>
    <row r="4650" spans="18:24" x14ac:dyDescent="0.2">
      <c r="R4650" s="406" t="str">
        <f t="shared" si="72"/>
        <v>524_COR_17_9_202021</v>
      </c>
      <c r="S4650" s="406">
        <v>524</v>
      </c>
      <c r="T4650" s="406" t="s">
        <v>287</v>
      </c>
      <c r="U4650" s="406">
        <v>17</v>
      </c>
      <c r="V4650" s="406">
        <v>9</v>
      </c>
      <c r="W4650" s="406">
        <v>202021</v>
      </c>
      <c r="X4650" s="566">
        <v>10082.127</v>
      </c>
    </row>
    <row r="4651" spans="18:24" x14ac:dyDescent="0.2">
      <c r="R4651" s="406" t="str">
        <f t="shared" si="72"/>
        <v>526_COR_17_9_202021</v>
      </c>
      <c r="S4651" s="406">
        <v>526</v>
      </c>
      <c r="T4651" s="406" t="s">
        <v>287</v>
      </c>
      <c r="U4651" s="406">
        <v>17</v>
      </c>
      <c r="V4651" s="406">
        <v>9</v>
      </c>
      <c r="W4651" s="406">
        <v>202021</v>
      </c>
      <c r="X4651" s="566">
        <v>0</v>
      </c>
    </row>
    <row r="4652" spans="18:24" x14ac:dyDescent="0.2">
      <c r="R4652" s="406" t="str">
        <f t="shared" si="72"/>
        <v>528_COR_17_9_202021</v>
      </c>
      <c r="S4652" s="406">
        <v>528</v>
      </c>
      <c r="T4652" s="406" t="s">
        <v>287</v>
      </c>
      <c r="U4652" s="406">
        <v>17</v>
      </c>
      <c r="V4652" s="406">
        <v>9</v>
      </c>
      <c r="W4652" s="406">
        <v>202021</v>
      </c>
      <c r="X4652" s="566">
        <v>0</v>
      </c>
    </row>
    <row r="4653" spans="18:24" x14ac:dyDescent="0.2">
      <c r="R4653" s="406" t="str">
        <f t="shared" si="72"/>
        <v>530_COR_17_9_202021</v>
      </c>
      <c r="S4653" s="406">
        <v>530</v>
      </c>
      <c r="T4653" s="406" t="s">
        <v>287</v>
      </c>
      <c r="U4653" s="406">
        <v>17</v>
      </c>
      <c r="V4653" s="406">
        <v>9</v>
      </c>
      <c r="W4653" s="406">
        <v>202021</v>
      </c>
      <c r="X4653" s="566">
        <v>7959.8517599999977</v>
      </c>
    </row>
    <row r="4654" spans="18:24" x14ac:dyDescent="0.2">
      <c r="R4654" s="406" t="str">
        <f t="shared" si="72"/>
        <v>532_COR_17_9_202021</v>
      </c>
      <c r="S4654" s="406">
        <v>532</v>
      </c>
      <c r="T4654" s="406" t="s">
        <v>287</v>
      </c>
      <c r="U4654" s="406">
        <v>17</v>
      </c>
      <c r="V4654" s="406">
        <v>9</v>
      </c>
      <c r="W4654" s="406">
        <v>202021</v>
      </c>
      <c r="X4654" s="566">
        <v>5903</v>
      </c>
    </row>
    <row r="4655" spans="18:24" x14ac:dyDescent="0.2">
      <c r="R4655" s="406" t="str">
        <f t="shared" si="72"/>
        <v>534_COR_17_9_202021</v>
      </c>
      <c r="S4655" s="406">
        <v>534</v>
      </c>
      <c r="T4655" s="406" t="s">
        <v>287</v>
      </c>
      <c r="U4655" s="406">
        <v>17</v>
      </c>
      <c r="V4655" s="406">
        <v>9</v>
      </c>
      <c r="W4655" s="406">
        <v>202021</v>
      </c>
      <c r="X4655" s="566">
        <v>0</v>
      </c>
    </row>
    <row r="4656" spans="18:24" x14ac:dyDescent="0.2">
      <c r="R4656" s="406" t="str">
        <f t="shared" si="72"/>
        <v>536_COR_17_9_202021</v>
      </c>
      <c r="S4656" s="406">
        <v>536</v>
      </c>
      <c r="T4656" s="406" t="s">
        <v>287</v>
      </c>
      <c r="U4656" s="406">
        <v>17</v>
      </c>
      <c r="V4656" s="406">
        <v>9</v>
      </c>
      <c r="W4656" s="406">
        <v>202021</v>
      </c>
      <c r="X4656" s="566">
        <v>0</v>
      </c>
    </row>
    <row r="4657" spans="18:24" x14ac:dyDescent="0.2">
      <c r="R4657" s="406" t="str">
        <f t="shared" si="72"/>
        <v>538_COR_17_9_202021</v>
      </c>
      <c r="S4657" s="406">
        <v>538</v>
      </c>
      <c r="T4657" s="406" t="s">
        <v>287</v>
      </c>
      <c r="U4657" s="406">
        <v>17</v>
      </c>
      <c r="V4657" s="406">
        <v>9</v>
      </c>
      <c r="W4657" s="406">
        <v>202021</v>
      </c>
      <c r="X4657" s="566">
        <v>3650</v>
      </c>
    </row>
    <row r="4658" spans="18:24" x14ac:dyDescent="0.2">
      <c r="R4658" s="406" t="str">
        <f t="shared" si="72"/>
        <v>540_COR_17_9_202021</v>
      </c>
      <c r="S4658" s="406">
        <v>540</v>
      </c>
      <c r="T4658" s="406" t="s">
        <v>287</v>
      </c>
      <c r="U4658" s="406">
        <v>17</v>
      </c>
      <c r="V4658" s="406">
        <v>9</v>
      </c>
      <c r="W4658" s="406">
        <v>202021</v>
      </c>
      <c r="X4658" s="566">
        <v>0</v>
      </c>
    </row>
    <row r="4659" spans="18:24" x14ac:dyDescent="0.2">
      <c r="R4659" s="406" t="str">
        <f t="shared" si="72"/>
        <v>542_COR_17_9_202021</v>
      </c>
      <c r="S4659" s="406">
        <v>542</v>
      </c>
      <c r="T4659" s="406" t="s">
        <v>287</v>
      </c>
      <c r="U4659" s="406">
        <v>17</v>
      </c>
      <c r="V4659" s="406">
        <v>9</v>
      </c>
      <c r="W4659" s="406">
        <v>202021</v>
      </c>
      <c r="X4659" s="566">
        <v>0</v>
      </c>
    </row>
    <row r="4660" spans="18:24" x14ac:dyDescent="0.2">
      <c r="R4660" s="406" t="str">
        <f t="shared" si="72"/>
        <v>544_COR_17_9_202021</v>
      </c>
      <c r="S4660" s="406">
        <v>544</v>
      </c>
      <c r="T4660" s="406" t="s">
        <v>287</v>
      </c>
      <c r="U4660" s="406">
        <v>17</v>
      </c>
      <c r="V4660" s="406">
        <v>9</v>
      </c>
      <c r="W4660" s="406">
        <v>202021</v>
      </c>
      <c r="X4660" s="566">
        <v>0</v>
      </c>
    </row>
    <row r="4661" spans="18:24" x14ac:dyDescent="0.2">
      <c r="R4661" s="406" t="str">
        <f t="shared" si="72"/>
        <v>545_COR_17_9_202021</v>
      </c>
      <c r="S4661" s="406">
        <v>545</v>
      </c>
      <c r="T4661" s="406" t="s">
        <v>287</v>
      </c>
      <c r="U4661" s="406">
        <v>17</v>
      </c>
      <c r="V4661" s="406">
        <v>9</v>
      </c>
      <c r="W4661" s="406">
        <v>202021</v>
      </c>
      <c r="X4661" s="566">
        <v>0</v>
      </c>
    </row>
    <row r="4662" spans="18:24" x14ac:dyDescent="0.2">
      <c r="R4662" s="406" t="str">
        <f t="shared" si="72"/>
        <v>546_COR_17_9_202021</v>
      </c>
      <c r="S4662" s="406">
        <v>546</v>
      </c>
      <c r="T4662" s="406" t="s">
        <v>287</v>
      </c>
      <c r="U4662" s="406">
        <v>17</v>
      </c>
      <c r="V4662" s="406">
        <v>9</v>
      </c>
      <c r="W4662" s="406">
        <v>202021</v>
      </c>
      <c r="X4662" s="566">
        <v>0</v>
      </c>
    </row>
    <row r="4663" spans="18:24" x14ac:dyDescent="0.2">
      <c r="R4663" s="406" t="str">
        <f t="shared" si="72"/>
        <v>548_COR_17_9_202021</v>
      </c>
      <c r="S4663" s="406">
        <v>548</v>
      </c>
      <c r="T4663" s="406" t="s">
        <v>287</v>
      </c>
      <c r="U4663" s="406">
        <v>17</v>
      </c>
      <c r="V4663" s="406">
        <v>9</v>
      </c>
      <c r="W4663" s="406">
        <v>202021</v>
      </c>
      <c r="X4663" s="566">
        <v>0</v>
      </c>
    </row>
    <row r="4664" spans="18:24" x14ac:dyDescent="0.2">
      <c r="R4664" s="406" t="str">
        <f t="shared" si="72"/>
        <v>550_COR_17_9_202021</v>
      </c>
      <c r="S4664" s="406">
        <v>550</v>
      </c>
      <c r="T4664" s="406" t="s">
        <v>287</v>
      </c>
      <c r="U4664" s="406">
        <v>17</v>
      </c>
      <c r="V4664" s="406">
        <v>9</v>
      </c>
      <c r="W4664" s="406">
        <v>202021</v>
      </c>
      <c r="X4664" s="566">
        <v>0</v>
      </c>
    </row>
    <row r="4665" spans="18:24" x14ac:dyDescent="0.2">
      <c r="R4665" s="406" t="str">
        <f t="shared" si="72"/>
        <v>552_COR_17_9_202021</v>
      </c>
      <c r="S4665" s="406">
        <v>552</v>
      </c>
      <c r="T4665" s="406" t="s">
        <v>287</v>
      </c>
      <c r="U4665" s="406">
        <v>17</v>
      </c>
      <c r="V4665" s="406">
        <v>9</v>
      </c>
      <c r="W4665" s="406">
        <v>202021</v>
      </c>
      <c r="X4665" s="566">
        <v>34434</v>
      </c>
    </row>
    <row r="4666" spans="18:24" x14ac:dyDescent="0.2">
      <c r="R4666" s="406" t="str">
        <f t="shared" si="72"/>
        <v>562_COR_17_9_202021</v>
      </c>
      <c r="S4666" s="406">
        <v>562</v>
      </c>
      <c r="T4666" s="406" t="s">
        <v>287</v>
      </c>
      <c r="U4666" s="406">
        <v>17</v>
      </c>
      <c r="V4666" s="406">
        <v>9</v>
      </c>
      <c r="W4666" s="406">
        <v>202021</v>
      </c>
      <c r="X4666" s="566">
        <v>0</v>
      </c>
    </row>
    <row r="4667" spans="18:24" x14ac:dyDescent="0.2">
      <c r="R4667" s="406" t="str">
        <f t="shared" si="72"/>
        <v>564_COR_17_9_202021</v>
      </c>
      <c r="S4667" s="406">
        <v>564</v>
      </c>
      <c r="T4667" s="406" t="s">
        <v>287</v>
      </c>
      <c r="U4667" s="406">
        <v>17</v>
      </c>
      <c r="V4667" s="406">
        <v>9</v>
      </c>
      <c r="W4667" s="406">
        <v>202021</v>
      </c>
      <c r="X4667" s="566">
        <v>0</v>
      </c>
    </row>
    <row r="4668" spans="18:24" x14ac:dyDescent="0.2">
      <c r="R4668" s="406" t="str">
        <f t="shared" si="72"/>
        <v>566_COR_17_9_202021</v>
      </c>
      <c r="S4668" s="406">
        <v>566</v>
      </c>
      <c r="T4668" s="406" t="s">
        <v>287</v>
      </c>
      <c r="U4668" s="406">
        <v>17</v>
      </c>
      <c r="V4668" s="406">
        <v>9</v>
      </c>
      <c r="W4668" s="406">
        <v>202021</v>
      </c>
      <c r="X4668" s="566">
        <v>0</v>
      </c>
    </row>
    <row r="4669" spans="18:24" x14ac:dyDescent="0.2">
      <c r="R4669" s="406" t="str">
        <f t="shared" si="72"/>
        <v>568_COR_17_9_202021</v>
      </c>
      <c r="S4669" s="406">
        <v>568</v>
      </c>
      <c r="T4669" s="406" t="s">
        <v>287</v>
      </c>
      <c r="U4669" s="406">
        <v>17</v>
      </c>
      <c r="V4669" s="406">
        <v>9</v>
      </c>
      <c r="W4669" s="406">
        <v>202021</v>
      </c>
      <c r="X4669" s="566">
        <v>0</v>
      </c>
    </row>
    <row r="4670" spans="18:24" x14ac:dyDescent="0.2">
      <c r="R4670" s="406" t="str">
        <f t="shared" si="72"/>
        <v>572_COR_17_9_202021</v>
      </c>
      <c r="S4670" s="406">
        <v>572</v>
      </c>
      <c r="T4670" s="406" t="s">
        <v>287</v>
      </c>
      <c r="U4670" s="406">
        <v>17</v>
      </c>
      <c r="V4670" s="406">
        <v>9</v>
      </c>
      <c r="W4670" s="406">
        <v>202021</v>
      </c>
      <c r="X4670" s="566">
        <v>0</v>
      </c>
    </row>
    <row r="4671" spans="18:24" x14ac:dyDescent="0.2">
      <c r="R4671" s="406" t="str">
        <f t="shared" si="72"/>
        <v>574_COR_17_9_202021</v>
      </c>
      <c r="S4671" s="406">
        <v>574</v>
      </c>
      <c r="T4671" s="406" t="s">
        <v>287</v>
      </c>
      <c r="U4671" s="406">
        <v>17</v>
      </c>
      <c r="V4671" s="406">
        <v>9</v>
      </c>
      <c r="W4671" s="406">
        <v>202021</v>
      </c>
      <c r="X4671" s="566">
        <v>0</v>
      </c>
    </row>
    <row r="4672" spans="18:24" x14ac:dyDescent="0.2">
      <c r="R4672" s="406" t="str">
        <f t="shared" si="72"/>
        <v>576_COR_17_9_202021</v>
      </c>
      <c r="S4672" s="406">
        <v>576</v>
      </c>
      <c r="T4672" s="406" t="s">
        <v>287</v>
      </c>
      <c r="U4672" s="406">
        <v>17</v>
      </c>
      <c r="V4672" s="406">
        <v>9</v>
      </c>
      <c r="W4672" s="406">
        <v>202021</v>
      </c>
      <c r="X4672" s="566">
        <v>0</v>
      </c>
    </row>
    <row r="4673" spans="18:24" x14ac:dyDescent="0.2">
      <c r="R4673" s="406" t="str">
        <f t="shared" si="72"/>
        <v>582_COR_17_9_202021</v>
      </c>
      <c r="S4673" s="406">
        <v>582</v>
      </c>
      <c r="T4673" s="406" t="s">
        <v>287</v>
      </c>
      <c r="U4673" s="406">
        <v>17</v>
      </c>
      <c r="V4673" s="406">
        <v>9</v>
      </c>
      <c r="W4673" s="406">
        <v>202021</v>
      </c>
      <c r="X4673" s="566">
        <v>0</v>
      </c>
    </row>
    <row r="4674" spans="18:24" x14ac:dyDescent="0.2">
      <c r="R4674" s="406" t="str">
        <f t="shared" si="72"/>
        <v>584_COR_17_9_202021</v>
      </c>
      <c r="S4674" s="406">
        <v>584</v>
      </c>
      <c r="T4674" s="406" t="s">
        <v>287</v>
      </c>
      <c r="U4674" s="406">
        <v>17</v>
      </c>
      <c r="V4674" s="406">
        <v>9</v>
      </c>
      <c r="W4674" s="406">
        <v>202021</v>
      </c>
      <c r="X4674" s="566">
        <v>0</v>
      </c>
    </row>
    <row r="4675" spans="18:24" x14ac:dyDescent="0.2">
      <c r="R4675" s="406" t="str">
        <f t="shared" si="72"/>
        <v>586_COR_17_9_202021</v>
      </c>
      <c r="S4675" s="406">
        <v>586</v>
      </c>
      <c r="T4675" s="406" t="s">
        <v>287</v>
      </c>
      <c r="U4675" s="406">
        <v>17</v>
      </c>
      <c r="V4675" s="406">
        <v>9</v>
      </c>
      <c r="W4675" s="406">
        <v>202021</v>
      </c>
      <c r="X4675" s="566">
        <v>0</v>
      </c>
    </row>
    <row r="4676" spans="18:24" x14ac:dyDescent="0.2">
      <c r="R4676" s="406" t="str">
        <f t="shared" ref="R4676:R4739" si="73">S4676&amp;"_"&amp;T4676&amp;"_"&amp;U4676&amp;"_"&amp;V4676&amp;"_"&amp;W4676</f>
        <v>512_COR_18_9_202021</v>
      </c>
      <c r="S4676" s="406">
        <v>512</v>
      </c>
      <c r="T4676" s="406" t="s">
        <v>287</v>
      </c>
      <c r="U4676" s="406">
        <v>18</v>
      </c>
      <c r="V4676" s="406">
        <v>9</v>
      </c>
      <c r="W4676" s="406">
        <v>202021</v>
      </c>
      <c r="X4676" s="566">
        <v>6982</v>
      </c>
    </row>
    <row r="4677" spans="18:24" x14ac:dyDescent="0.2">
      <c r="R4677" s="406" t="str">
        <f t="shared" si="73"/>
        <v>514_COR_18_9_202021</v>
      </c>
      <c r="S4677" s="406">
        <v>514</v>
      </c>
      <c r="T4677" s="406" t="s">
        <v>287</v>
      </c>
      <c r="U4677" s="406">
        <v>18</v>
      </c>
      <c r="V4677" s="406">
        <v>9</v>
      </c>
      <c r="W4677" s="406">
        <v>202021</v>
      </c>
      <c r="X4677" s="566">
        <v>0</v>
      </c>
    </row>
    <row r="4678" spans="18:24" x14ac:dyDescent="0.2">
      <c r="R4678" s="406" t="str">
        <f t="shared" si="73"/>
        <v>516_COR_18_9_202021</v>
      </c>
      <c r="S4678" s="406">
        <v>516</v>
      </c>
      <c r="T4678" s="406" t="s">
        <v>287</v>
      </c>
      <c r="U4678" s="406">
        <v>18</v>
      </c>
      <c r="V4678" s="406">
        <v>9</v>
      </c>
      <c r="W4678" s="406">
        <v>202021</v>
      </c>
      <c r="X4678" s="566">
        <v>0</v>
      </c>
    </row>
    <row r="4679" spans="18:24" x14ac:dyDescent="0.2">
      <c r="R4679" s="406" t="str">
        <f t="shared" si="73"/>
        <v>518_COR_18_9_202021</v>
      </c>
      <c r="S4679" s="406">
        <v>518</v>
      </c>
      <c r="T4679" s="406" t="s">
        <v>287</v>
      </c>
      <c r="U4679" s="406">
        <v>18</v>
      </c>
      <c r="V4679" s="406">
        <v>9</v>
      </c>
      <c r="W4679" s="406">
        <v>202021</v>
      </c>
      <c r="X4679" s="566">
        <v>1835</v>
      </c>
    </row>
    <row r="4680" spans="18:24" x14ac:dyDescent="0.2">
      <c r="R4680" s="406" t="str">
        <f t="shared" si="73"/>
        <v>520_COR_18_9_202021</v>
      </c>
      <c r="S4680" s="406">
        <v>520</v>
      </c>
      <c r="T4680" s="406" t="s">
        <v>287</v>
      </c>
      <c r="U4680" s="406">
        <v>18</v>
      </c>
      <c r="V4680" s="406">
        <v>9</v>
      </c>
      <c r="W4680" s="406">
        <v>202021</v>
      </c>
      <c r="X4680" s="566">
        <v>225</v>
      </c>
    </row>
    <row r="4681" spans="18:24" x14ac:dyDescent="0.2">
      <c r="R4681" s="406" t="str">
        <f t="shared" si="73"/>
        <v>522_COR_18_9_202021</v>
      </c>
      <c r="S4681" s="406">
        <v>522</v>
      </c>
      <c r="T4681" s="406" t="s">
        <v>287</v>
      </c>
      <c r="U4681" s="406">
        <v>18</v>
      </c>
      <c r="V4681" s="406">
        <v>9</v>
      </c>
      <c r="W4681" s="406">
        <v>202021</v>
      </c>
      <c r="X4681" s="566">
        <v>446.928</v>
      </c>
    </row>
    <row r="4682" spans="18:24" x14ac:dyDescent="0.2">
      <c r="R4682" s="406" t="str">
        <f t="shared" si="73"/>
        <v>524_COR_18_9_202021</v>
      </c>
      <c r="S4682" s="406">
        <v>524</v>
      </c>
      <c r="T4682" s="406" t="s">
        <v>287</v>
      </c>
      <c r="U4682" s="406">
        <v>18</v>
      </c>
      <c r="V4682" s="406">
        <v>9</v>
      </c>
      <c r="W4682" s="406">
        <v>202021</v>
      </c>
      <c r="X4682" s="566">
        <v>1392.4</v>
      </c>
    </row>
    <row r="4683" spans="18:24" x14ac:dyDescent="0.2">
      <c r="R4683" s="406" t="str">
        <f t="shared" si="73"/>
        <v>526_COR_18_9_202021</v>
      </c>
      <c r="S4683" s="406">
        <v>526</v>
      </c>
      <c r="T4683" s="406" t="s">
        <v>287</v>
      </c>
      <c r="U4683" s="406">
        <v>18</v>
      </c>
      <c r="V4683" s="406">
        <v>9</v>
      </c>
      <c r="W4683" s="406">
        <v>202021</v>
      </c>
      <c r="X4683" s="566">
        <v>0</v>
      </c>
    </row>
    <row r="4684" spans="18:24" x14ac:dyDescent="0.2">
      <c r="R4684" s="406" t="str">
        <f t="shared" si="73"/>
        <v>528_COR_18_9_202021</v>
      </c>
      <c r="S4684" s="406">
        <v>528</v>
      </c>
      <c r="T4684" s="406" t="s">
        <v>287</v>
      </c>
      <c r="U4684" s="406">
        <v>18</v>
      </c>
      <c r="V4684" s="406">
        <v>9</v>
      </c>
      <c r="W4684" s="406">
        <v>202021</v>
      </c>
      <c r="X4684" s="566">
        <v>362.03408000000002</v>
      </c>
    </row>
    <row r="4685" spans="18:24" x14ac:dyDescent="0.2">
      <c r="R4685" s="406" t="str">
        <f t="shared" si="73"/>
        <v>530_COR_18_9_202021</v>
      </c>
      <c r="S4685" s="406">
        <v>530</v>
      </c>
      <c r="T4685" s="406" t="s">
        <v>287</v>
      </c>
      <c r="U4685" s="406">
        <v>18</v>
      </c>
      <c r="V4685" s="406">
        <v>9</v>
      </c>
      <c r="W4685" s="406">
        <v>202021</v>
      </c>
      <c r="X4685" s="566">
        <v>1238.6500900000001</v>
      </c>
    </row>
    <row r="4686" spans="18:24" x14ac:dyDescent="0.2">
      <c r="R4686" s="406" t="str">
        <f t="shared" si="73"/>
        <v>532_COR_18_9_202021</v>
      </c>
      <c r="S4686" s="406">
        <v>532</v>
      </c>
      <c r="T4686" s="406" t="s">
        <v>287</v>
      </c>
      <c r="U4686" s="406">
        <v>18</v>
      </c>
      <c r="V4686" s="406">
        <v>9</v>
      </c>
      <c r="W4686" s="406">
        <v>202021</v>
      </c>
      <c r="X4686" s="566">
        <v>2355</v>
      </c>
    </row>
    <row r="4687" spans="18:24" x14ac:dyDescent="0.2">
      <c r="R4687" s="406" t="str">
        <f t="shared" si="73"/>
        <v>534_COR_18_9_202021</v>
      </c>
      <c r="S4687" s="406">
        <v>534</v>
      </c>
      <c r="T4687" s="406" t="s">
        <v>287</v>
      </c>
      <c r="U4687" s="406">
        <v>18</v>
      </c>
      <c r="V4687" s="406">
        <v>9</v>
      </c>
      <c r="W4687" s="406">
        <v>202021</v>
      </c>
      <c r="X4687" s="566">
        <v>0</v>
      </c>
    </row>
    <row r="4688" spans="18:24" x14ac:dyDescent="0.2">
      <c r="R4688" s="406" t="str">
        <f t="shared" si="73"/>
        <v>536_COR_18_9_202021</v>
      </c>
      <c r="S4688" s="406">
        <v>536</v>
      </c>
      <c r="T4688" s="406" t="s">
        <v>287</v>
      </c>
      <c r="U4688" s="406">
        <v>18</v>
      </c>
      <c r="V4688" s="406">
        <v>9</v>
      </c>
      <c r="W4688" s="406">
        <v>202021</v>
      </c>
      <c r="X4688" s="566">
        <v>0</v>
      </c>
    </row>
    <row r="4689" spans="18:24" x14ac:dyDescent="0.2">
      <c r="R4689" s="406" t="str">
        <f t="shared" si="73"/>
        <v>538_COR_18_9_202021</v>
      </c>
      <c r="S4689" s="406">
        <v>538</v>
      </c>
      <c r="T4689" s="406" t="s">
        <v>287</v>
      </c>
      <c r="U4689" s="406">
        <v>18</v>
      </c>
      <c r="V4689" s="406">
        <v>9</v>
      </c>
      <c r="W4689" s="406">
        <v>202021</v>
      </c>
      <c r="X4689" s="566">
        <v>0</v>
      </c>
    </row>
    <row r="4690" spans="18:24" x14ac:dyDescent="0.2">
      <c r="R4690" s="406" t="str">
        <f t="shared" si="73"/>
        <v>540_COR_18_9_202021</v>
      </c>
      <c r="S4690" s="406">
        <v>540</v>
      </c>
      <c r="T4690" s="406" t="s">
        <v>287</v>
      </c>
      <c r="U4690" s="406">
        <v>18</v>
      </c>
      <c r="V4690" s="406">
        <v>9</v>
      </c>
      <c r="W4690" s="406">
        <v>202021</v>
      </c>
      <c r="X4690" s="566">
        <v>0</v>
      </c>
    </row>
    <row r="4691" spans="18:24" x14ac:dyDescent="0.2">
      <c r="R4691" s="406" t="str">
        <f t="shared" si="73"/>
        <v>542_COR_18_9_202021</v>
      </c>
      <c r="S4691" s="406">
        <v>542</v>
      </c>
      <c r="T4691" s="406" t="s">
        <v>287</v>
      </c>
      <c r="U4691" s="406">
        <v>18</v>
      </c>
      <c r="V4691" s="406">
        <v>9</v>
      </c>
      <c r="W4691" s="406">
        <v>202021</v>
      </c>
      <c r="X4691" s="566">
        <v>0</v>
      </c>
    </row>
    <row r="4692" spans="18:24" x14ac:dyDescent="0.2">
      <c r="R4692" s="406" t="str">
        <f t="shared" si="73"/>
        <v>544_COR_18_9_202021</v>
      </c>
      <c r="S4692" s="406">
        <v>544</v>
      </c>
      <c r="T4692" s="406" t="s">
        <v>287</v>
      </c>
      <c r="U4692" s="406">
        <v>18</v>
      </c>
      <c r="V4692" s="406">
        <v>9</v>
      </c>
      <c r="W4692" s="406">
        <v>202021</v>
      </c>
      <c r="X4692" s="566">
        <v>0</v>
      </c>
    </row>
    <row r="4693" spans="18:24" x14ac:dyDescent="0.2">
      <c r="R4693" s="406" t="str">
        <f t="shared" si="73"/>
        <v>545_COR_18_9_202021</v>
      </c>
      <c r="S4693" s="406">
        <v>545</v>
      </c>
      <c r="T4693" s="406" t="s">
        <v>287</v>
      </c>
      <c r="U4693" s="406">
        <v>18</v>
      </c>
      <c r="V4693" s="406">
        <v>9</v>
      </c>
      <c r="W4693" s="406">
        <v>202021</v>
      </c>
      <c r="X4693" s="566">
        <v>0</v>
      </c>
    </row>
    <row r="4694" spans="18:24" x14ac:dyDescent="0.2">
      <c r="R4694" s="406" t="str">
        <f t="shared" si="73"/>
        <v>546_COR_18_9_202021</v>
      </c>
      <c r="S4694" s="406">
        <v>546</v>
      </c>
      <c r="T4694" s="406" t="s">
        <v>287</v>
      </c>
      <c r="U4694" s="406">
        <v>18</v>
      </c>
      <c r="V4694" s="406">
        <v>9</v>
      </c>
      <c r="W4694" s="406">
        <v>202021</v>
      </c>
      <c r="X4694" s="566">
        <v>0</v>
      </c>
    </row>
    <row r="4695" spans="18:24" x14ac:dyDescent="0.2">
      <c r="R4695" s="406" t="str">
        <f t="shared" si="73"/>
        <v>548_COR_18_9_202021</v>
      </c>
      <c r="S4695" s="406">
        <v>548</v>
      </c>
      <c r="T4695" s="406" t="s">
        <v>287</v>
      </c>
      <c r="U4695" s="406">
        <v>18</v>
      </c>
      <c r="V4695" s="406">
        <v>9</v>
      </c>
      <c r="W4695" s="406">
        <v>202021</v>
      </c>
      <c r="X4695" s="566">
        <v>0</v>
      </c>
    </row>
    <row r="4696" spans="18:24" x14ac:dyDescent="0.2">
      <c r="R4696" s="406" t="str">
        <f t="shared" si="73"/>
        <v>550_COR_18_9_202021</v>
      </c>
      <c r="S4696" s="406">
        <v>550</v>
      </c>
      <c r="T4696" s="406" t="s">
        <v>287</v>
      </c>
      <c r="U4696" s="406">
        <v>18</v>
      </c>
      <c r="V4696" s="406">
        <v>9</v>
      </c>
      <c r="W4696" s="406">
        <v>202021</v>
      </c>
      <c r="X4696" s="566">
        <v>0</v>
      </c>
    </row>
    <row r="4697" spans="18:24" x14ac:dyDescent="0.2">
      <c r="R4697" s="406" t="str">
        <f t="shared" si="73"/>
        <v>552_COR_18_9_202021</v>
      </c>
      <c r="S4697" s="406">
        <v>552</v>
      </c>
      <c r="T4697" s="406" t="s">
        <v>287</v>
      </c>
      <c r="U4697" s="406">
        <v>18</v>
      </c>
      <c r="V4697" s="406">
        <v>9</v>
      </c>
      <c r="W4697" s="406">
        <v>202021</v>
      </c>
      <c r="X4697" s="566">
        <v>0</v>
      </c>
    </row>
    <row r="4698" spans="18:24" x14ac:dyDescent="0.2">
      <c r="R4698" s="406" t="str">
        <f t="shared" si="73"/>
        <v>562_COR_18_9_202021</v>
      </c>
      <c r="S4698" s="406">
        <v>562</v>
      </c>
      <c r="T4698" s="406" t="s">
        <v>287</v>
      </c>
      <c r="U4698" s="406">
        <v>18</v>
      </c>
      <c r="V4698" s="406">
        <v>9</v>
      </c>
      <c r="W4698" s="406">
        <v>202021</v>
      </c>
      <c r="X4698" s="566">
        <v>0</v>
      </c>
    </row>
    <row r="4699" spans="18:24" x14ac:dyDescent="0.2">
      <c r="R4699" s="406" t="str">
        <f t="shared" si="73"/>
        <v>564_COR_18_9_202021</v>
      </c>
      <c r="S4699" s="406">
        <v>564</v>
      </c>
      <c r="T4699" s="406" t="s">
        <v>287</v>
      </c>
      <c r="U4699" s="406">
        <v>18</v>
      </c>
      <c r="V4699" s="406">
        <v>9</v>
      </c>
      <c r="W4699" s="406">
        <v>202021</v>
      </c>
      <c r="X4699" s="566">
        <v>0</v>
      </c>
    </row>
    <row r="4700" spans="18:24" x14ac:dyDescent="0.2">
      <c r="R4700" s="406" t="str">
        <f t="shared" si="73"/>
        <v>566_COR_18_9_202021</v>
      </c>
      <c r="S4700" s="406">
        <v>566</v>
      </c>
      <c r="T4700" s="406" t="s">
        <v>287</v>
      </c>
      <c r="U4700" s="406">
        <v>18</v>
      </c>
      <c r="V4700" s="406">
        <v>9</v>
      </c>
      <c r="W4700" s="406">
        <v>202021</v>
      </c>
      <c r="X4700" s="566">
        <v>0</v>
      </c>
    </row>
    <row r="4701" spans="18:24" x14ac:dyDescent="0.2">
      <c r="R4701" s="406" t="str">
        <f t="shared" si="73"/>
        <v>568_COR_18_9_202021</v>
      </c>
      <c r="S4701" s="406">
        <v>568</v>
      </c>
      <c r="T4701" s="406" t="s">
        <v>287</v>
      </c>
      <c r="U4701" s="406">
        <v>18</v>
      </c>
      <c r="V4701" s="406">
        <v>9</v>
      </c>
      <c r="W4701" s="406">
        <v>202021</v>
      </c>
      <c r="X4701" s="566">
        <v>0</v>
      </c>
    </row>
    <row r="4702" spans="18:24" x14ac:dyDescent="0.2">
      <c r="R4702" s="406" t="str">
        <f t="shared" si="73"/>
        <v>572_COR_18_9_202021</v>
      </c>
      <c r="S4702" s="406">
        <v>572</v>
      </c>
      <c r="T4702" s="406" t="s">
        <v>287</v>
      </c>
      <c r="U4702" s="406">
        <v>18</v>
      </c>
      <c r="V4702" s="406">
        <v>9</v>
      </c>
      <c r="W4702" s="406">
        <v>202021</v>
      </c>
      <c r="X4702" s="566">
        <v>0</v>
      </c>
    </row>
    <row r="4703" spans="18:24" x14ac:dyDescent="0.2">
      <c r="R4703" s="406" t="str">
        <f t="shared" si="73"/>
        <v>574_COR_18_9_202021</v>
      </c>
      <c r="S4703" s="406">
        <v>574</v>
      </c>
      <c r="T4703" s="406" t="s">
        <v>287</v>
      </c>
      <c r="U4703" s="406">
        <v>18</v>
      </c>
      <c r="V4703" s="406">
        <v>9</v>
      </c>
      <c r="W4703" s="406">
        <v>202021</v>
      </c>
      <c r="X4703" s="566">
        <v>0</v>
      </c>
    </row>
    <row r="4704" spans="18:24" x14ac:dyDescent="0.2">
      <c r="R4704" s="406" t="str">
        <f t="shared" si="73"/>
        <v>576_COR_18_9_202021</v>
      </c>
      <c r="S4704" s="406">
        <v>576</v>
      </c>
      <c r="T4704" s="406" t="s">
        <v>287</v>
      </c>
      <c r="U4704" s="406">
        <v>18</v>
      </c>
      <c r="V4704" s="406">
        <v>9</v>
      </c>
      <c r="W4704" s="406">
        <v>202021</v>
      </c>
      <c r="X4704" s="566">
        <v>0</v>
      </c>
    </row>
    <row r="4705" spans="18:24" x14ac:dyDescent="0.2">
      <c r="R4705" s="406" t="str">
        <f t="shared" si="73"/>
        <v>582_COR_18_9_202021</v>
      </c>
      <c r="S4705" s="406">
        <v>582</v>
      </c>
      <c r="T4705" s="406" t="s">
        <v>287</v>
      </c>
      <c r="U4705" s="406">
        <v>18</v>
      </c>
      <c r="V4705" s="406">
        <v>9</v>
      </c>
      <c r="W4705" s="406">
        <v>202021</v>
      </c>
      <c r="X4705" s="566">
        <v>0</v>
      </c>
    </row>
    <row r="4706" spans="18:24" x14ac:dyDescent="0.2">
      <c r="R4706" s="406" t="str">
        <f t="shared" si="73"/>
        <v>584_COR_18_9_202021</v>
      </c>
      <c r="S4706" s="406">
        <v>584</v>
      </c>
      <c r="T4706" s="406" t="s">
        <v>287</v>
      </c>
      <c r="U4706" s="406">
        <v>18</v>
      </c>
      <c r="V4706" s="406">
        <v>9</v>
      </c>
      <c r="W4706" s="406">
        <v>202021</v>
      </c>
      <c r="X4706" s="566">
        <v>0</v>
      </c>
    </row>
    <row r="4707" spans="18:24" x14ac:dyDescent="0.2">
      <c r="R4707" s="406" t="str">
        <f t="shared" si="73"/>
        <v>586_COR_18_9_202021</v>
      </c>
      <c r="S4707" s="406">
        <v>586</v>
      </c>
      <c r="T4707" s="406" t="s">
        <v>287</v>
      </c>
      <c r="U4707" s="406">
        <v>18</v>
      </c>
      <c r="V4707" s="406">
        <v>9</v>
      </c>
      <c r="W4707" s="406">
        <v>202021</v>
      </c>
      <c r="X4707" s="566">
        <v>0</v>
      </c>
    </row>
    <row r="4708" spans="18:24" x14ac:dyDescent="0.2">
      <c r="R4708" s="406" t="str">
        <f t="shared" si="73"/>
        <v>512_COR_20_9_202021</v>
      </c>
      <c r="S4708" s="406">
        <v>512</v>
      </c>
      <c r="T4708" s="406" t="s">
        <v>287</v>
      </c>
      <c r="U4708" s="406">
        <v>20</v>
      </c>
      <c r="V4708" s="406">
        <v>9</v>
      </c>
      <c r="W4708" s="406">
        <v>202021</v>
      </c>
      <c r="X4708" s="566">
        <v>0</v>
      </c>
    </row>
    <row r="4709" spans="18:24" x14ac:dyDescent="0.2">
      <c r="R4709" s="406" t="str">
        <f t="shared" si="73"/>
        <v>514_COR_20_9_202021</v>
      </c>
      <c r="S4709" s="406">
        <v>514</v>
      </c>
      <c r="T4709" s="406" t="s">
        <v>287</v>
      </c>
      <c r="U4709" s="406">
        <v>20</v>
      </c>
      <c r="V4709" s="406">
        <v>9</v>
      </c>
      <c r="W4709" s="406">
        <v>202021</v>
      </c>
      <c r="X4709" s="566">
        <v>0</v>
      </c>
    </row>
    <row r="4710" spans="18:24" x14ac:dyDescent="0.2">
      <c r="R4710" s="406" t="str">
        <f t="shared" si="73"/>
        <v>516_COR_20_9_202021</v>
      </c>
      <c r="S4710" s="406">
        <v>516</v>
      </c>
      <c r="T4710" s="406" t="s">
        <v>287</v>
      </c>
      <c r="U4710" s="406">
        <v>20</v>
      </c>
      <c r="V4710" s="406">
        <v>9</v>
      </c>
      <c r="W4710" s="406">
        <v>202021</v>
      </c>
      <c r="X4710" s="566">
        <v>0</v>
      </c>
    </row>
    <row r="4711" spans="18:24" x14ac:dyDescent="0.2">
      <c r="R4711" s="406" t="str">
        <f t="shared" si="73"/>
        <v>518_COR_20_9_202021</v>
      </c>
      <c r="S4711" s="406">
        <v>518</v>
      </c>
      <c r="T4711" s="406" t="s">
        <v>287</v>
      </c>
      <c r="U4711" s="406">
        <v>20</v>
      </c>
      <c r="V4711" s="406">
        <v>9</v>
      </c>
      <c r="W4711" s="406">
        <v>202021</v>
      </c>
      <c r="X4711" s="566">
        <v>0</v>
      </c>
    </row>
    <row r="4712" spans="18:24" x14ac:dyDescent="0.2">
      <c r="R4712" s="406" t="str">
        <f t="shared" si="73"/>
        <v>520_COR_20_9_202021</v>
      </c>
      <c r="S4712" s="406">
        <v>520</v>
      </c>
      <c r="T4712" s="406" t="s">
        <v>287</v>
      </c>
      <c r="U4712" s="406">
        <v>20</v>
      </c>
      <c r="V4712" s="406">
        <v>9</v>
      </c>
      <c r="W4712" s="406">
        <v>202021</v>
      </c>
      <c r="X4712" s="566">
        <v>0</v>
      </c>
    </row>
    <row r="4713" spans="18:24" x14ac:dyDescent="0.2">
      <c r="R4713" s="406" t="str">
        <f t="shared" si="73"/>
        <v>522_COR_20_9_202021</v>
      </c>
      <c r="S4713" s="406">
        <v>522</v>
      </c>
      <c r="T4713" s="406" t="s">
        <v>287</v>
      </c>
      <c r="U4713" s="406">
        <v>20</v>
      </c>
      <c r="V4713" s="406">
        <v>9</v>
      </c>
      <c r="W4713" s="406">
        <v>202021</v>
      </c>
      <c r="X4713" s="566">
        <v>0</v>
      </c>
    </row>
    <row r="4714" spans="18:24" x14ac:dyDescent="0.2">
      <c r="R4714" s="406" t="str">
        <f t="shared" si="73"/>
        <v>524_COR_20_9_202021</v>
      </c>
      <c r="S4714" s="406">
        <v>524</v>
      </c>
      <c r="T4714" s="406" t="s">
        <v>287</v>
      </c>
      <c r="U4714" s="406">
        <v>20</v>
      </c>
      <c r="V4714" s="406">
        <v>9</v>
      </c>
      <c r="W4714" s="406">
        <v>202021</v>
      </c>
      <c r="X4714" s="566">
        <v>0</v>
      </c>
    </row>
    <row r="4715" spans="18:24" x14ac:dyDescent="0.2">
      <c r="R4715" s="406" t="str">
        <f t="shared" si="73"/>
        <v>526_COR_20_9_202021</v>
      </c>
      <c r="S4715" s="406">
        <v>526</v>
      </c>
      <c r="T4715" s="406" t="s">
        <v>287</v>
      </c>
      <c r="U4715" s="406">
        <v>20</v>
      </c>
      <c r="V4715" s="406">
        <v>9</v>
      </c>
      <c r="W4715" s="406">
        <v>202021</v>
      </c>
      <c r="X4715" s="566">
        <v>0</v>
      </c>
    </row>
    <row r="4716" spans="18:24" x14ac:dyDescent="0.2">
      <c r="R4716" s="406" t="str">
        <f t="shared" si="73"/>
        <v>528_COR_20_9_202021</v>
      </c>
      <c r="S4716" s="406">
        <v>528</v>
      </c>
      <c r="T4716" s="406" t="s">
        <v>287</v>
      </c>
      <c r="U4716" s="406">
        <v>20</v>
      </c>
      <c r="V4716" s="406">
        <v>9</v>
      </c>
      <c r="W4716" s="406">
        <v>202021</v>
      </c>
      <c r="X4716" s="566">
        <v>0</v>
      </c>
    </row>
    <row r="4717" spans="18:24" x14ac:dyDescent="0.2">
      <c r="R4717" s="406" t="str">
        <f t="shared" si="73"/>
        <v>530_COR_20_9_202021</v>
      </c>
      <c r="S4717" s="406">
        <v>530</v>
      </c>
      <c r="T4717" s="406" t="s">
        <v>287</v>
      </c>
      <c r="U4717" s="406">
        <v>20</v>
      </c>
      <c r="V4717" s="406">
        <v>9</v>
      </c>
      <c r="W4717" s="406">
        <v>202021</v>
      </c>
      <c r="X4717" s="566">
        <v>0</v>
      </c>
    </row>
    <row r="4718" spans="18:24" x14ac:dyDescent="0.2">
      <c r="R4718" s="406" t="str">
        <f t="shared" si="73"/>
        <v>532_COR_20_9_202021</v>
      </c>
      <c r="S4718" s="406">
        <v>532</v>
      </c>
      <c r="T4718" s="406" t="s">
        <v>287</v>
      </c>
      <c r="U4718" s="406">
        <v>20</v>
      </c>
      <c r="V4718" s="406">
        <v>9</v>
      </c>
      <c r="W4718" s="406">
        <v>202021</v>
      </c>
      <c r="X4718" s="566">
        <v>196</v>
      </c>
    </row>
    <row r="4719" spans="18:24" x14ac:dyDescent="0.2">
      <c r="R4719" s="406" t="str">
        <f t="shared" si="73"/>
        <v>534_COR_20_9_202021</v>
      </c>
      <c r="S4719" s="406">
        <v>534</v>
      </c>
      <c r="T4719" s="406" t="s">
        <v>287</v>
      </c>
      <c r="U4719" s="406">
        <v>20</v>
      </c>
      <c r="V4719" s="406">
        <v>9</v>
      </c>
      <c r="W4719" s="406">
        <v>202021</v>
      </c>
      <c r="X4719" s="566">
        <v>0</v>
      </c>
    </row>
    <row r="4720" spans="18:24" x14ac:dyDescent="0.2">
      <c r="R4720" s="406" t="str">
        <f t="shared" si="73"/>
        <v>536_COR_20_9_202021</v>
      </c>
      <c r="S4720" s="406">
        <v>536</v>
      </c>
      <c r="T4720" s="406" t="s">
        <v>287</v>
      </c>
      <c r="U4720" s="406">
        <v>20</v>
      </c>
      <c r="V4720" s="406">
        <v>9</v>
      </c>
      <c r="W4720" s="406">
        <v>202021</v>
      </c>
      <c r="X4720" s="566">
        <v>0</v>
      </c>
    </row>
    <row r="4721" spans="18:24" x14ac:dyDescent="0.2">
      <c r="R4721" s="406" t="str">
        <f t="shared" si="73"/>
        <v>538_COR_20_9_202021</v>
      </c>
      <c r="S4721" s="406">
        <v>538</v>
      </c>
      <c r="T4721" s="406" t="s">
        <v>287</v>
      </c>
      <c r="U4721" s="406">
        <v>20</v>
      </c>
      <c r="V4721" s="406">
        <v>9</v>
      </c>
      <c r="W4721" s="406">
        <v>202021</v>
      </c>
      <c r="X4721" s="566">
        <v>0</v>
      </c>
    </row>
    <row r="4722" spans="18:24" x14ac:dyDescent="0.2">
      <c r="R4722" s="406" t="str">
        <f t="shared" si="73"/>
        <v>540_COR_20_9_202021</v>
      </c>
      <c r="S4722" s="406">
        <v>540</v>
      </c>
      <c r="T4722" s="406" t="s">
        <v>287</v>
      </c>
      <c r="U4722" s="406">
        <v>20</v>
      </c>
      <c r="V4722" s="406">
        <v>9</v>
      </c>
      <c r="W4722" s="406">
        <v>202021</v>
      </c>
      <c r="X4722" s="566">
        <v>0</v>
      </c>
    </row>
    <row r="4723" spans="18:24" x14ac:dyDescent="0.2">
      <c r="R4723" s="406" t="str">
        <f t="shared" si="73"/>
        <v>542_COR_20_9_202021</v>
      </c>
      <c r="S4723" s="406">
        <v>542</v>
      </c>
      <c r="T4723" s="406" t="s">
        <v>287</v>
      </c>
      <c r="U4723" s="406">
        <v>20</v>
      </c>
      <c r="V4723" s="406">
        <v>9</v>
      </c>
      <c r="W4723" s="406">
        <v>202021</v>
      </c>
      <c r="X4723" s="566">
        <v>0</v>
      </c>
    </row>
    <row r="4724" spans="18:24" x14ac:dyDescent="0.2">
      <c r="R4724" s="406" t="str">
        <f t="shared" si="73"/>
        <v>544_COR_20_9_202021</v>
      </c>
      <c r="S4724" s="406">
        <v>544</v>
      </c>
      <c r="T4724" s="406" t="s">
        <v>287</v>
      </c>
      <c r="U4724" s="406">
        <v>20</v>
      </c>
      <c r="V4724" s="406">
        <v>9</v>
      </c>
      <c r="W4724" s="406">
        <v>202021</v>
      </c>
      <c r="X4724" s="566">
        <v>0</v>
      </c>
    </row>
    <row r="4725" spans="18:24" x14ac:dyDescent="0.2">
      <c r="R4725" s="406" t="str">
        <f t="shared" si="73"/>
        <v>545_COR_20_9_202021</v>
      </c>
      <c r="S4725" s="406">
        <v>545</v>
      </c>
      <c r="T4725" s="406" t="s">
        <v>287</v>
      </c>
      <c r="U4725" s="406">
        <v>20</v>
      </c>
      <c r="V4725" s="406">
        <v>9</v>
      </c>
      <c r="W4725" s="406">
        <v>202021</v>
      </c>
      <c r="X4725" s="566">
        <v>0</v>
      </c>
    </row>
    <row r="4726" spans="18:24" x14ac:dyDescent="0.2">
      <c r="R4726" s="406" t="str">
        <f t="shared" si="73"/>
        <v>546_COR_20_9_202021</v>
      </c>
      <c r="S4726" s="406">
        <v>546</v>
      </c>
      <c r="T4726" s="406" t="s">
        <v>287</v>
      </c>
      <c r="U4726" s="406">
        <v>20</v>
      </c>
      <c r="V4726" s="406">
        <v>9</v>
      </c>
      <c r="W4726" s="406">
        <v>202021</v>
      </c>
      <c r="X4726" s="566">
        <v>0</v>
      </c>
    </row>
    <row r="4727" spans="18:24" x14ac:dyDescent="0.2">
      <c r="R4727" s="406" t="str">
        <f t="shared" si="73"/>
        <v>548_COR_20_9_202021</v>
      </c>
      <c r="S4727" s="406">
        <v>548</v>
      </c>
      <c r="T4727" s="406" t="s">
        <v>287</v>
      </c>
      <c r="U4727" s="406">
        <v>20</v>
      </c>
      <c r="V4727" s="406">
        <v>9</v>
      </c>
      <c r="W4727" s="406">
        <v>202021</v>
      </c>
      <c r="X4727" s="566">
        <v>0</v>
      </c>
    </row>
    <row r="4728" spans="18:24" x14ac:dyDescent="0.2">
      <c r="R4728" s="406" t="str">
        <f t="shared" si="73"/>
        <v>550_COR_20_9_202021</v>
      </c>
      <c r="S4728" s="406">
        <v>550</v>
      </c>
      <c r="T4728" s="406" t="s">
        <v>287</v>
      </c>
      <c r="U4728" s="406">
        <v>20</v>
      </c>
      <c r="V4728" s="406">
        <v>9</v>
      </c>
      <c r="W4728" s="406">
        <v>202021</v>
      </c>
      <c r="X4728" s="566">
        <v>0</v>
      </c>
    </row>
    <row r="4729" spans="18:24" x14ac:dyDescent="0.2">
      <c r="R4729" s="406" t="str">
        <f t="shared" si="73"/>
        <v>552_COR_20_9_202021</v>
      </c>
      <c r="S4729" s="406">
        <v>552</v>
      </c>
      <c r="T4729" s="406" t="s">
        <v>287</v>
      </c>
      <c r="U4729" s="406">
        <v>20</v>
      </c>
      <c r="V4729" s="406">
        <v>9</v>
      </c>
      <c r="W4729" s="406">
        <v>202021</v>
      </c>
      <c r="X4729" s="566">
        <v>0</v>
      </c>
    </row>
    <row r="4730" spans="18:24" x14ac:dyDescent="0.2">
      <c r="R4730" s="406" t="str">
        <f t="shared" si="73"/>
        <v>562_COR_20_9_202021</v>
      </c>
      <c r="S4730" s="406">
        <v>562</v>
      </c>
      <c r="T4730" s="406" t="s">
        <v>287</v>
      </c>
      <c r="U4730" s="406">
        <v>20</v>
      </c>
      <c r="V4730" s="406">
        <v>9</v>
      </c>
      <c r="W4730" s="406">
        <v>202021</v>
      </c>
      <c r="X4730" s="566">
        <v>0</v>
      </c>
    </row>
    <row r="4731" spans="18:24" x14ac:dyDescent="0.2">
      <c r="R4731" s="406" t="str">
        <f t="shared" si="73"/>
        <v>564_COR_20_9_202021</v>
      </c>
      <c r="S4731" s="406">
        <v>564</v>
      </c>
      <c r="T4731" s="406" t="s">
        <v>287</v>
      </c>
      <c r="U4731" s="406">
        <v>20</v>
      </c>
      <c r="V4731" s="406">
        <v>9</v>
      </c>
      <c r="W4731" s="406">
        <v>202021</v>
      </c>
      <c r="X4731" s="566">
        <v>0</v>
      </c>
    </row>
    <row r="4732" spans="18:24" x14ac:dyDescent="0.2">
      <c r="R4732" s="406" t="str">
        <f t="shared" si="73"/>
        <v>566_COR_20_9_202021</v>
      </c>
      <c r="S4732" s="406">
        <v>566</v>
      </c>
      <c r="T4732" s="406" t="s">
        <v>287</v>
      </c>
      <c r="U4732" s="406">
        <v>20</v>
      </c>
      <c r="V4732" s="406">
        <v>9</v>
      </c>
      <c r="W4732" s="406">
        <v>202021</v>
      </c>
      <c r="X4732" s="566">
        <v>0</v>
      </c>
    </row>
    <row r="4733" spans="18:24" x14ac:dyDescent="0.2">
      <c r="R4733" s="406" t="str">
        <f t="shared" si="73"/>
        <v>568_COR_20_9_202021</v>
      </c>
      <c r="S4733" s="406">
        <v>568</v>
      </c>
      <c r="T4733" s="406" t="s">
        <v>287</v>
      </c>
      <c r="U4733" s="406">
        <v>20</v>
      </c>
      <c r="V4733" s="406">
        <v>9</v>
      </c>
      <c r="W4733" s="406">
        <v>202021</v>
      </c>
      <c r="X4733" s="566">
        <v>0</v>
      </c>
    </row>
    <row r="4734" spans="18:24" x14ac:dyDescent="0.2">
      <c r="R4734" s="406" t="str">
        <f t="shared" si="73"/>
        <v>572_COR_20_9_202021</v>
      </c>
      <c r="S4734" s="406">
        <v>572</v>
      </c>
      <c r="T4734" s="406" t="s">
        <v>287</v>
      </c>
      <c r="U4734" s="406">
        <v>20</v>
      </c>
      <c r="V4734" s="406">
        <v>9</v>
      </c>
      <c r="W4734" s="406">
        <v>202021</v>
      </c>
      <c r="X4734" s="566">
        <v>0</v>
      </c>
    </row>
    <row r="4735" spans="18:24" x14ac:dyDescent="0.2">
      <c r="R4735" s="406" t="str">
        <f t="shared" si="73"/>
        <v>574_COR_20_9_202021</v>
      </c>
      <c r="S4735" s="406">
        <v>574</v>
      </c>
      <c r="T4735" s="406" t="s">
        <v>287</v>
      </c>
      <c r="U4735" s="406">
        <v>20</v>
      </c>
      <c r="V4735" s="406">
        <v>9</v>
      </c>
      <c r="W4735" s="406">
        <v>202021</v>
      </c>
      <c r="X4735" s="566">
        <v>0</v>
      </c>
    </row>
    <row r="4736" spans="18:24" x14ac:dyDescent="0.2">
      <c r="R4736" s="406" t="str">
        <f t="shared" si="73"/>
        <v>576_COR_20_9_202021</v>
      </c>
      <c r="S4736" s="406">
        <v>576</v>
      </c>
      <c r="T4736" s="406" t="s">
        <v>287</v>
      </c>
      <c r="U4736" s="406">
        <v>20</v>
      </c>
      <c r="V4736" s="406">
        <v>9</v>
      </c>
      <c r="W4736" s="406">
        <v>202021</v>
      </c>
      <c r="X4736" s="566">
        <v>0</v>
      </c>
    </row>
    <row r="4737" spans="18:24" x14ac:dyDescent="0.2">
      <c r="R4737" s="406" t="str">
        <f t="shared" si="73"/>
        <v>582_COR_20_9_202021</v>
      </c>
      <c r="S4737" s="406">
        <v>582</v>
      </c>
      <c r="T4737" s="406" t="s">
        <v>287</v>
      </c>
      <c r="U4737" s="406">
        <v>20</v>
      </c>
      <c r="V4737" s="406">
        <v>9</v>
      </c>
      <c r="W4737" s="406">
        <v>202021</v>
      </c>
      <c r="X4737" s="566">
        <v>0</v>
      </c>
    </row>
    <row r="4738" spans="18:24" x14ac:dyDescent="0.2">
      <c r="R4738" s="406" t="str">
        <f t="shared" si="73"/>
        <v>584_COR_20_9_202021</v>
      </c>
      <c r="S4738" s="406">
        <v>584</v>
      </c>
      <c r="T4738" s="406" t="s">
        <v>287</v>
      </c>
      <c r="U4738" s="406">
        <v>20</v>
      </c>
      <c r="V4738" s="406">
        <v>9</v>
      </c>
      <c r="W4738" s="406">
        <v>202021</v>
      </c>
      <c r="X4738" s="566">
        <v>0</v>
      </c>
    </row>
    <row r="4739" spans="18:24" x14ac:dyDescent="0.2">
      <c r="R4739" s="406" t="str">
        <f t="shared" si="73"/>
        <v>586_COR_20_9_202021</v>
      </c>
      <c r="S4739" s="406">
        <v>586</v>
      </c>
      <c r="T4739" s="406" t="s">
        <v>287</v>
      </c>
      <c r="U4739" s="406">
        <v>20</v>
      </c>
      <c r="V4739" s="406">
        <v>9</v>
      </c>
      <c r="W4739" s="406">
        <v>202021</v>
      </c>
      <c r="X4739" s="566">
        <v>0</v>
      </c>
    </row>
    <row r="4740" spans="18:24" x14ac:dyDescent="0.2">
      <c r="R4740" s="406" t="str">
        <f t="shared" ref="R4740:R4803" si="74">S4740&amp;"_"&amp;T4740&amp;"_"&amp;U4740&amp;"_"&amp;V4740&amp;"_"&amp;W4740</f>
        <v>512_COR_21_9_202021</v>
      </c>
      <c r="S4740" s="406">
        <v>512</v>
      </c>
      <c r="T4740" s="406" t="s">
        <v>287</v>
      </c>
      <c r="U4740" s="406">
        <v>21</v>
      </c>
      <c r="V4740" s="406">
        <v>9</v>
      </c>
      <c r="W4740" s="406">
        <v>202021</v>
      </c>
      <c r="X4740" s="566">
        <v>5631</v>
      </c>
    </row>
    <row r="4741" spans="18:24" x14ac:dyDescent="0.2">
      <c r="R4741" s="406" t="str">
        <f t="shared" si="74"/>
        <v>514_COR_21_9_202021</v>
      </c>
      <c r="S4741" s="406">
        <v>514</v>
      </c>
      <c r="T4741" s="406" t="s">
        <v>287</v>
      </c>
      <c r="U4741" s="406">
        <v>21</v>
      </c>
      <c r="V4741" s="406">
        <v>9</v>
      </c>
      <c r="W4741" s="406">
        <v>202021</v>
      </c>
      <c r="X4741" s="566">
        <v>0</v>
      </c>
    </row>
    <row r="4742" spans="18:24" x14ac:dyDescent="0.2">
      <c r="R4742" s="406" t="str">
        <f t="shared" si="74"/>
        <v>516_COR_21_9_202021</v>
      </c>
      <c r="S4742" s="406">
        <v>516</v>
      </c>
      <c r="T4742" s="406" t="s">
        <v>287</v>
      </c>
      <c r="U4742" s="406">
        <v>21</v>
      </c>
      <c r="V4742" s="406">
        <v>9</v>
      </c>
      <c r="W4742" s="406">
        <v>202021</v>
      </c>
      <c r="X4742" s="566">
        <v>0</v>
      </c>
    </row>
    <row r="4743" spans="18:24" x14ac:dyDescent="0.2">
      <c r="R4743" s="406" t="str">
        <f t="shared" si="74"/>
        <v>518_COR_21_9_202021</v>
      </c>
      <c r="S4743" s="406">
        <v>518</v>
      </c>
      <c r="T4743" s="406" t="s">
        <v>287</v>
      </c>
      <c r="U4743" s="406">
        <v>21</v>
      </c>
      <c r="V4743" s="406">
        <v>9</v>
      </c>
      <c r="W4743" s="406">
        <v>202021</v>
      </c>
      <c r="X4743" s="566">
        <v>7899</v>
      </c>
    </row>
    <row r="4744" spans="18:24" x14ac:dyDescent="0.2">
      <c r="R4744" s="406" t="str">
        <f t="shared" si="74"/>
        <v>520_COR_21_9_202021</v>
      </c>
      <c r="S4744" s="406">
        <v>520</v>
      </c>
      <c r="T4744" s="406" t="s">
        <v>287</v>
      </c>
      <c r="U4744" s="406">
        <v>21</v>
      </c>
      <c r="V4744" s="406">
        <v>9</v>
      </c>
      <c r="W4744" s="406">
        <v>202021</v>
      </c>
      <c r="X4744" s="566">
        <v>15651.548559999999</v>
      </c>
    </row>
    <row r="4745" spans="18:24" x14ac:dyDescent="0.2">
      <c r="R4745" s="406" t="str">
        <f t="shared" si="74"/>
        <v>522_COR_21_9_202021</v>
      </c>
      <c r="S4745" s="406">
        <v>522</v>
      </c>
      <c r="T4745" s="406" t="s">
        <v>287</v>
      </c>
      <c r="U4745" s="406">
        <v>21</v>
      </c>
      <c r="V4745" s="406">
        <v>9</v>
      </c>
      <c r="W4745" s="406">
        <v>202021</v>
      </c>
      <c r="X4745" s="566">
        <v>37582.894</v>
      </c>
    </row>
    <row r="4746" spans="18:24" x14ac:dyDescent="0.2">
      <c r="R4746" s="406" t="str">
        <f t="shared" si="74"/>
        <v>524_COR_21_9_202021</v>
      </c>
      <c r="S4746" s="406">
        <v>524</v>
      </c>
      <c r="T4746" s="406" t="s">
        <v>287</v>
      </c>
      <c r="U4746" s="406">
        <v>21</v>
      </c>
      <c r="V4746" s="406">
        <v>9</v>
      </c>
      <c r="W4746" s="406">
        <v>202021</v>
      </c>
      <c r="X4746" s="566">
        <v>9430.402</v>
      </c>
    </row>
    <row r="4747" spans="18:24" x14ac:dyDescent="0.2">
      <c r="R4747" s="406" t="str">
        <f t="shared" si="74"/>
        <v>526_COR_21_9_202021</v>
      </c>
      <c r="S4747" s="406">
        <v>526</v>
      </c>
      <c r="T4747" s="406" t="s">
        <v>287</v>
      </c>
      <c r="U4747" s="406">
        <v>21</v>
      </c>
      <c r="V4747" s="406">
        <v>9</v>
      </c>
      <c r="W4747" s="406">
        <v>202021</v>
      </c>
      <c r="X4747" s="566">
        <v>0</v>
      </c>
    </row>
    <row r="4748" spans="18:24" x14ac:dyDescent="0.2">
      <c r="R4748" s="406" t="str">
        <f t="shared" si="74"/>
        <v>528_COR_21_9_202021</v>
      </c>
      <c r="S4748" s="406">
        <v>528</v>
      </c>
      <c r="T4748" s="406" t="s">
        <v>287</v>
      </c>
      <c r="U4748" s="406">
        <v>21</v>
      </c>
      <c r="V4748" s="406">
        <v>9</v>
      </c>
      <c r="W4748" s="406">
        <v>202021</v>
      </c>
      <c r="X4748" s="566">
        <v>6538.0298600000006</v>
      </c>
    </row>
    <row r="4749" spans="18:24" x14ac:dyDescent="0.2">
      <c r="R4749" s="406" t="str">
        <f t="shared" si="74"/>
        <v>530_COR_21_9_202021</v>
      </c>
      <c r="S4749" s="406">
        <v>530</v>
      </c>
      <c r="T4749" s="406" t="s">
        <v>287</v>
      </c>
      <c r="U4749" s="406">
        <v>21</v>
      </c>
      <c r="V4749" s="406">
        <v>9</v>
      </c>
      <c r="W4749" s="406">
        <v>202021</v>
      </c>
      <c r="X4749" s="566">
        <v>16777.720349999992</v>
      </c>
    </row>
    <row r="4750" spans="18:24" x14ac:dyDescent="0.2">
      <c r="R4750" s="406" t="str">
        <f t="shared" si="74"/>
        <v>532_COR_21_9_202021</v>
      </c>
      <c r="S4750" s="406">
        <v>532</v>
      </c>
      <c r="T4750" s="406" t="s">
        <v>287</v>
      </c>
      <c r="U4750" s="406">
        <v>21</v>
      </c>
      <c r="V4750" s="406">
        <v>9</v>
      </c>
      <c r="W4750" s="406">
        <v>202021</v>
      </c>
      <c r="X4750" s="566">
        <v>33147</v>
      </c>
    </row>
    <row r="4751" spans="18:24" x14ac:dyDescent="0.2">
      <c r="R4751" s="406" t="str">
        <f t="shared" si="74"/>
        <v>534_COR_21_9_202021</v>
      </c>
      <c r="S4751" s="406">
        <v>534</v>
      </c>
      <c r="T4751" s="406" t="s">
        <v>287</v>
      </c>
      <c r="U4751" s="406">
        <v>21</v>
      </c>
      <c r="V4751" s="406">
        <v>9</v>
      </c>
      <c r="W4751" s="406">
        <v>202021</v>
      </c>
      <c r="X4751" s="566">
        <v>0</v>
      </c>
    </row>
    <row r="4752" spans="18:24" x14ac:dyDescent="0.2">
      <c r="R4752" s="406" t="str">
        <f t="shared" si="74"/>
        <v>536_COR_21_9_202021</v>
      </c>
      <c r="S4752" s="406">
        <v>536</v>
      </c>
      <c r="T4752" s="406" t="s">
        <v>287</v>
      </c>
      <c r="U4752" s="406">
        <v>21</v>
      </c>
      <c r="V4752" s="406">
        <v>9</v>
      </c>
      <c r="W4752" s="406">
        <v>202021</v>
      </c>
      <c r="X4752" s="566">
        <v>0</v>
      </c>
    </row>
    <row r="4753" spans="18:24" x14ac:dyDescent="0.2">
      <c r="R4753" s="406" t="str">
        <f t="shared" si="74"/>
        <v>538_COR_21_9_202021</v>
      </c>
      <c r="S4753" s="406">
        <v>538</v>
      </c>
      <c r="T4753" s="406" t="s">
        <v>287</v>
      </c>
      <c r="U4753" s="406">
        <v>21</v>
      </c>
      <c r="V4753" s="406">
        <v>9</v>
      </c>
      <c r="W4753" s="406">
        <v>202021</v>
      </c>
      <c r="X4753" s="566">
        <v>3798</v>
      </c>
    </row>
    <row r="4754" spans="18:24" x14ac:dyDescent="0.2">
      <c r="R4754" s="406" t="str">
        <f t="shared" si="74"/>
        <v>540_COR_21_9_202021</v>
      </c>
      <c r="S4754" s="406">
        <v>540</v>
      </c>
      <c r="T4754" s="406" t="s">
        <v>287</v>
      </c>
      <c r="U4754" s="406">
        <v>21</v>
      </c>
      <c r="V4754" s="406">
        <v>9</v>
      </c>
      <c r="W4754" s="406">
        <v>202021</v>
      </c>
      <c r="X4754" s="566">
        <v>0</v>
      </c>
    </row>
    <row r="4755" spans="18:24" x14ac:dyDescent="0.2">
      <c r="R4755" s="406" t="str">
        <f t="shared" si="74"/>
        <v>542_COR_21_9_202021</v>
      </c>
      <c r="S4755" s="406">
        <v>542</v>
      </c>
      <c r="T4755" s="406" t="s">
        <v>287</v>
      </c>
      <c r="U4755" s="406">
        <v>21</v>
      </c>
      <c r="V4755" s="406">
        <v>9</v>
      </c>
      <c r="W4755" s="406">
        <v>202021</v>
      </c>
      <c r="X4755" s="566">
        <v>0</v>
      </c>
    </row>
    <row r="4756" spans="18:24" x14ac:dyDescent="0.2">
      <c r="R4756" s="406" t="str">
        <f t="shared" si="74"/>
        <v>544_COR_21_9_202021</v>
      </c>
      <c r="S4756" s="406">
        <v>544</v>
      </c>
      <c r="T4756" s="406" t="s">
        <v>287</v>
      </c>
      <c r="U4756" s="406">
        <v>21</v>
      </c>
      <c r="V4756" s="406">
        <v>9</v>
      </c>
      <c r="W4756" s="406">
        <v>202021</v>
      </c>
      <c r="X4756" s="566">
        <v>18873</v>
      </c>
    </row>
    <row r="4757" spans="18:24" x14ac:dyDescent="0.2">
      <c r="R4757" s="406" t="str">
        <f t="shared" si="74"/>
        <v>545_COR_21_9_202021</v>
      </c>
      <c r="S4757" s="406">
        <v>545</v>
      </c>
      <c r="T4757" s="406" t="s">
        <v>287</v>
      </c>
      <c r="U4757" s="406">
        <v>21</v>
      </c>
      <c r="V4757" s="406">
        <v>9</v>
      </c>
      <c r="W4757" s="406">
        <v>202021</v>
      </c>
      <c r="X4757" s="566">
        <v>0</v>
      </c>
    </row>
    <row r="4758" spans="18:24" x14ac:dyDescent="0.2">
      <c r="R4758" s="406" t="str">
        <f t="shared" si="74"/>
        <v>546_COR_21_9_202021</v>
      </c>
      <c r="S4758" s="406">
        <v>546</v>
      </c>
      <c r="T4758" s="406" t="s">
        <v>287</v>
      </c>
      <c r="U4758" s="406">
        <v>21</v>
      </c>
      <c r="V4758" s="406">
        <v>9</v>
      </c>
      <c r="W4758" s="406">
        <v>202021</v>
      </c>
      <c r="X4758" s="566">
        <v>0</v>
      </c>
    </row>
    <row r="4759" spans="18:24" x14ac:dyDescent="0.2">
      <c r="R4759" s="406" t="str">
        <f t="shared" si="74"/>
        <v>548_COR_21_9_202021</v>
      </c>
      <c r="S4759" s="406">
        <v>548</v>
      </c>
      <c r="T4759" s="406" t="s">
        <v>287</v>
      </c>
      <c r="U4759" s="406">
        <v>21</v>
      </c>
      <c r="V4759" s="406">
        <v>9</v>
      </c>
      <c r="W4759" s="406">
        <v>202021</v>
      </c>
      <c r="X4759" s="566">
        <v>0</v>
      </c>
    </row>
    <row r="4760" spans="18:24" x14ac:dyDescent="0.2">
      <c r="R4760" s="406" t="str">
        <f t="shared" si="74"/>
        <v>550_COR_21_9_202021</v>
      </c>
      <c r="S4760" s="406">
        <v>550</v>
      </c>
      <c r="T4760" s="406" t="s">
        <v>287</v>
      </c>
      <c r="U4760" s="406">
        <v>21</v>
      </c>
      <c r="V4760" s="406">
        <v>9</v>
      </c>
      <c r="W4760" s="406">
        <v>202021</v>
      </c>
      <c r="X4760" s="566">
        <v>0</v>
      </c>
    </row>
    <row r="4761" spans="18:24" x14ac:dyDescent="0.2">
      <c r="R4761" s="406" t="str">
        <f t="shared" si="74"/>
        <v>552_COR_21_9_202021</v>
      </c>
      <c r="S4761" s="406">
        <v>552</v>
      </c>
      <c r="T4761" s="406" t="s">
        <v>287</v>
      </c>
      <c r="U4761" s="406">
        <v>21</v>
      </c>
      <c r="V4761" s="406">
        <v>9</v>
      </c>
      <c r="W4761" s="406">
        <v>202021</v>
      </c>
      <c r="X4761" s="566">
        <v>10165</v>
      </c>
    </row>
    <row r="4762" spans="18:24" x14ac:dyDescent="0.2">
      <c r="R4762" s="406" t="str">
        <f t="shared" si="74"/>
        <v>562_COR_21_9_202021</v>
      </c>
      <c r="S4762" s="406">
        <v>562</v>
      </c>
      <c r="T4762" s="406" t="s">
        <v>287</v>
      </c>
      <c r="U4762" s="406">
        <v>21</v>
      </c>
      <c r="V4762" s="406">
        <v>9</v>
      </c>
      <c r="W4762" s="406">
        <v>202021</v>
      </c>
      <c r="X4762" s="566">
        <v>0</v>
      </c>
    </row>
    <row r="4763" spans="18:24" x14ac:dyDescent="0.2">
      <c r="R4763" s="406" t="str">
        <f t="shared" si="74"/>
        <v>564_COR_21_9_202021</v>
      </c>
      <c r="S4763" s="406">
        <v>564</v>
      </c>
      <c r="T4763" s="406" t="s">
        <v>287</v>
      </c>
      <c r="U4763" s="406">
        <v>21</v>
      </c>
      <c r="V4763" s="406">
        <v>9</v>
      </c>
      <c r="W4763" s="406">
        <v>202021</v>
      </c>
      <c r="X4763" s="566">
        <v>0</v>
      </c>
    </row>
    <row r="4764" spans="18:24" x14ac:dyDescent="0.2">
      <c r="R4764" s="406" t="str">
        <f t="shared" si="74"/>
        <v>566_COR_21_9_202021</v>
      </c>
      <c r="S4764" s="406">
        <v>566</v>
      </c>
      <c r="T4764" s="406" t="s">
        <v>287</v>
      </c>
      <c r="U4764" s="406">
        <v>21</v>
      </c>
      <c r="V4764" s="406">
        <v>9</v>
      </c>
      <c r="W4764" s="406">
        <v>202021</v>
      </c>
      <c r="X4764" s="566">
        <v>0</v>
      </c>
    </row>
    <row r="4765" spans="18:24" x14ac:dyDescent="0.2">
      <c r="R4765" s="406" t="str">
        <f t="shared" si="74"/>
        <v>568_COR_21_9_202021</v>
      </c>
      <c r="S4765" s="406">
        <v>568</v>
      </c>
      <c r="T4765" s="406" t="s">
        <v>287</v>
      </c>
      <c r="U4765" s="406">
        <v>21</v>
      </c>
      <c r="V4765" s="406">
        <v>9</v>
      </c>
      <c r="W4765" s="406">
        <v>202021</v>
      </c>
      <c r="X4765" s="566">
        <v>0</v>
      </c>
    </row>
    <row r="4766" spans="18:24" x14ac:dyDescent="0.2">
      <c r="R4766" s="406" t="str">
        <f t="shared" si="74"/>
        <v>572_COR_21_9_202021</v>
      </c>
      <c r="S4766" s="406">
        <v>572</v>
      </c>
      <c r="T4766" s="406" t="s">
        <v>287</v>
      </c>
      <c r="U4766" s="406">
        <v>21</v>
      </c>
      <c r="V4766" s="406">
        <v>9</v>
      </c>
      <c r="W4766" s="406">
        <v>202021</v>
      </c>
      <c r="X4766" s="566">
        <v>0</v>
      </c>
    </row>
    <row r="4767" spans="18:24" x14ac:dyDescent="0.2">
      <c r="R4767" s="406" t="str">
        <f t="shared" si="74"/>
        <v>574_COR_21_9_202021</v>
      </c>
      <c r="S4767" s="406">
        <v>574</v>
      </c>
      <c r="T4767" s="406" t="s">
        <v>287</v>
      </c>
      <c r="U4767" s="406">
        <v>21</v>
      </c>
      <c r="V4767" s="406">
        <v>9</v>
      </c>
      <c r="W4767" s="406">
        <v>202021</v>
      </c>
      <c r="X4767" s="566">
        <v>0</v>
      </c>
    </row>
    <row r="4768" spans="18:24" x14ac:dyDescent="0.2">
      <c r="R4768" s="406" t="str">
        <f t="shared" si="74"/>
        <v>576_COR_21_9_202021</v>
      </c>
      <c r="S4768" s="406">
        <v>576</v>
      </c>
      <c r="T4768" s="406" t="s">
        <v>287</v>
      </c>
      <c r="U4768" s="406">
        <v>21</v>
      </c>
      <c r="V4768" s="406">
        <v>9</v>
      </c>
      <c r="W4768" s="406">
        <v>202021</v>
      </c>
      <c r="X4768" s="566">
        <v>0</v>
      </c>
    </row>
    <row r="4769" spans="18:24" x14ac:dyDescent="0.2">
      <c r="R4769" s="406" t="str">
        <f t="shared" si="74"/>
        <v>582_COR_21_9_202021</v>
      </c>
      <c r="S4769" s="406">
        <v>582</v>
      </c>
      <c r="T4769" s="406" t="s">
        <v>287</v>
      </c>
      <c r="U4769" s="406">
        <v>21</v>
      </c>
      <c r="V4769" s="406">
        <v>9</v>
      </c>
      <c r="W4769" s="406">
        <v>202021</v>
      </c>
      <c r="X4769" s="566">
        <v>0</v>
      </c>
    </row>
    <row r="4770" spans="18:24" x14ac:dyDescent="0.2">
      <c r="R4770" s="406" t="str">
        <f t="shared" si="74"/>
        <v>584_COR_21_9_202021</v>
      </c>
      <c r="S4770" s="406">
        <v>584</v>
      </c>
      <c r="T4770" s="406" t="s">
        <v>287</v>
      </c>
      <c r="U4770" s="406">
        <v>21</v>
      </c>
      <c r="V4770" s="406">
        <v>9</v>
      </c>
      <c r="W4770" s="406">
        <v>202021</v>
      </c>
      <c r="X4770" s="566">
        <v>0</v>
      </c>
    </row>
    <row r="4771" spans="18:24" x14ac:dyDescent="0.2">
      <c r="R4771" s="406" t="str">
        <f t="shared" si="74"/>
        <v>586_COR_21_9_202021</v>
      </c>
      <c r="S4771" s="406">
        <v>586</v>
      </c>
      <c r="T4771" s="406" t="s">
        <v>287</v>
      </c>
      <c r="U4771" s="406">
        <v>21</v>
      </c>
      <c r="V4771" s="406">
        <v>9</v>
      </c>
      <c r="W4771" s="406">
        <v>202021</v>
      </c>
      <c r="X4771" s="566">
        <v>0</v>
      </c>
    </row>
    <row r="4772" spans="18:24" x14ac:dyDescent="0.2">
      <c r="R4772" s="406" t="str">
        <f t="shared" si="74"/>
        <v>512_COR_22_9_202021</v>
      </c>
      <c r="S4772" s="406">
        <v>512</v>
      </c>
      <c r="T4772" s="406" t="s">
        <v>287</v>
      </c>
      <c r="U4772" s="406">
        <v>22</v>
      </c>
      <c r="V4772" s="406">
        <v>9</v>
      </c>
      <c r="W4772" s="406">
        <v>202021</v>
      </c>
      <c r="X4772" s="566">
        <v>0</v>
      </c>
    </row>
    <row r="4773" spans="18:24" x14ac:dyDescent="0.2">
      <c r="R4773" s="406" t="str">
        <f t="shared" si="74"/>
        <v>514_COR_22_9_202021</v>
      </c>
      <c r="S4773" s="406">
        <v>514</v>
      </c>
      <c r="T4773" s="406" t="s">
        <v>287</v>
      </c>
      <c r="U4773" s="406">
        <v>22</v>
      </c>
      <c r="V4773" s="406">
        <v>9</v>
      </c>
      <c r="W4773" s="406">
        <v>202021</v>
      </c>
      <c r="X4773" s="566">
        <v>0</v>
      </c>
    </row>
    <row r="4774" spans="18:24" x14ac:dyDescent="0.2">
      <c r="R4774" s="406" t="str">
        <f t="shared" si="74"/>
        <v>516_COR_22_9_202021</v>
      </c>
      <c r="S4774" s="406">
        <v>516</v>
      </c>
      <c r="T4774" s="406" t="s">
        <v>287</v>
      </c>
      <c r="U4774" s="406">
        <v>22</v>
      </c>
      <c r="V4774" s="406">
        <v>9</v>
      </c>
      <c r="W4774" s="406">
        <v>202021</v>
      </c>
      <c r="X4774" s="566">
        <v>0</v>
      </c>
    </row>
    <row r="4775" spans="18:24" x14ac:dyDescent="0.2">
      <c r="R4775" s="406" t="str">
        <f t="shared" si="74"/>
        <v>518_COR_22_9_202021</v>
      </c>
      <c r="S4775" s="406">
        <v>518</v>
      </c>
      <c r="T4775" s="406" t="s">
        <v>287</v>
      </c>
      <c r="U4775" s="406">
        <v>22</v>
      </c>
      <c r="V4775" s="406">
        <v>9</v>
      </c>
      <c r="W4775" s="406">
        <v>202021</v>
      </c>
      <c r="X4775" s="566">
        <v>0</v>
      </c>
    </row>
    <row r="4776" spans="18:24" x14ac:dyDescent="0.2">
      <c r="R4776" s="406" t="str">
        <f t="shared" si="74"/>
        <v>520_COR_22_9_202021</v>
      </c>
      <c r="S4776" s="406">
        <v>520</v>
      </c>
      <c r="T4776" s="406" t="s">
        <v>287</v>
      </c>
      <c r="U4776" s="406">
        <v>22</v>
      </c>
      <c r="V4776" s="406">
        <v>9</v>
      </c>
      <c r="W4776" s="406">
        <v>202021</v>
      </c>
      <c r="X4776" s="566">
        <v>0</v>
      </c>
    </row>
    <row r="4777" spans="18:24" x14ac:dyDescent="0.2">
      <c r="R4777" s="406" t="str">
        <f t="shared" si="74"/>
        <v>522_COR_22_9_202021</v>
      </c>
      <c r="S4777" s="406">
        <v>522</v>
      </c>
      <c r="T4777" s="406" t="s">
        <v>287</v>
      </c>
      <c r="U4777" s="406">
        <v>22</v>
      </c>
      <c r="V4777" s="406">
        <v>9</v>
      </c>
      <c r="W4777" s="406">
        <v>202021</v>
      </c>
      <c r="X4777" s="566">
        <v>0</v>
      </c>
    </row>
    <row r="4778" spans="18:24" x14ac:dyDescent="0.2">
      <c r="R4778" s="406" t="str">
        <f t="shared" si="74"/>
        <v>524_COR_22_9_202021</v>
      </c>
      <c r="S4778" s="406">
        <v>524</v>
      </c>
      <c r="T4778" s="406" t="s">
        <v>287</v>
      </c>
      <c r="U4778" s="406">
        <v>22</v>
      </c>
      <c r="V4778" s="406">
        <v>9</v>
      </c>
      <c r="W4778" s="406">
        <v>202021</v>
      </c>
      <c r="X4778" s="566">
        <v>0</v>
      </c>
    </row>
    <row r="4779" spans="18:24" x14ac:dyDescent="0.2">
      <c r="R4779" s="406" t="str">
        <f t="shared" si="74"/>
        <v>526_COR_22_9_202021</v>
      </c>
      <c r="S4779" s="406">
        <v>526</v>
      </c>
      <c r="T4779" s="406" t="s">
        <v>287</v>
      </c>
      <c r="U4779" s="406">
        <v>22</v>
      </c>
      <c r="V4779" s="406">
        <v>9</v>
      </c>
      <c r="W4779" s="406">
        <v>202021</v>
      </c>
      <c r="X4779" s="566">
        <v>0</v>
      </c>
    </row>
    <row r="4780" spans="18:24" x14ac:dyDescent="0.2">
      <c r="R4780" s="406" t="str">
        <f t="shared" si="74"/>
        <v>528_COR_22_9_202021</v>
      </c>
      <c r="S4780" s="406">
        <v>528</v>
      </c>
      <c r="T4780" s="406" t="s">
        <v>287</v>
      </c>
      <c r="U4780" s="406">
        <v>22</v>
      </c>
      <c r="V4780" s="406">
        <v>9</v>
      </c>
      <c r="W4780" s="406">
        <v>202021</v>
      </c>
      <c r="X4780" s="566">
        <v>0</v>
      </c>
    </row>
    <row r="4781" spans="18:24" x14ac:dyDescent="0.2">
      <c r="R4781" s="406" t="str">
        <f t="shared" si="74"/>
        <v>530_COR_22_9_202021</v>
      </c>
      <c r="S4781" s="406">
        <v>530</v>
      </c>
      <c r="T4781" s="406" t="s">
        <v>287</v>
      </c>
      <c r="U4781" s="406">
        <v>22</v>
      </c>
      <c r="V4781" s="406">
        <v>9</v>
      </c>
      <c r="W4781" s="406">
        <v>202021</v>
      </c>
      <c r="X4781" s="566">
        <v>72.081540000000004</v>
      </c>
    </row>
    <row r="4782" spans="18:24" x14ac:dyDescent="0.2">
      <c r="R4782" s="406" t="str">
        <f t="shared" si="74"/>
        <v>532_COR_22_9_202021</v>
      </c>
      <c r="S4782" s="406">
        <v>532</v>
      </c>
      <c r="T4782" s="406" t="s">
        <v>287</v>
      </c>
      <c r="U4782" s="406">
        <v>22</v>
      </c>
      <c r="V4782" s="406">
        <v>9</v>
      </c>
      <c r="W4782" s="406">
        <v>202021</v>
      </c>
      <c r="X4782" s="566">
        <v>0</v>
      </c>
    </row>
    <row r="4783" spans="18:24" x14ac:dyDescent="0.2">
      <c r="R4783" s="406" t="str">
        <f t="shared" si="74"/>
        <v>534_COR_22_9_202021</v>
      </c>
      <c r="S4783" s="406">
        <v>534</v>
      </c>
      <c r="T4783" s="406" t="s">
        <v>287</v>
      </c>
      <c r="U4783" s="406">
        <v>22</v>
      </c>
      <c r="V4783" s="406">
        <v>9</v>
      </c>
      <c r="W4783" s="406">
        <v>202021</v>
      </c>
      <c r="X4783" s="566">
        <v>0</v>
      </c>
    </row>
    <row r="4784" spans="18:24" x14ac:dyDescent="0.2">
      <c r="R4784" s="406" t="str">
        <f t="shared" si="74"/>
        <v>536_COR_22_9_202021</v>
      </c>
      <c r="S4784" s="406">
        <v>536</v>
      </c>
      <c r="T4784" s="406" t="s">
        <v>287</v>
      </c>
      <c r="U4784" s="406">
        <v>22</v>
      </c>
      <c r="V4784" s="406">
        <v>9</v>
      </c>
      <c r="W4784" s="406">
        <v>202021</v>
      </c>
      <c r="X4784" s="566">
        <v>0</v>
      </c>
    </row>
    <row r="4785" spans="18:24" x14ac:dyDescent="0.2">
      <c r="R4785" s="406" t="str">
        <f t="shared" si="74"/>
        <v>538_COR_22_9_202021</v>
      </c>
      <c r="S4785" s="406">
        <v>538</v>
      </c>
      <c r="T4785" s="406" t="s">
        <v>287</v>
      </c>
      <c r="U4785" s="406">
        <v>22</v>
      </c>
      <c r="V4785" s="406">
        <v>9</v>
      </c>
      <c r="W4785" s="406">
        <v>202021</v>
      </c>
      <c r="X4785" s="566">
        <v>0</v>
      </c>
    </row>
    <row r="4786" spans="18:24" x14ac:dyDescent="0.2">
      <c r="R4786" s="406" t="str">
        <f t="shared" si="74"/>
        <v>540_COR_22_9_202021</v>
      </c>
      <c r="S4786" s="406">
        <v>540</v>
      </c>
      <c r="T4786" s="406" t="s">
        <v>287</v>
      </c>
      <c r="U4786" s="406">
        <v>22</v>
      </c>
      <c r="V4786" s="406">
        <v>9</v>
      </c>
      <c r="W4786" s="406">
        <v>202021</v>
      </c>
      <c r="X4786" s="566">
        <v>0</v>
      </c>
    </row>
    <row r="4787" spans="18:24" x14ac:dyDescent="0.2">
      <c r="R4787" s="406" t="str">
        <f t="shared" si="74"/>
        <v>542_COR_22_9_202021</v>
      </c>
      <c r="S4787" s="406">
        <v>542</v>
      </c>
      <c r="T4787" s="406" t="s">
        <v>287</v>
      </c>
      <c r="U4787" s="406">
        <v>22</v>
      </c>
      <c r="V4787" s="406">
        <v>9</v>
      </c>
      <c r="W4787" s="406">
        <v>202021</v>
      </c>
      <c r="X4787" s="566">
        <v>0</v>
      </c>
    </row>
    <row r="4788" spans="18:24" x14ac:dyDescent="0.2">
      <c r="R4788" s="406" t="str">
        <f t="shared" si="74"/>
        <v>544_COR_22_9_202021</v>
      </c>
      <c r="S4788" s="406">
        <v>544</v>
      </c>
      <c r="T4788" s="406" t="s">
        <v>287</v>
      </c>
      <c r="U4788" s="406">
        <v>22</v>
      </c>
      <c r="V4788" s="406">
        <v>9</v>
      </c>
      <c r="W4788" s="406">
        <v>202021</v>
      </c>
      <c r="X4788" s="566">
        <v>1513</v>
      </c>
    </row>
    <row r="4789" spans="18:24" x14ac:dyDescent="0.2">
      <c r="R4789" s="406" t="str">
        <f t="shared" si="74"/>
        <v>545_COR_22_9_202021</v>
      </c>
      <c r="S4789" s="406">
        <v>545</v>
      </c>
      <c r="T4789" s="406" t="s">
        <v>287</v>
      </c>
      <c r="U4789" s="406">
        <v>22</v>
      </c>
      <c r="V4789" s="406">
        <v>9</v>
      </c>
      <c r="W4789" s="406">
        <v>202021</v>
      </c>
      <c r="X4789" s="566">
        <v>0</v>
      </c>
    </row>
    <row r="4790" spans="18:24" x14ac:dyDescent="0.2">
      <c r="R4790" s="406" t="str">
        <f t="shared" si="74"/>
        <v>546_COR_22_9_202021</v>
      </c>
      <c r="S4790" s="406">
        <v>546</v>
      </c>
      <c r="T4790" s="406" t="s">
        <v>287</v>
      </c>
      <c r="U4790" s="406">
        <v>22</v>
      </c>
      <c r="V4790" s="406">
        <v>9</v>
      </c>
      <c r="W4790" s="406">
        <v>202021</v>
      </c>
      <c r="X4790" s="566">
        <v>0</v>
      </c>
    </row>
    <row r="4791" spans="18:24" x14ac:dyDescent="0.2">
      <c r="R4791" s="406" t="str">
        <f t="shared" si="74"/>
        <v>548_COR_22_9_202021</v>
      </c>
      <c r="S4791" s="406">
        <v>548</v>
      </c>
      <c r="T4791" s="406" t="s">
        <v>287</v>
      </c>
      <c r="U4791" s="406">
        <v>22</v>
      </c>
      <c r="V4791" s="406">
        <v>9</v>
      </c>
      <c r="W4791" s="406">
        <v>202021</v>
      </c>
      <c r="X4791" s="566">
        <v>0</v>
      </c>
    </row>
    <row r="4792" spans="18:24" x14ac:dyDescent="0.2">
      <c r="R4792" s="406" t="str">
        <f t="shared" si="74"/>
        <v>550_COR_22_9_202021</v>
      </c>
      <c r="S4792" s="406">
        <v>550</v>
      </c>
      <c r="T4792" s="406" t="s">
        <v>287</v>
      </c>
      <c r="U4792" s="406">
        <v>22</v>
      </c>
      <c r="V4792" s="406">
        <v>9</v>
      </c>
      <c r="W4792" s="406">
        <v>202021</v>
      </c>
      <c r="X4792" s="566">
        <v>0</v>
      </c>
    </row>
    <row r="4793" spans="18:24" x14ac:dyDescent="0.2">
      <c r="R4793" s="406" t="str">
        <f t="shared" si="74"/>
        <v>552_COR_22_9_202021</v>
      </c>
      <c r="S4793" s="406">
        <v>552</v>
      </c>
      <c r="T4793" s="406" t="s">
        <v>287</v>
      </c>
      <c r="U4793" s="406">
        <v>22</v>
      </c>
      <c r="V4793" s="406">
        <v>9</v>
      </c>
      <c r="W4793" s="406">
        <v>202021</v>
      </c>
      <c r="X4793" s="566">
        <v>0</v>
      </c>
    </row>
    <row r="4794" spans="18:24" x14ac:dyDescent="0.2">
      <c r="R4794" s="406" t="str">
        <f t="shared" si="74"/>
        <v>562_COR_22_9_202021</v>
      </c>
      <c r="S4794" s="406">
        <v>562</v>
      </c>
      <c r="T4794" s="406" t="s">
        <v>287</v>
      </c>
      <c r="U4794" s="406">
        <v>22</v>
      </c>
      <c r="V4794" s="406">
        <v>9</v>
      </c>
      <c r="W4794" s="406">
        <v>202021</v>
      </c>
      <c r="X4794" s="566">
        <v>0</v>
      </c>
    </row>
    <row r="4795" spans="18:24" x14ac:dyDescent="0.2">
      <c r="R4795" s="406" t="str">
        <f t="shared" si="74"/>
        <v>564_COR_22_9_202021</v>
      </c>
      <c r="S4795" s="406">
        <v>564</v>
      </c>
      <c r="T4795" s="406" t="s">
        <v>287</v>
      </c>
      <c r="U4795" s="406">
        <v>22</v>
      </c>
      <c r="V4795" s="406">
        <v>9</v>
      </c>
      <c r="W4795" s="406">
        <v>202021</v>
      </c>
      <c r="X4795" s="566">
        <v>0</v>
      </c>
    </row>
    <row r="4796" spans="18:24" x14ac:dyDescent="0.2">
      <c r="R4796" s="406" t="str">
        <f t="shared" si="74"/>
        <v>566_COR_22_9_202021</v>
      </c>
      <c r="S4796" s="406">
        <v>566</v>
      </c>
      <c r="T4796" s="406" t="s">
        <v>287</v>
      </c>
      <c r="U4796" s="406">
        <v>22</v>
      </c>
      <c r="V4796" s="406">
        <v>9</v>
      </c>
      <c r="W4796" s="406">
        <v>202021</v>
      </c>
      <c r="X4796" s="566">
        <v>0</v>
      </c>
    </row>
    <row r="4797" spans="18:24" x14ac:dyDescent="0.2">
      <c r="R4797" s="406" t="str">
        <f t="shared" si="74"/>
        <v>568_COR_22_9_202021</v>
      </c>
      <c r="S4797" s="406">
        <v>568</v>
      </c>
      <c r="T4797" s="406" t="s">
        <v>287</v>
      </c>
      <c r="U4797" s="406">
        <v>22</v>
      </c>
      <c r="V4797" s="406">
        <v>9</v>
      </c>
      <c r="W4797" s="406">
        <v>202021</v>
      </c>
      <c r="X4797" s="566">
        <v>0</v>
      </c>
    </row>
    <row r="4798" spans="18:24" x14ac:dyDescent="0.2">
      <c r="R4798" s="406" t="str">
        <f t="shared" si="74"/>
        <v>572_COR_22_9_202021</v>
      </c>
      <c r="S4798" s="406">
        <v>572</v>
      </c>
      <c r="T4798" s="406" t="s">
        <v>287</v>
      </c>
      <c r="U4798" s="406">
        <v>22</v>
      </c>
      <c r="V4798" s="406">
        <v>9</v>
      </c>
      <c r="W4798" s="406">
        <v>202021</v>
      </c>
      <c r="X4798" s="566">
        <v>0</v>
      </c>
    </row>
    <row r="4799" spans="18:24" x14ac:dyDescent="0.2">
      <c r="R4799" s="406" t="str">
        <f t="shared" si="74"/>
        <v>574_COR_22_9_202021</v>
      </c>
      <c r="S4799" s="406">
        <v>574</v>
      </c>
      <c r="T4799" s="406" t="s">
        <v>287</v>
      </c>
      <c r="U4799" s="406">
        <v>22</v>
      </c>
      <c r="V4799" s="406">
        <v>9</v>
      </c>
      <c r="W4799" s="406">
        <v>202021</v>
      </c>
      <c r="X4799" s="566">
        <v>0</v>
      </c>
    </row>
    <row r="4800" spans="18:24" x14ac:dyDescent="0.2">
      <c r="R4800" s="406" t="str">
        <f t="shared" si="74"/>
        <v>576_COR_22_9_202021</v>
      </c>
      <c r="S4800" s="406">
        <v>576</v>
      </c>
      <c r="T4800" s="406" t="s">
        <v>287</v>
      </c>
      <c r="U4800" s="406">
        <v>22</v>
      </c>
      <c r="V4800" s="406">
        <v>9</v>
      </c>
      <c r="W4800" s="406">
        <v>202021</v>
      </c>
      <c r="X4800" s="566">
        <v>0</v>
      </c>
    </row>
    <row r="4801" spans="18:24" x14ac:dyDescent="0.2">
      <c r="R4801" s="406" t="str">
        <f t="shared" si="74"/>
        <v>582_COR_22_9_202021</v>
      </c>
      <c r="S4801" s="406">
        <v>582</v>
      </c>
      <c r="T4801" s="406" t="s">
        <v>287</v>
      </c>
      <c r="U4801" s="406">
        <v>22</v>
      </c>
      <c r="V4801" s="406">
        <v>9</v>
      </c>
      <c r="W4801" s="406">
        <v>202021</v>
      </c>
      <c r="X4801" s="566">
        <v>0</v>
      </c>
    </row>
    <row r="4802" spans="18:24" x14ac:dyDescent="0.2">
      <c r="R4802" s="406" t="str">
        <f t="shared" si="74"/>
        <v>584_COR_22_9_202021</v>
      </c>
      <c r="S4802" s="406">
        <v>584</v>
      </c>
      <c r="T4802" s="406" t="s">
        <v>287</v>
      </c>
      <c r="U4802" s="406">
        <v>22</v>
      </c>
      <c r="V4802" s="406">
        <v>9</v>
      </c>
      <c r="W4802" s="406">
        <v>202021</v>
      </c>
      <c r="X4802" s="566">
        <v>0</v>
      </c>
    </row>
    <row r="4803" spans="18:24" x14ac:dyDescent="0.2">
      <c r="R4803" s="406" t="str">
        <f t="shared" si="74"/>
        <v>586_COR_22_9_202021</v>
      </c>
      <c r="S4803" s="406">
        <v>586</v>
      </c>
      <c r="T4803" s="406" t="s">
        <v>287</v>
      </c>
      <c r="U4803" s="406">
        <v>22</v>
      </c>
      <c r="V4803" s="406">
        <v>9</v>
      </c>
      <c r="W4803" s="406">
        <v>202021</v>
      </c>
      <c r="X4803" s="566">
        <v>0</v>
      </c>
    </row>
    <row r="4804" spans="18:24" x14ac:dyDescent="0.2">
      <c r="R4804" s="406" t="str">
        <f t="shared" ref="R4804:R4867" si="75">S4804&amp;"_"&amp;T4804&amp;"_"&amp;U4804&amp;"_"&amp;V4804&amp;"_"&amp;W4804</f>
        <v>512_COR_23_9_202021</v>
      </c>
      <c r="S4804" s="406">
        <v>512</v>
      </c>
      <c r="T4804" s="406" t="s">
        <v>287</v>
      </c>
      <c r="U4804" s="406">
        <v>23</v>
      </c>
      <c r="V4804" s="406">
        <v>9</v>
      </c>
      <c r="W4804" s="406">
        <v>202021</v>
      </c>
      <c r="X4804" s="566">
        <v>10</v>
      </c>
    </row>
    <row r="4805" spans="18:24" x14ac:dyDescent="0.2">
      <c r="R4805" s="406" t="str">
        <f t="shared" si="75"/>
        <v>514_COR_23_9_202021</v>
      </c>
      <c r="S4805" s="406">
        <v>514</v>
      </c>
      <c r="T4805" s="406" t="s">
        <v>287</v>
      </c>
      <c r="U4805" s="406">
        <v>23</v>
      </c>
      <c r="V4805" s="406">
        <v>9</v>
      </c>
      <c r="W4805" s="406">
        <v>202021</v>
      </c>
      <c r="X4805" s="566">
        <v>0</v>
      </c>
    </row>
    <row r="4806" spans="18:24" x14ac:dyDescent="0.2">
      <c r="R4806" s="406" t="str">
        <f t="shared" si="75"/>
        <v>516_COR_23_9_202021</v>
      </c>
      <c r="S4806" s="406">
        <v>516</v>
      </c>
      <c r="T4806" s="406" t="s">
        <v>287</v>
      </c>
      <c r="U4806" s="406">
        <v>23</v>
      </c>
      <c r="V4806" s="406">
        <v>9</v>
      </c>
      <c r="W4806" s="406">
        <v>202021</v>
      </c>
      <c r="X4806" s="566">
        <v>0</v>
      </c>
    </row>
    <row r="4807" spans="18:24" x14ac:dyDescent="0.2">
      <c r="R4807" s="406" t="str">
        <f t="shared" si="75"/>
        <v>518_COR_23_9_202021</v>
      </c>
      <c r="S4807" s="406">
        <v>518</v>
      </c>
      <c r="T4807" s="406" t="s">
        <v>287</v>
      </c>
      <c r="U4807" s="406">
        <v>23</v>
      </c>
      <c r="V4807" s="406">
        <v>9</v>
      </c>
      <c r="W4807" s="406">
        <v>202021</v>
      </c>
      <c r="X4807" s="566">
        <v>0</v>
      </c>
    </row>
    <row r="4808" spans="18:24" x14ac:dyDescent="0.2">
      <c r="R4808" s="406" t="str">
        <f t="shared" si="75"/>
        <v>520_COR_23_9_202021</v>
      </c>
      <c r="S4808" s="406">
        <v>520</v>
      </c>
      <c r="T4808" s="406" t="s">
        <v>287</v>
      </c>
      <c r="U4808" s="406">
        <v>23</v>
      </c>
      <c r="V4808" s="406">
        <v>9</v>
      </c>
      <c r="W4808" s="406">
        <v>202021</v>
      </c>
      <c r="X4808" s="566">
        <v>0</v>
      </c>
    </row>
    <row r="4809" spans="18:24" x14ac:dyDescent="0.2">
      <c r="R4809" s="406" t="str">
        <f t="shared" si="75"/>
        <v>522_COR_23_9_202021</v>
      </c>
      <c r="S4809" s="406">
        <v>522</v>
      </c>
      <c r="T4809" s="406" t="s">
        <v>287</v>
      </c>
      <c r="U4809" s="406">
        <v>23</v>
      </c>
      <c r="V4809" s="406">
        <v>9</v>
      </c>
      <c r="W4809" s="406">
        <v>202021</v>
      </c>
      <c r="X4809" s="566">
        <v>4181.9189999999999</v>
      </c>
    </row>
    <row r="4810" spans="18:24" x14ac:dyDescent="0.2">
      <c r="R4810" s="406" t="str">
        <f t="shared" si="75"/>
        <v>524_COR_23_9_202021</v>
      </c>
      <c r="S4810" s="406">
        <v>524</v>
      </c>
      <c r="T4810" s="406" t="s">
        <v>287</v>
      </c>
      <c r="U4810" s="406">
        <v>23</v>
      </c>
      <c r="V4810" s="406">
        <v>9</v>
      </c>
      <c r="W4810" s="406">
        <v>202021</v>
      </c>
      <c r="X4810" s="566">
        <v>120.49300000000001</v>
      </c>
    </row>
    <row r="4811" spans="18:24" x14ac:dyDescent="0.2">
      <c r="R4811" s="406" t="str">
        <f t="shared" si="75"/>
        <v>526_COR_23_9_202021</v>
      </c>
      <c r="S4811" s="406">
        <v>526</v>
      </c>
      <c r="T4811" s="406" t="s">
        <v>287</v>
      </c>
      <c r="U4811" s="406">
        <v>23</v>
      </c>
      <c r="V4811" s="406">
        <v>9</v>
      </c>
      <c r="W4811" s="406">
        <v>202021</v>
      </c>
      <c r="X4811" s="566">
        <v>0</v>
      </c>
    </row>
    <row r="4812" spans="18:24" x14ac:dyDescent="0.2">
      <c r="R4812" s="406" t="str">
        <f t="shared" si="75"/>
        <v>528_COR_23_9_202021</v>
      </c>
      <c r="S4812" s="406">
        <v>528</v>
      </c>
      <c r="T4812" s="406" t="s">
        <v>287</v>
      </c>
      <c r="U4812" s="406">
        <v>23</v>
      </c>
      <c r="V4812" s="406">
        <v>9</v>
      </c>
      <c r="W4812" s="406">
        <v>202021</v>
      </c>
      <c r="X4812" s="566">
        <v>1.04498</v>
      </c>
    </row>
    <row r="4813" spans="18:24" x14ac:dyDescent="0.2">
      <c r="R4813" s="406" t="str">
        <f t="shared" si="75"/>
        <v>530_COR_23_9_202021</v>
      </c>
      <c r="S4813" s="406">
        <v>530</v>
      </c>
      <c r="T4813" s="406" t="s">
        <v>287</v>
      </c>
      <c r="U4813" s="406">
        <v>23</v>
      </c>
      <c r="V4813" s="406">
        <v>9</v>
      </c>
      <c r="W4813" s="406">
        <v>202021</v>
      </c>
      <c r="X4813" s="566">
        <v>0</v>
      </c>
    </row>
    <row r="4814" spans="18:24" x14ac:dyDescent="0.2">
      <c r="R4814" s="406" t="str">
        <f t="shared" si="75"/>
        <v>532_COR_23_9_202021</v>
      </c>
      <c r="S4814" s="406">
        <v>532</v>
      </c>
      <c r="T4814" s="406" t="s">
        <v>287</v>
      </c>
      <c r="U4814" s="406">
        <v>23</v>
      </c>
      <c r="V4814" s="406">
        <v>9</v>
      </c>
      <c r="W4814" s="406">
        <v>202021</v>
      </c>
      <c r="X4814" s="566">
        <v>0</v>
      </c>
    </row>
    <row r="4815" spans="18:24" x14ac:dyDescent="0.2">
      <c r="R4815" s="406" t="str">
        <f t="shared" si="75"/>
        <v>534_COR_23_9_202021</v>
      </c>
      <c r="S4815" s="406">
        <v>534</v>
      </c>
      <c r="T4815" s="406" t="s">
        <v>287</v>
      </c>
      <c r="U4815" s="406">
        <v>23</v>
      </c>
      <c r="V4815" s="406">
        <v>9</v>
      </c>
      <c r="W4815" s="406">
        <v>202021</v>
      </c>
      <c r="X4815" s="566">
        <v>0</v>
      </c>
    </row>
    <row r="4816" spans="18:24" x14ac:dyDescent="0.2">
      <c r="R4816" s="406" t="str">
        <f t="shared" si="75"/>
        <v>536_COR_23_9_202021</v>
      </c>
      <c r="S4816" s="406">
        <v>536</v>
      </c>
      <c r="T4816" s="406" t="s">
        <v>287</v>
      </c>
      <c r="U4816" s="406">
        <v>23</v>
      </c>
      <c r="V4816" s="406">
        <v>9</v>
      </c>
      <c r="W4816" s="406">
        <v>202021</v>
      </c>
      <c r="X4816" s="566">
        <v>0</v>
      </c>
    </row>
    <row r="4817" spans="18:24" x14ac:dyDescent="0.2">
      <c r="R4817" s="406" t="str">
        <f t="shared" si="75"/>
        <v>538_COR_23_9_202021</v>
      </c>
      <c r="S4817" s="406">
        <v>538</v>
      </c>
      <c r="T4817" s="406" t="s">
        <v>287</v>
      </c>
      <c r="U4817" s="406">
        <v>23</v>
      </c>
      <c r="V4817" s="406">
        <v>9</v>
      </c>
      <c r="W4817" s="406">
        <v>202021</v>
      </c>
      <c r="X4817" s="566">
        <v>1120</v>
      </c>
    </row>
    <row r="4818" spans="18:24" x14ac:dyDescent="0.2">
      <c r="R4818" s="406" t="str">
        <f t="shared" si="75"/>
        <v>540_COR_23_9_202021</v>
      </c>
      <c r="S4818" s="406">
        <v>540</v>
      </c>
      <c r="T4818" s="406" t="s">
        <v>287</v>
      </c>
      <c r="U4818" s="406">
        <v>23</v>
      </c>
      <c r="V4818" s="406">
        <v>9</v>
      </c>
      <c r="W4818" s="406">
        <v>202021</v>
      </c>
      <c r="X4818" s="566">
        <v>0</v>
      </c>
    </row>
    <row r="4819" spans="18:24" x14ac:dyDescent="0.2">
      <c r="R4819" s="406" t="str">
        <f t="shared" si="75"/>
        <v>542_COR_23_9_202021</v>
      </c>
      <c r="S4819" s="406">
        <v>542</v>
      </c>
      <c r="T4819" s="406" t="s">
        <v>287</v>
      </c>
      <c r="U4819" s="406">
        <v>23</v>
      </c>
      <c r="V4819" s="406">
        <v>9</v>
      </c>
      <c r="W4819" s="406">
        <v>202021</v>
      </c>
      <c r="X4819" s="566">
        <v>0</v>
      </c>
    </row>
    <row r="4820" spans="18:24" x14ac:dyDescent="0.2">
      <c r="R4820" s="406" t="str">
        <f t="shared" si="75"/>
        <v>544_COR_23_9_202021</v>
      </c>
      <c r="S4820" s="406">
        <v>544</v>
      </c>
      <c r="T4820" s="406" t="s">
        <v>287</v>
      </c>
      <c r="U4820" s="406">
        <v>23</v>
      </c>
      <c r="V4820" s="406">
        <v>9</v>
      </c>
      <c r="W4820" s="406">
        <v>202021</v>
      </c>
      <c r="X4820" s="566">
        <v>0</v>
      </c>
    </row>
    <row r="4821" spans="18:24" x14ac:dyDescent="0.2">
      <c r="R4821" s="406" t="str">
        <f t="shared" si="75"/>
        <v>545_COR_23_9_202021</v>
      </c>
      <c r="S4821" s="406">
        <v>545</v>
      </c>
      <c r="T4821" s="406" t="s">
        <v>287</v>
      </c>
      <c r="U4821" s="406">
        <v>23</v>
      </c>
      <c r="V4821" s="406">
        <v>9</v>
      </c>
      <c r="W4821" s="406">
        <v>202021</v>
      </c>
      <c r="X4821" s="566">
        <v>0</v>
      </c>
    </row>
    <row r="4822" spans="18:24" x14ac:dyDescent="0.2">
      <c r="R4822" s="406" t="str">
        <f t="shared" si="75"/>
        <v>546_COR_23_9_202021</v>
      </c>
      <c r="S4822" s="406">
        <v>546</v>
      </c>
      <c r="T4822" s="406" t="s">
        <v>287</v>
      </c>
      <c r="U4822" s="406">
        <v>23</v>
      </c>
      <c r="V4822" s="406">
        <v>9</v>
      </c>
      <c r="W4822" s="406">
        <v>202021</v>
      </c>
      <c r="X4822" s="566">
        <v>0</v>
      </c>
    </row>
    <row r="4823" spans="18:24" x14ac:dyDescent="0.2">
      <c r="R4823" s="406" t="str">
        <f t="shared" si="75"/>
        <v>548_COR_23_9_202021</v>
      </c>
      <c r="S4823" s="406">
        <v>548</v>
      </c>
      <c r="T4823" s="406" t="s">
        <v>287</v>
      </c>
      <c r="U4823" s="406">
        <v>23</v>
      </c>
      <c r="V4823" s="406">
        <v>9</v>
      </c>
      <c r="W4823" s="406">
        <v>202021</v>
      </c>
      <c r="X4823" s="566">
        <v>0</v>
      </c>
    </row>
    <row r="4824" spans="18:24" x14ac:dyDescent="0.2">
      <c r="R4824" s="406" t="str">
        <f t="shared" si="75"/>
        <v>550_COR_23_9_202021</v>
      </c>
      <c r="S4824" s="406">
        <v>550</v>
      </c>
      <c r="T4824" s="406" t="s">
        <v>287</v>
      </c>
      <c r="U4824" s="406">
        <v>23</v>
      </c>
      <c r="V4824" s="406">
        <v>9</v>
      </c>
      <c r="W4824" s="406">
        <v>202021</v>
      </c>
      <c r="X4824" s="566">
        <v>0</v>
      </c>
    </row>
    <row r="4825" spans="18:24" x14ac:dyDescent="0.2">
      <c r="R4825" s="406" t="str">
        <f t="shared" si="75"/>
        <v>552_COR_23_9_202021</v>
      </c>
      <c r="S4825" s="406">
        <v>552</v>
      </c>
      <c r="T4825" s="406" t="s">
        <v>287</v>
      </c>
      <c r="U4825" s="406">
        <v>23</v>
      </c>
      <c r="V4825" s="406">
        <v>9</v>
      </c>
      <c r="W4825" s="406">
        <v>202021</v>
      </c>
      <c r="X4825" s="566">
        <v>4467</v>
      </c>
    </row>
    <row r="4826" spans="18:24" x14ac:dyDescent="0.2">
      <c r="R4826" s="406" t="str">
        <f t="shared" si="75"/>
        <v>562_COR_23_9_202021</v>
      </c>
      <c r="S4826" s="406">
        <v>562</v>
      </c>
      <c r="T4826" s="406" t="s">
        <v>287</v>
      </c>
      <c r="U4826" s="406">
        <v>23</v>
      </c>
      <c r="V4826" s="406">
        <v>9</v>
      </c>
      <c r="W4826" s="406">
        <v>202021</v>
      </c>
      <c r="X4826" s="566">
        <v>0</v>
      </c>
    </row>
    <row r="4827" spans="18:24" x14ac:dyDescent="0.2">
      <c r="R4827" s="406" t="str">
        <f t="shared" si="75"/>
        <v>564_COR_23_9_202021</v>
      </c>
      <c r="S4827" s="406">
        <v>564</v>
      </c>
      <c r="T4827" s="406" t="s">
        <v>287</v>
      </c>
      <c r="U4827" s="406">
        <v>23</v>
      </c>
      <c r="V4827" s="406">
        <v>9</v>
      </c>
      <c r="W4827" s="406">
        <v>202021</v>
      </c>
      <c r="X4827" s="566">
        <v>0</v>
      </c>
    </row>
    <row r="4828" spans="18:24" x14ac:dyDescent="0.2">
      <c r="R4828" s="406" t="str">
        <f t="shared" si="75"/>
        <v>566_COR_23_9_202021</v>
      </c>
      <c r="S4828" s="406">
        <v>566</v>
      </c>
      <c r="T4828" s="406" t="s">
        <v>287</v>
      </c>
      <c r="U4828" s="406">
        <v>23</v>
      </c>
      <c r="V4828" s="406">
        <v>9</v>
      </c>
      <c r="W4828" s="406">
        <v>202021</v>
      </c>
      <c r="X4828" s="566">
        <v>0</v>
      </c>
    </row>
    <row r="4829" spans="18:24" x14ac:dyDescent="0.2">
      <c r="R4829" s="406" t="str">
        <f t="shared" si="75"/>
        <v>568_COR_23_9_202021</v>
      </c>
      <c r="S4829" s="406">
        <v>568</v>
      </c>
      <c r="T4829" s="406" t="s">
        <v>287</v>
      </c>
      <c r="U4829" s="406">
        <v>23</v>
      </c>
      <c r="V4829" s="406">
        <v>9</v>
      </c>
      <c r="W4829" s="406">
        <v>202021</v>
      </c>
      <c r="X4829" s="566">
        <v>0</v>
      </c>
    </row>
    <row r="4830" spans="18:24" x14ac:dyDescent="0.2">
      <c r="R4830" s="406" t="str">
        <f t="shared" si="75"/>
        <v>572_COR_23_9_202021</v>
      </c>
      <c r="S4830" s="406">
        <v>572</v>
      </c>
      <c r="T4830" s="406" t="s">
        <v>287</v>
      </c>
      <c r="U4830" s="406">
        <v>23</v>
      </c>
      <c r="V4830" s="406">
        <v>9</v>
      </c>
      <c r="W4830" s="406">
        <v>202021</v>
      </c>
      <c r="X4830" s="566">
        <v>0</v>
      </c>
    </row>
    <row r="4831" spans="18:24" x14ac:dyDescent="0.2">
      <c r="R4831" s="406" t="str">
        <f t="shared" si="75"/>
        <v>574_COR_23_9_202021</v>
      </c>
      <c r="S4831" s="406">
        <v>574</v>
      </c>
      <c r="T4831" s="406" t="s">
        <v>287</v>
      </c>
      <c r="U4831" s="406">
        <v>23</v>
      </c>
      <c r="V4831" s="406">
        <v>9</v>
      </c>
      <c r="W4831" s="406">
        <v>202021</v>
      </c>
      <c r="X4831" s="566">
        <v>0</v>
      </c>
    </row>
    <row r="4832" spans="18:24" x14ac:dyDescent="0.2">
      <c r="R4832" s="406" t="str">
        <f t="shared" si="75"/>
        <v>576_COR_23_9_202021</v>
      </c>
      <c r="S4832" s="406">
        <v>576</v>
      </c>
      <c r="T4832" s="406" t="s">
        <v>287</v>
      </c>
      <c r="U4832" s="406">
        <v>23</v>
      </c>
      <c r="V4832" s="406">
        <v>9</v>
      </c>
      <c r="W4832" s="406">
        <v>202021</v>
      </c>
      <c r="X4832" s="566">
        <v>0</v>
      </c>
    </row>
    <row r="4833" spans="18:24" x14ac:dyDescent="0.2">
      <c r="R4833" s="406" t="str">
        <f t="shared" si="75"/>
        <v>582_COR_23_9_202021</v>
      </c>
      <c r="S4833" s="406">
        <v>582</v>
      </c>
      <c r="T4833" s="406" t="s">
        <v>287</v>
      </c>
      <c r="U4833" s="406">
        <v>23</v>
      </c>
      <c r="V4833" s="406">
        <v>9</v>
      </c>
      <c r="W4833" s="406">
        <v>202021</v>
      </c>
      <c r="X4833" s="566">
        <v>0</v>
      </c>
    </row>
    <row r="4834" spans="18:24" x14ac:dyDescent="0.2">
      <c r="R4834" s="406" t="str">
        <f t="shared" si="75"/>
        <v>584_COR_23_9_202021</v>
      </c>
      <c r="S4834" s="406">
        <v>584</v>
      </c>
      <c r="T4834" s="406" t="s">
        <v>287</v>
      </c>
      <c r="U4834" s="406">
        <v>23</v>
      </c>
      <c r="V4834" s="406">
        <v>9</v>
      </c>
      <c r="W4834" s="406">
        <v>202021</v>
      </c>
      <c r="X4834" s="566">
        <v>0</v>
      </c>
    </row>
    <row r="4835" spans="18:24" x14ac:dyDescent="0.2">
      <c r="R4835" s="406" t="str">
        <f t="shared" si="75"/>
        <v>586_COR_23_9_202021</v>
      </c>
      <c r="S4835" s="406">
        <v>586</v>
      </c>
      <c r="T4835" s="406" t="s">
        <v>287</v>
      </c>
      <c r="U4835" s="406">
        <v>23</v>
      </c>
      <c r="V4835" s="406">
        <v>9</v>
      </c>
      <c r="W4835" s="406">
        <v>202021</v>
      </c>
      <c r="X4835" s="566">
        <v>0</v>
      </c>
    </row>
    <row r="4836" spans="18:24" x14ac:dyDescent="0.2">
      <c r="R4836" s="406" t="str">
        <f t="shared" si="75"/>
        <v>512_COR_24_9_202021</v>
      </c>
      <c r="S4836" s="406">
        <v>512</v>
      </c>
      <c r="T4836" s="406" t="s">
        <v>287</v>
      </c>
      <c r="U4836" s="406">
        <v>24</v>
      </c>
      <c r="V4836" s="406">
        <v>9</v>
      </c>
      <c r="W4836" s="406">
        <v>202021</v>
      </c>
      <c r="X4836" s="566">
        <v>12623</v>
      </c>
    </row>
    <row r="4837" spans="18:24" x14ac:dyDescent="0.2">
      <c r="R4837" s="406" t="str">
        <f t="shared" si="75"/>
        <v>514_COR_24_9_202021</v>
      </c>
      <c r="S4837" s="406">
        <v>514</v>
      </c>
      <c r="T4837" s="406" t="s">
        <v>287</v>
      </c>
      <c r="U4837" s="406">
        <v>24</v>
      </c>
      <c r="V4837" s="406">
        <v>9</v>
      </c>
      <c r="W4837" s="406">
        <v>202021</v>
      </c>
      <c r="X4837" s="566">
        <v>0</v>
      </c>
    </row>
    <row r="4838" spans="18:24" x14ac:dyDescent="0.2">
      <c r="R4838" s="406" t="str">
        <f t="shared" si="75"/>
        <v>516_COR_24_9_202021</v>
      </c>
      <c r="S4838" s="406">
        <v>516</v>
      </c>
      <c r="T4838" s="406" t="s">
        <v>287</v>
      </c>
      <c r="U4838" s="406">
        <v>24</v>
      </c>
      <c r="V4838" s="406">
        <v>9</v>
      </c>
      <c r="W4838" s="406">
        <v>202021</v>
      </c>
      <c r="X4838" s="566">
        <v>0</v>
      </c>
    </row>
    <row r="4839" spans="18:24" x14ac:dyDescent="0.2">
      <c r="R4839" s="406" t="str">
        <f t="shared" si="75"/>
        <v>518_COR_24_9_202021</v>
      </c>
      <c r="S4839" s="406">
        <v>518</v>
      </c>
      <c r="T4839" s="406" t="s">
        <v>287</v>
      </c>
      <c r="U4839" s="406">
        <v>24</v>
      </c>
      <c r="V4839" s="406">
        <v>9</v>
      </c>
      <c r="W4839" s="406">
        <v>202021</v>
      </c>
      <c r="X4839" s="566">
        <v>9734</v>
      </c>
    </row>
    <row r="4840" spans="18:24" x14ac:dyDescent="0.2">
      <c r="R4840" s="406" t="str">
        <f t="shared" si="75"/>
        <v>520_COR_24_9_202021</v>
      </c>
      <c r="S4840" s="406">
        <v>520</v>
      </c>
      <c r="T4840" s="406" t="s">
        <v>287</v>
      </c>
      <c r="U4840" s="406">
        <v>24</v>
      </c>
      <c r="V4840" s="406">
        <v>9</v>
      </c>
      <c r="W4840" s="406">
        <v>202021</v>
      </c>
      <c r="X4840" s="566">
        <v>17028.465459999999</v>
      </c>
    </row>
    <row r="4841" spans="18:24" x14ac:dyDescent="0.2">
      <c r="R4841" s="406" t="str">
        <f t="shared" si="75"/>
        <v>522_COR_24_9_202021</v>
      </c>
      <c r="S4841" s="406">
        <v>522</v>
      </c>
      <c r="T4841" s="406" t="s">
        <v>287</v>
      </c>
      <c r="U4841" s="406">
        <v>24</v>
      </c>
      <c r="V4841" s="406">
        <v>9</v>
      </c>
      <c r="W4841" s="406">
        <v>202021</v>
      </c>
      <c r="X4841" s="566">
        <v>43732.993999999999</v>
      </c>
    </row>
    <row r="4842" spans="18:24" x14ac:dyDescent="0.2">
      <c r="R4842" s="406" t="str">
        <f t="shared" si="75"/>
        <v>524_COR_24_9_202021</v>
      </c>
      <c r="S4842" s="406">
        <v>524</v>
      </c>
      <c r="T4842" s="406" t="s">
        <v>287</v>
      </c>
      <c r="U4842" s="406">
        <v>24</v>
      </c>
      <c r="V4842" s="406">
        <v>9</v>
      </c>
      <c r="W4842" s="406">
        <v>202021</v>
      </c>
      <c r="X4842" s="566">
        <v>21025.421999999999</v>
      </c>
    </row>
    <row r="4843" spans="18:24" x14ac:dyDescent="0.2">
      <c r="R4843" s="406" t="str">
        <f t="shared" si="75"/>
        <v>526_COR_24_9_202021</v>
      </c>
      <c r="S4843" s="406">
        <v>526</v>
      </c>
      <c r="T4843" s="406" t="s">
        <v>287</v>
      </c>
      <c r="U4843" s="406">
        <v>24</v>
      </c>
      <c r="V4843" s="406">
        <v>9</v>
      </c>
      <c r="W4843" s="406">
        <v>202021</v>
      </c>
      <c r="X4843" s="566">
        <v>0</v>
      </c>
    </row>
    <row r="4844" spans="18:24" x14ac:dyDescent="0.2">
      <c r="R4844" s="406" t="str">
        <f t="shared" si="75"/>
        <v>528_COR_24_9_202021</v>
      </c>
      <c r="S4844" s="406">
        <v>528</v>
      </c>
      <c r="T4844" s="406" t="s">
        <v>287</v>
      </c>
      <c r="U4844" s="406">
        <v>24</v>
      </c>
      <c r="V4844" s="406">
        <v>9</v>
      </c>
      <c r="W4844" s="406">
        <v>202021</v>
      </c>
      <c r="X4844" s="566">
        <v>10171.487990000001</v>
      </c>
    </row>
    <row r="4845" spans="18:24" x14ac:dyDescent="0.2">
      <c r="R4845" s="406" t="str">
        <f t="shared" si="75"/>
        <v>530_COR_24_9_202021</v>
      </c>
      <c r="S4845" s="406">
        <v>530</v>
      </c>
      <c r="T4845" s="406" t="s">
        <v>287</v>
      </c>
      <c r="U4845" s="406">
        <v>24</v>
      </c>
      <c r="V4845" s="406">
        <v>9</v>
      </c>
      <c r="W4845" s="406">
        <v>202021</v>
      </c>
      <c r="X4845" s="566">
        <v>26048.303739999988</v>
      </c>
    </row>
    <row r="4846" spans="18:24" x14ac:dyDescent="0.2">
      <c r="R4846" s="406" t="str">
        <f t="shared" si="75"/>
        <v>532_COR_24_9_202021</v>
      </c>
      <c r="S4846" s="406">
        <v>532</v>
      </c>
      <c r="T4846" s="406" t="s">
        <v>287</v>
      </c>
      <c r="U4846" s="406">
        <v>24</v>
      </c>
      <c r="V4846" s="406">
        <v>9</v>
      </c>
      <c r="W4846" s="406">
        <v>202021</v>
      </c>
      <c r="X4846" s="566">
        <v>41601</v>
      </c>
    </row>
    <row r="4847" spans="18:24" x14ac:dyDescent="0.2">
      <c r="R4847" s="406" t="str">
        <f t="shared" si="75"/>
        <v>534_COR_24_9_202021</v>
      </c>
      <c r="S4847" s="406">
        <v>534</v>
      </c>
      <c r="T4847" s="406" t="s">
        <v>287</v>
      </c>
      <c r="U4847" s="406">
        <v>24</v>
      </c>
      <c r="V4847" s="406">
        <v>9</v>
      </c>
      <c r="W4847" s="406">
        <v>202021</v>
      </c>
      <c r="X4847" s="566">
        <v>0</v>
      </c>
    </row>
    <row r="4848" spans="18:24" x14ac:dyDescent="0.2">
      <c r="R4848" s="406" t="str">
        <f t="shared" si="75"/>
        <v>536_COR_24_9_202021</v>
      </c>
      <c r="S4848" s="406">
        <v>536</v>
      </c>
      <c r="T4848" s="406" t="s">
        <v>287</v>
      </c>
      <c r="U4848" s="406">
        <v>24</v>
      </c>
      <c r="V4848" s="406">
        <v>9</v>
      </c>
      <c r="W4848" s="406">
        <v>202021</v>
      </c>
      <c r="X4848" s="566">
        <v>0</v>
      </c>
    </row>
    <row r="4849" spans="18:24" x14ac:dyDescent="0.2">
      <c r="R4849" s="406" t="str">
        <f t="shared" si="75"/>
        <v>538_COR_24_9_202021</v>
      </c>
      <c r="S4849" s="406">
        <v>538</v>
      </c>
      <c r="T4849" s="406" t="s">
        <v>287</v>
      </c>
      <c r="U4849" s="406">
        <v>24</v>
      </c>
      <c r="V4849" s="406">
        <v>9</v>
      </c>
      <c r="W4849" s="406">
        <v>202021</v>
      </c>
      <c r="X4849" s="566">
        <v>9223</v>
      </c>
    </row>
    <row r="4850" spans="18:24" x14ac:dyDescent="0.2">
      <c r="R4850" s="406" t="str">
        <f t="shared" si="75"/>
        <v>540_COR_24_9_202021</v>
      </c>
      <c r="S4850" s="406">
        <v>540</v>
      </c>
      <c r="T4850" s="406" t="s">
        <v>287</v>
      </c>
      <c r="U4850" s="406">
        <v>24</v>
      </c>
      <c r="V4850" s="406">
        <v>9</v>
      </c>
      <c r="W4850" s="406">
        <v>202021</v>
      </c>
      <c r="X4850" s="566">
        <v>0</v>
      </c>
    </row>
    <row r="4851" spans="18:24" x14ac:dyDescent="0.2">
      <c r="R4851" s="406" t="str">
        <f t="shared" si="75"/>
        <v>542_COR_24_9_202021</v>
      </c>
      <c r="S4851" s="406">
        <v>542</v>
      </c>
      <c r="T4851" s="406" t="s">
        <v>287</v>
      </c>
      <c r="U4851" s="406">
        <v>24</v>
      </c>
      <c r="V4851" s="406">
        <v>9</v>
      </c>
      <c r="W4851" s="406">
        <v>202021</v>
      </c>
      <c r="X4851" s="566">
        <v>0</v>
      </c>
    </row>
    <row r="4852" spans="18:24" x14ac:dyDescent="0.2">
      <c r="R4852" s="406" t="str">
        <f t="shared" si="75"/>
        <v>544_COR_24_9_202021</v>
      </c>
      <c r="S4852" s="406">
        <v>544</v>
      </c>
      <c r="T4852" s="406" t="s">
        <v>287</v>
      </c>
      <c r="U4852" s="406">
        <v>24</v>
      </c>
      <c r="V4852" s="406">
        <v>9</v>
      </c>
      <c r="W4852" s="406">
        <v>202021</v>
      </c>
      <c r="X4852" s="566">
        <v>20386</v>
      </c>
    </row>
    <row r="4853" spans="18:24" x14ac:dyDescent="0.2">
      <c r="R4853" s="406" t="str">
        <f t="shared" si="75"/>
        <v>545_COR_24_9_202021</v>
      </c>
      <c r="S4853" s="406">
        <v>545</v>
      </c>
      <c r="T4853" s="406" t="s">
        <v>287</v>
      </c>
      <c r="U4853" s="406">
        <v>24</v>
      </c>
      <c r="V4853" s="406">
        <v>9</v>
      </c>
      <c r="W4853" s="406">
        <v>202021</v>
      </c>
      <c r="X4853" s="566">
        <v>0</v>
      </c>
    </row>
    <row r="4854" spans="18:24" x14ac:dyDescent="0.2">
      <c r="R4854" s="406" t="str">
        <f t="shared" si="75"/>
        <v>546_COR_24_9_202021</v>
      </c>
      <c r="S4854" s="406">
        <v>546</v>
      </c>
      <c r="T4854" s="406" t="s">
        <v>287</v>
      </c>
      <c r="U4854" s="406">
        <v>24</v>
      </c>
      <c r="V4854" s="406">
        <v>9</v>
      </c>
      <c r="W4854" s="406">
        <v>202021</v>
      </c>
      <c r="X4854" s="566">
        <v>0</v>
      </c>
    </row>
    <row r="4855" spans="18:24" x14ac:dyDescent="0.2">
      <c r="R4855" s="406" t="str">
        <f t="shared" si="75"/>
        <v>548_COR_24_9_202021</v>
      </c>
      <c r="S4855" s="406">
        <v>548</v>
      </c>
      <c r="T4855" s="406" t="s">
        <v>287</v>
      </c>
      <c r="U4855" s="406">
        <v>24</v>
      </c>
      <c r="V4855" s="406">
        <v>9</v>
      </c>
      <c r="W4855" s="406">
        <v>202021</v>
      </c>
      <c r="X4855" s="566">
        <v>0</v>
      </c>
    </row>
    <row r="4856" spans="18:24" x14ac:dyDescent="0.2">
      <c r="R4856" s="406" t="str">
        <f t="shared" si="75"/>
        <v>550_COR_24_9_202021</v>
      </c>
      <c r="S4856" s="406">
        <v>550</v>
      </c>
      <c r="T4856" s="406" t="s">
        <v>287</v>
      </c>
      <c r="U4856" s="406">
        <v>24</v>
      </c>
      <c r="V4856" s="406">
        <v>9</v>
      </c>
      <c r="W4856" s="406">
        <v>202021</v>
      </c>
      <c r="X4856" s="566">
        <v>0</v>
      </c>
    </row>
    <row r="4857" spans="18:24" x14ac:dyDescent="0.2">
      <c r="R4857" s="406" t="str">
        <f t="shared" si="75"/>
        <v>552_COR_24_9_202021</v>
      </c>
      <c r="S4857" s="406">
        <v>552</v>
      </c>
      <c r="T4857" s="406" t="s">
        <v>287</v>
      </c>
      <c r="U4857" s="406">
        <v>24</v>
      </c>
      <c r="V4857" s="406">
        <v>9</v>
      </c>
      <c r="W4857" s="406">
        <v>202021</v>
      </c>
      <c r="X4857" s="566">
        <v>53631</v>
      </c>
    </row>
    <row r="4858" spans="18:24" x14ac:dyDescent="0.2">
      <c r="R4858" s="406" t="str">
        <f t="shared" si="75"/>
        <v>562_COR_24_9_202021</v>
      </c>
      <c r="S4858" s="406">
        <v>562</v>
      </c>
      <c r="T4858" s="406" t="s">
        <v>287</v>
      </c>
      <c r="U4858" s="406">
        <v>24</v>
      </c>
      <c r="V4858" s="406">
        <v>9</v>
      </c>
      <c r="W4858" s="406">
        <v>202021</v>
      </c>
      <c r="X4858" s="566">
        <v>0</v>
      </c>
    </row>
    <row r="4859" spans="18:24" x14ac:dyDescent="0.2">
      <c r="R4859" s="406" t="str">
        <f t="shared" si="75"/>
        <v>564_COR_24_9_202021</v>
      </c>
      <c r="S4859" s="406">
        <v>564</v>
      </c>
      <c r="T4859" s="406" t="s">
        <v>287</v>
      </c>
      <c r="U4859" s="406">
        <v>24</v>
      </c>
      <c r="V4859" s="406">
        <v>9</v>
      </c>
      <c r="W4859" s="406">
        <v>202021</v>
      </c>
      <c r="X4859" s="566">
        <v>0</v>
      </c>
    </row>
    <row r="4860" spans="18:24" x14ac:dyDescent="0.2">
      <c r="R4860" s="406" t="str">
        <f t="shared" si="75"/>
        <v>566_COR_24_9_202021</v>
      </c>
      <c r="S4860" s="406">
        <v>566</v>
      </c>
      <c r="T4860" s="406" t="s">
        <v>287</v>
      </c>
      <c r="U4860" s="406">
        <v>24</v>
      </c>
      <c r="V4860" s="406">
        <v>9</v>
      </c>
      <c r="W4860" s="406">
        <v>202021</v>
      </c>
      <c r="X4860" s="566">
        <v>0</v>
      </c>
    </row>
    <row r="4861" spans="18:24" x14ac:dyDescent="0.2">
      <c r="R4861" s="406" t="str">
        <f t="shared" si="75"/>
        <v>568_COR_24_9_202021</v>
      </c>
      <c r="S4861" s="406">
        <v>568</v>
      </c>
      <c r="T4861" s="406" t="s">
        <v>287</v>
      </c>
      <c r="U4861" s="406">
        <v>24</v>
      </c>
      <c r="V4861" s="406">
        <v>9</v>
      </c>
      <c r="W4861" s="406">
        <v>202021</v>
      </c>
      <c r="X4861" s="566">
        <v>0</v>
      </c>
    </row>
    <row r="4862" spans="18:24" x14ac:dyDescent="0.2">
      <c r="R4862" s="406" t="str">
        <f t="shared" si="75"/>
        <v>572_COR_24_9_202021</v>
      </c>
      <c r="S4862" s="406">
        <v>572</v>
      </c>
      <c r="T4862" s="406" t="s">
        <v>287</v>
      </c>
      <c r="U4862" s="406">
        <v>24</v>
      </c>
      <c r="V4862" s="406">
        <v>9</v>
      </c>
      <c r="W4862" s="406">
        <v>202021</v>
      </c>
      <c r="X4862" s="566">
        <v>0</v>
      </c>
    </row>
    <row r="4863" spans="18:24" x14ac:dyDescent="0.2">
      <c r="R4863" s="406" t="str">
        <f t="shared" si="75"/>
        <v>574_COR_24_9_202021</v>
      </c>
      <c r="S4863" s="406">
        <v>574</v>
      </c>
      <c r="T4863" s="406" t="s">
        <v>287</v>
      </c>
      <c r="U4863" s="406">
        <v>24</v>
      </c>
      <c r="V4863" s="406">
        <v>9</v>
      </c>
      <c r="W4863" s="406">
        <v>202021</v>
      </c>
      <c r="X4863" s="566">
        <v>0</v>
      </c>
    </row>
    <row r="4864" spans="18:24" x14ac:dyDescent="0.2">
      <c r="R4864" s="406" t="str">
        <f t="shared" si="75"/>
        <v>576_COR_24_9_202021</v>
      </c>
      <c r="S4864" s="406">
        <v>576</v>
      </c>
      <c r="T4864" s="406" t="s">
        <v>287</v>
      </c>
      <c r="U4864" s="406">
        <v>24</v>
      </c>
      <c r="V4864" s="406">
        <v>9</v>
      </c>
      <c r="W4864" s="406">
        <v>202021</v>
      </c>
      <c r="X4864" s="566">
        <v>0</v>
      </c>
    </row>
    <row r="4865" spans="18:24" x14ac:dyDescent="0.2">
      <c r="R4865" s="406" t="str">
        <f t="shared" si="75"/>
        <v>582_COR_24_9_202021</v>
      </c>
      <c r="S4865" s="406">
        <v>582</v>
      </c>
      <c r="T4865" s="406" t="s">
        <v>287</v>
      </c>
      <c r="U4865" s="406">
        <v>24</v>
      </c>
      <c r="V4865" s="406">
        <v>9</v>
      </c>
      <c r="W4865" s="406">
        <v>202021</v>
      </c>
      <c r="X4865" s="566">
        <v>0</v>
      </c>
    </row>
    <row r="4866" spans="18:24" x14ac:dyDescent="0.2">
      <c r="R4866" s="406" t="str">
        <f t="shared" si="75"/>
        <v>584_COR_24_9_202021</v>
      </c>
      <c r="S4866" s="406">
        <v>584</v>
      </c>
      <c r="T4866" s="406" t="s">
        <v>287</v>
      </c>
      <c r="U4866" s="406">
        <v>24</v>
      </c>
      <c r="V4866" s="406">
        <v>9</v>
      </c>
      <c r="W4866" s="406">
        <v>202021</v>
      </c>
      <c r="X4866" s="566">
        <v>0</v>
      </c>
    </row>
    <row r="4867" spans="18:24" x14ac:dyDescent="0.2">
      <c r="R4867" s="406" t="str">
        <f t="shared" si="75"/>
        <v>586_COR_24_9_202021</v>
      </c>
      <c r="S4867" s="406">
        <v>586</v>
      </c>
      <c r="T4867" s="406" t="s">
        <v>287</v>
      </c>
      <c r="U4867" s="406">
        <v>24</v>
      </c>
      <c r="V4867" s="406">
        <v>9</v>
      </c>
      <c r="W4867" s="406">
        <v>202021</v>
      </c>
      <c r="X4867" s="566">
        <v>0</v>
      </c>
    </row>
    <row r="4868" spans="18:24" x14ac:dyDescent="0.2">
      <c r="R4868" s="406" t="str">
        <f t="shared" ref="R4868:R4931" si="76">S4868&amp;"_"&amp;T4868&amp;"_"&amp;U4868&amp;"_"&amp;V4868&amp;"_"&amp;W4868</f>
        <v>512_COR_25_9_202021</v>
      </c>
      <c r="S4868" s="406">
        <v>512</v>
      </c>
      <c r="T4868" s="406" t="s">
        <v>287</v>
      </c>
      <c r="U4868" s="406">
        <v>25</v>
      </c>
      <c r="V4868" s="406">
        <v>9</v>
      </c>
      <c r="W4868" s="406">
        <v>202021</v>
      </c>
      <c r="X4868" s="566">
        <v>0</v>
      </c>
    </row>
    <row r="4869" spans="18:24" x14ac:dyDescent="0.2">
      <c r="R4869" s="406" t="str">
        <f t="shared" si="76"/>
        <v>514_COR_25_9_202021</v>
      </c>
      <c r="S4869" s="406">
        <v>514</v>
      </c>
      <c r="T4869" s="406" t="s">
        <v>287</v>
      </c>
      <c r="U4869" s="406">
        <v>25</v>
      </c>
      <c r="V4869" s="406">
        <v>9</v>
      </c>
      <c r="W4869" s="406">
        <v>202021</v>
      </c>
      <c r="X4869" s="566">
        <v>0</v>
      </c>
    </row>
    <row r="4870" spans="18:24" x14ac:dyDescent="0.2">
      <c r="R4870" s="406" t="str">
        <f t="shared" si="76"/>
        <v>516_COR_25_9_202021</v>
      </c>
      <c r="S4870" s="406">
        <v>516</v>
      </c>
      <c r="T4870" s="406" t="s">
        <v>287</v>
      </c>
      <c r="U4870" s="406">
        <v>25</v>
      </c>
      <c r="V4870" s="406">
        <v>9</v>
      </c>
      <c r="W4870" s="406">
        <v>202021</v>
      </c>
      <c r="X4870" s="566">
        <v>0</v>
      </c>
    </row>
    <row r="4871" spans="18:24" x14ac:dyDescent="0.2">
      <c r="R4871" s="406" t="str">
        <f t="shared" si="76"/>
        <v>518_COR_25_9_202021</v>
      </c>
      <c r="S4871" s="406">
        <v>518</v>
      </c>
      <c r="T4871" s="406" t="s">
        <v>287</v>
      </c>
      <c r="U4871" s="406">
        <v>25</v>
      </c>
      <c r="V4871" s="406">
        <v>9</v>
      </c>
      <c r="W4871" s="406">
        <v>202021</v>
      </c>
      <c r="X4871" s="566">
        <v>0</v>
      </c>
    </row>
    <row r="4872" spans="18:24" x14ac:dyDescent="0.2">
      <c r="R4872" s="406" t="str">
        <f t="shared" si="76"/>
        <v>520_COR_25_9_202021</v>
      </c>
      <c r="S4872" s="406">
        <v>520</v>
      </c>
      <c r="T4872" s="406" t="s">
        <v>287</v>
      </c>
      <c r="U4872" s="406">
        <v>25</v>
      </c>
      <c r="V4872" s="406">
        <v>9</v>
      </c>
      <c r="W4872" s="406">
        <v>202021</v>
      </c>
      <c r="X4872" s="566">
        <v>0</v>
      </c>
    </row>
    <row r="4873" spans="18:24" x14ac:dyDescent="0.2">
      <c r="R4873" s="406" t="str">
        <f t="shared" si="76"/>
        <v>522_COR_25_9_202021</v>
      </c>
      <c r="S4873" s="406">
        <v>522</v>
      </c>
      <c r="T4873" s="406" t="s">
        <v>287</v>
      </c>
      <c r="U4873" s="406">
        <v>25</v>
      </c>
      <c r="V4873" s="406">
        <v>9</v>
      </c>
      <c r="W4873" s="406">
        <v>202021</v>
      </c>
      <c r="X4873" s="566">
        <v>0</v>
      </c>
    </row>
    <row r="4874" spans="18:24" x14ac:dyDescent="0.2">
      <c r="R4874" s="406" t="str">
        <f t="shared" si="76"/>
        <v>524_COR_25_9_202021</v>
      </c>
      <c r="S4874" s="406">
        <v>524</v>
      </c>
      <c r="T4874" s="406" t="s">
        <v>287</v>
      </c>
      <c r="U4874" s="406">
        <v>25</v>
      </c>
      <c r="V4874" s="406">
        <v>9</v>
      </c>
      <c r="W4874" s="406">
        <v>202021</v>
      </c>
      <c r="X4874" s="566">
        <v>0</v>
      </c>
    </row>
    <row r="4875" spans="18:24" x14ac:dyDescent="0.2">
      <c r="R4875" s="406" t="str">
        <f t="shared" si="76"/>
        <v>526_COR_25_9_202021</v>
      </c>
      <c r="S4875" s="406">
        <v>526</v>
      </c>
      <c r="T4875" s="406" t="s">
        <v>287</v>
      </c>
      <c r="U4875" s="406">
        <v>25</v>
      </c>
      <c r="V4875" s="406">
        <v>9</v>
      </c>
      <c r="W4875" s="406">
        <v>202021</v>
      </c>
      <c r="X4875" s="566">
        <v>0</v>
      </c>
    </row>
    <row r="4876" spans="18:24" x14ac:dyDescent="0.2">
      <c r="R4876" s="406" t="str">
        <f t="shared" si="76"/>
        <v>528_COR_25_9_202021</v>
      </c>
      <c r="S4876" s="406">
        <v>528</v>
      </c>
      <c r="T4876" s="406" t="s">
        <v>287</v>
      </c>
      <c r="U4876" s="406">
        <v>25</v>
      </c>
      <c r="V4876" s="406">
        <v>9</v>
      </c>
      <c r="W4876" s="406">
        <v>202021</v>
      </c>
      <c r="X4876" s="566">
        <v>0</v>
      </c>
    </row>
    <row r="4877" spans="18:24" x14ac:dyDescent="0.2">
      <c r="R4877" s="406" t="str">
        <f t="shared" si="76"/>
        <v>530_COR_25_9_202021</v>
      </c>
      <c r="S4877" s="406">
        <v>530</v>
      </c>
      <c r="T4877" s="406" t="s">
        <v>287</v>
      </c>
      <c r="U4877" s="406">
        <v>25</v>
      </c>
      <c r="V4877" s="406">
        <v>9</v>
      </c>
      <c r="W4877" s="406">
        <v>202021</v>
      </c>
      <c r="X4877" s="566">
        <v>0</v>
      </c>
    </row>
    <row r="4878" spans="18:24" x14ac:dyDescent="0.2">
      <c r="R4878" s="406" t="str">
        <f t="shared" si="76"/>
        <v>532_COR_25_9_202021</v>
      </c>
      <c r="S4878" s="406">
        <v>532</v>
      </c>
      <c r="T4878" s="406" t="s">
        <v>287</v>
      </c>
      <c r="U4878" s="406">
        <v>25</v>
      </c>
      <c r="V4878" s="406">
        <v>9</v>
      </c>
      <c r="W4878" s="406">
        <v>202021</v>
      </c>
      <c r="X4878" s="566">
        <v>0</v>
      </c>
    </row>
    <row r="4879" spans="18:24" x14ac:dyDescent="0.2">
      <c r="R4879" s="406" t="str">
        <f t="shared" si="76"/>
        <v>534_COR_25_9_202021</v>
      </c>
      <c r="S4879" s="406">
        <v>534</v>
      </c>
      <c r="T4879" s="406" t="s">
        <v>287</v>
      </c>
      <c r="U4879" s="406">
        <v>25</v>
      </c>
      <c r="V4879" s="406">
        <v>9</v>
      </c>
      <c r="W4879" s="406">
        <v>202021</v>
      </c>
      <c r="X4879" s="566">
        <v>0</v>
      </c>
    </row>
    <row r="4880" spans="18:24" x14ac:dyDescent="0.2">
      <c r="R4880" s="406" t="str">
        <f t="shared" si="76"/>
        <v>536_COR_25_9_202021</v>
      </c>
      <c r="S4880" s="406">
        <v>536</v>
      </c>
      <c r="T4880" s="406" t="s">
        <v>287</v>
      </c>
      <c r="U4880" s="406">
        <v>25</v>
      </c>
      <c r="V4880" s="406">
        <v>9</v>
      </c>
      <c r="W4880" s="406">
        <v>202021</v>
      </c>
      <c r="X4880" s="566">
        <v>0</v>
      </c>
    </row>
    <row r="4881" spans="18:24" x14ac:dyDescent="0.2">
      <c r="R4881" s="406" t="str">
        <f t="shared" si="76"/>
        <v>538_COR_25_9_202021</v>
      </c>
      <c r="S4881" s="406">
        <v>538</v>
      </c>
      <c r="T4881" s="406" t="s">
        <v>287</v>
      </c>
      <c r="U4881" s="406">
        <v>25</v>
      </c>
      <c r="V4881" s="406">
        <v>9</v>
      </c>
      <c r="W4881" s="406">
        <v>202021</v>
      </c>
      <c r="X4881" s="566">
        <v>0</v>
      </c>
    </row>
    <row r="4882" spans="18:24" x14ac:dyDescent="0.2">
      <c r="R4882" s="406" t="str">
        <f t="shared" si="76"/>
        <v>540_COR_25_9_202021</v>
      </c>
      <c r="S4882" s="406">
        <v>540</v>
      </c>
      <c r="T4882" s="406" t="s">
        <v>287</v>
      </c>
      <c r="U4882" s="406">
        <v>25</v>
      </c>
      <c r="V4882" s="406">
        <v>9</v>
      </c>
      <c r="W4882" s="406">
        <v>202021</v>
      </c>
      <c r="X4882" s="566">
        <v>0</v>
      </c>
    </row>
    <row r="4883" spans="18:24" x14ac:dyDescent="0.2">
      <c r="R4883" s="406" t="str">
        <f t="shared" si="76"/>
        <v>542_COR_25_9_202021</v>
      </c>
      <c r="S4883" s="406">
        <v>542</v>
      </c>
      <c r="T4883" s="406" t="s">
        <v>287</v>
      </c>
      <c r="U4883" s="406">
        <v>25</v>
      </c>
      <c r="V4883" s="406">
        <v>9</v>
      </c>
      <c r="W4883" s="406">
        <v>202021</v>
      </c>
      <c r="X4883" s="566">
        <v>522</v>
      </c>
    </row>
    <row r="4884" spans="18:24" x14ac:dyDescent="0.2">
      <c r="R4884" s="406" t="str">
        <f t="shared" si="76"/>
        <v>544_COR_25_9_202021</v>
      </c>
      <c r="S4884" s="406">
        <v>544</v>
      </c>
      <c r="T4884" s="406" t="s">
        <v>287</v>
      </c>
      <c r="U4884" s="406">
        <v>25</v>
      </c>
      <c r="V4884" s="406">
        <v>9</v>
      </c>
      <c r="W4884" s="406">
        <v>202021</v>
      </c>
      <c r="X4884" s="566">
        <v>0</v>
      </c>
    </row>
    <row r="4885" spans="18:24" x14ac:dyDescent="0.2">
      <c r="R4885" s="406" t="str">
        <f t="shared" si="76"/>
        <v>545_COR_25_9_202021</v>
      </c>
      <c r="S4885" s="406">
        <v>545</v>
      </c>
      <c r="T4885" s="406" t="s">
        <v>287</v>
      </c>
      <c r="U4885" s="406">
        <v>25</v>
      </c>
      <c r="V4885" s="406">
        <v>9</v>
      </c>
      <c r="W4885" s="406">
        <v>202021</v>
      </c>
      <c r="X4885" s="566">
        <v>0</v>
      </c>
    </row>
    <row r="4886" spans="18:24" x14ac:dyDescent="0.2">
      <c r="R4886" s="406" t="str">
        <f t="shared" si="76"/>
        <v>546_COR_25_9_202021</v>
      </c>
      <c r="S4886" s="406">
        <v>546</v>
      </c>
      <c r="T4886" s="406" t="s">
        <v>287</v>
      </c>
      <c r="U4886" s="406">
        <v>25</v>
      </c>
      <c r="V4886" s="406">
        <v>9</v>
      </c>
      <c r="W4886" s="406">
        <v>202021</v>
      </c>
      <c r="X4886" s="566">
        <v>0</v>
      </c>
    </row>
    <row r="4887" spans="18:24" x14ac:dyDescent="0.2">
      <c r="R4887" s="406" t="str">
        <f t="shared" si="76"/>
        <v>548_COR_25_9_202021</v>
      </c>
      <c r="S4887" s="406">
        <v>548</v>
      </c>
      <c r="T4887" s="406" t="s">
        <v>287</v>
      </c>
      <c r="U4887" s="406">
        <v>25</v>
      </c>
      <c r="V4887" s="406">
        <v>9</v>
      </c>
      <c r="W4887" s="406">
        <v>202021</v>
      </c>
      <c r="X4887" s="566">
        <v>0</v>
      </c>
    </row>
    <row r="4888" spans="18:24" x14ac:dyDescent="0.2">
      <c r="R4888" s="406" t="str">
        <f t="shared" si="76"/>
        <v>550_COR_25_9_202021</v>
      </c>
      <c r="S4888" s="406">
        <v>550</v>
      </c>
      <c r="T4888" s="406" t="s">
        <v>287</v>
      </c>
      <c r="U4888" s="406">
        <v>25</v>
      </c>
      <c r="V4888" s="406">
        <v>9</v>
      </c>
      <c r="W4888" s="406">
        <v>202021</v>
      </c>
      <c r="X4888" s="566">
        <v>0</v>
      </c>
    </row>
    <row r="4889" spans="18:24" x14ac:dyDescent="0.2">
      <c r="R4889" s="406" t="str">
        <f t="shared" si="76"/>
        <v>552_COR_25_9_202021</v>
      </c>
      <c r="S4889" s="406">
        <v>552</v>
      </c>
      <c r="T4889" s="406" t="s">
        <v>287</v>
      </c>
      <c r="U4889" s="406">
        <v>25</v>
      </c>
      <c r="V4889" s="406">
        <v>9</v>
      </c>
      <c r="W4889" s="406">
        <v>202021</v>
      </c>
      <c r="X4889" s="566">
        <v>0</v>
      </c>
    </row>
    <row r="4890" spans="18:24" x14ac:dyDescent="0.2">
      <c r="R4890" s="406" t="str">
        <f t="shared" si="76"/>
        <v>562_COR_25_9_202021</v>
      </c>
      <c r="S4890" s="406">
        <v>562</v>
      </c>
      <c r="T4890" s="406" t="s">
        <v>287</v>
      </c>
      <c r="U4890" s="406">
        <v>25</v>
      </c>
      <c r="V4890" s="406">
        <v>9</v>
      </c>
      <c r="W4890" s="406">
        <v>202021</v>
      </c>
      <c r="X4890" s="566">
        <v>0</v>
      </c>
    </row>
    <row r="4891" spans="18:24" x14ac:dyDescent="0.2">
      <c r="R4891" s="406" t="str">
        <f t="shared" si="76"/>
        <v>564_COR_25_9_202021</v>
      </c>
      <c r="S4891" s="406">
        <v>564</v>
      </c>
      <c r="T4891" s="406" t="s">
        <v>287</v>
      </c>
      <c r="U4891" s="406">
        <v>25</v>
      </c>
      <c r="V4891" s="406">
        <v>9</v>
      </c>
      <c r="W4891" s="406">
        <v>202021</v>
      </c>
      <c r="X4891" s="566">
        <v>0</v>
      </c>
    </row>
    <row r="4892" spans="18:24" x14ac:dyDescent="0.2">
      <c r="R4892" s="406" t="str">
        <f t="shared" si="76"/>
        <v>566_COR_25_9_202021</v>
      </c>
      <c r="S4892" s="406">
        <v>566</v>
      </c>
      <c r="T4892" s="406" t="s">
        <v>287</v>
      </c>
      <c r="U4892" s="406">
        <v>25</v>
      </c>
      <c r="V4892" s="406">
        <v>9</v>
      </c>
      <c r="W4892" s="406">
        <v>202021</v>
      </c>
      <c r="X4892" s="566">
        <v>0</v>
      </c>
    </row>
    <row r="4893" spans="18:24" x14ac:dyDescent="0.2">
      <c r="R4893" s="406" t="str">
        <f t="shared" si="76"/>
        <v>568_COR_25_9_202021</v>
      </c>
      <c r="S4893" s="406">
        <v>568</v>
      </c>
      <c r="T4893" s="406" t="s">
        <v>287</v>
      </c>
      <c r="U4893" s="406">
        <v>25</v>
      </c>
      <c r="V4893" s="406">
        <v>9</v>
      </c>
      <c r="W4893" s="406">
        <v>202021</v>
      </c>
      <c r="X4893" s="566">
        <v>0</v>
      </c>
    </row>
    <row r="4894" spans="18:24" x14ac:dyDescent="0.2">
      <c r="R4894" s="406" t="str">
        <f t="shared" si="76"/>
        <v>572_COR_25_9_202021</v>
      </c>
      <c r="S4894" s="406">
        <v>572</v>
      </c>
      <c r="T4894" s="406" t="s">
        <v>287</v>
      </c>
      <c r="U4894" s="406">
        <v>25</v>
      </c>
      <c r="V4894" s="406">
        <v>9</v>
      </c>
      <c r="W4894" s="406">
        <v>202021</v>
      </c>
      <c r="X4894" s="566">
        <v>0</v>
      </c>
    </row>
    <row r="4895" spans="18:24" x14ac:dyDescent="0.2">
      <c r="R4895" s="406" t="str">
        <f t="shared" si="76"/>
        <v>574_COR_25_9_202021</v>
      </c>
      <c r="S4895" s="406">
        <v>574</v>
      </c>
      <c r="T4895" s="406" t="s">
        <v>287</v>
      </c>
      <c r="U4895" s="406">
        <v>25</v>
      </c>
      <c r="V4895" s="406">
        <v>9</v>
      </c>
      <c r="W4895" s="406">
        <v>202021</v>
      </c>
      <c r="X4895" s="566">
        <v>0</v>
      </c>
    </row>
    <row r="4896" spans="18:24" x14ac:dyDescent="0.2">
      <c r="R4896" s="406" t="str">
        <f t="shared" si="76"/>
        <v>576_COR_25_9_202021</v>
      </c>
      <c r="S4896" s="406">
        <v>576</v>
      </c>
      <c r="T4896" s="406" t="s">
        <v>287</v>
      </c>
      <c r="U4896" s="406">
        <v>25</v>
      </c>
      <c r="V4896" s="406">
        <v>9</v>
      </c>
      <c r="W4896" s="406">
        <v>202021</v>
      </c>
      <c r="X4896" s="566">
        <v>0</v>
      </c>
    </row>
    <row r="4897" spans="18:24" x14ac:dyDescent="0.2">
      <c r="R4897" s="406" t="str">
        <f t="shared" si="76"/>
        <v>582_COR_25_9_202021</v>
      </c>
      <c r="S4897" s="406">
        <v>582</v>
      </c>
      <c r="T4897" s="406" t="s">
        <v>287</v>
      </c>
      <c r="U4897" s="406">
        <v>25</v>
      </c>
      <c r="V4897" s="406">
        <v>9</v>
      </c>
      <c r="W4897" s="406">
        <v>202021</v>
      </c>
      <c r="X4897" s="566">
        <v>0</v>
      </c>
    </row>
    <row r="4898" spans="18:24" x14ac:dyDescent="0.2">
      <c r="R4898" s="406" t="str">
        <f t="shared" si="76"/>
        <v>584_COR_25_9_202021</v>
      </c>
      <c r="S4898" s="406">
        <v>584</v>
      </c>
      <c r="T4898" s="406" t="s">
        <v>287</v>
      </c>
      <c r="U4898" s="406">
        <v>25</v>
      </c>
      <c r="V4898" s="406">
        <v>9</v>
      </c>
      <c r="W4898" s="406">
        <v>202021</v>
      </c>
      <c r="X4898" s="566">
        <v>0</v>
      </c>
    </row>
    <row r="4899" spans="18:24" x14ac:dyDescent="0.2">
      <c r="R4899" s="406" t="str">
        <f t="shared" si="76"/>
        <v>586_COR_25_9_202021</v>
      </c>
      <c r="S4899" s="406">
        <v>586</v>
      </c>
      <c r="T4899" s="406" t="s">
        <v>287</v>
      </c>
      <c r="U4899" s="406">
        <v>25</v>
      </c>
      <c r="V4899" s="406">
        <v>9</v>
      </c>
      <c r="W4899" s="406">
        <v>202021</v>
      </c>
      <c r="X4899" s="566">
        <v>0</v>
      </c>
    </row>
    <row r="4900" spans="18:24" x14ac:dyDescent="0.2">
      <c r="R4900" s="406" t="str">
        <f t="shared" si="76"/>
        <v>512_COR_26_9_202021</v>
      </c>
      <c r="S4900" s="406">
        <v>512</v>
      </c>
      <c r="T4900" s="406" t="s">
        <v>287</v>
      </c>
      <c r="U4900" s="406">
        <v>26</v>
      </c>
      <c r="V4900" s="406">
        <v>9</v>
      </c>
      <c r="W4900" s="406">
        <v>202021</v>
      </c>
      <c r="X4900" s="566">
        <v>0</v>
      </c>
    </row>
    <row r="4901" spans="18:24" x14ac:dyDescent="0.2">
      <c r="R4901" s="406" t="str">
        <f t="shared" si="76"/>
        <v>514_COR_26_9_202021</v>
      </c>
      <c r="S4901" s="406">
        <v>514</v>
      </c>
      <c r="T4901" s="406" t="s">
        <v>287</v>
      </c>
      <c r="U4901" s="406">
        <v>26</v>
      </c>
      <c r="V4901" s="406">
        <v>9</v>
      </c>
      <c r="W4901" s="406">
        <v>202021</v>
      </c>
      <c r="X4901" s="566">
        <v>143</v>
      </c>
    </row>
    <row r="4902" spans="18:24" x14ac:dyDescent="0.2">
      <c r="R4902" s="406" t="str">
        <f t="shared" si="76"/>
        <v>516_COR_26_9_202021</v>
      </c>
      <c r="S4902" s="406">
        <v>516</v>
      </c>
      <c r="T4902" s="406" t="s">
        <v>287</v>
      </c>
      <c r="U4902" s="406">
        <v>26</v>
      </c>
      <c r="V4902" s="406">
        <v>9</v>
      </c>
      <c r="W4902" s="406">
        <v>202021</v>
      </c>
      <c r="X4902" s="566">
        <v>670</v>
      </c>
    </row>
    <row r="4903" spans="18:24" x14ac:dyDescent="0.2">
      <c r="R4903" s="406" t="str">
        <f t="shared" si="76"/>
        <v>518_COR_26_9_202021</v>
      </c>
      <c r="S4903" s="406">
        <v>518</v>
      </c>
      <c r="T4903" s="406" t="s">
        <v>287</v>
      </c>
      <c r="U4903" s="406">
        <v>26</v>
      </c>
      <c r="V4903" s="406">
        <v>9</v>
      </c>
      <c r="W4903" s="406">
        <v>202021</v>
      </c>
      <c r="X4903" s="566">
        <v>177</v>
      </c>
    </row>
    <row r="4904" spans="18:24" x14ac:dyDescent="0.2">
      <c r="R4904" s="406" t="str">
        <f t="shared" si="76"/>
        <v>520_COR_26_9_202021</v>
      </c>
      <c r="S4904" s="406">
        <v>520</v>
      </c>
      <c r="T4904" s="406" t="s">
        <v>287</v>
      </c>
      <c r="U4904" s="406">
        <v>26</v>
      </c>
      <c r="V4904" s="406">
        <v>9</v>
      </c>
      <c r="W4904" s="406">
        <v>202021</v>
      </c>
      <c r="X4904" s="566">
        <v>2</v>
      </c>
    </row>
    <row r="4905" spans="18:24" x14ac:dyDescent="0.2">
      <c r="R4905" s="406" t="str">
        <f t="shared" si="76"/>
        <v>522_COR_26_9_202021</v>
      </c>
      <c r="S4905" s="406">
        <v>522</v>
      </c>
      <c r="T4905" s="406" t="s">
        <v>287</v>
      </c>
      <c r="U4905" s="406">
        <v>26</v>
      </c>
      <c r="V4905" s="406">
        <v>9</v>
      </c>
      <c r="W4905" s="406">
        <v>202021</v>
      </c>
      <c r="X4905" s="566">
        <v>1507.777</v>
      </c>
    </row>
    <row r="4906" spans="18:24" x14ac:dyDescent="0.2">
      <c r="R4906" s="406" t="str">
        <f t="shared" si="76"/>
        <v>524_COR_26_9_202021</v>
      </c>
      <c r="S4906" s="406">
        <v>524</v>
      </c>
      <c r="T4906" s="406" t="s">
        <v>287</v>
      </c>
      <c r="U4906" s="406">
        <v>26</v>
      </c>
      <c r="V4906" s="406">
        <v>9</v>
      </c>
      <c r="W4906" s="406">
        <v>202021</v>
      </c>
      <c r="X4906" s="566">
        <v>0</v>
      </c>
    </row>
    <row r="4907" spans="18:24" x14ac:dyDescent="0.2">
      <c r="R4907" s="406" t="str">
        <f t="shared" si="76"/>
        <v>526_COR_26_9_202021</v>
      </c>
      <c r="S4907" s="406">
        <v>526</v>
      </c>
      <c r="T4907" s="406" t="s">
        <v>287</v>
      </c>
      <c r="U4907" s="406">
        <v>26</v>
      </c>
      <c r="V4907" s="406">
        <v>9</v>
      </c>
      <c r="W4907" s="406">
        <v>202021</v>
      </c>
      <c r="X4907" s="566">
        <v>0</v>
      </c>
    </row>
    <row r="4908" spans="18:24" x14ac:dyDescent="0.2">
      <c r="R4908" s="406" t="str">
        <f t="shared" si="76"/>
        <v>528_COR_26_9_202021</v>
      </c>
      <c r="S4908" s="406">
        <v>528</v>
      </c>
      <c r="T4908" s="406" t="s">
        <v>287</v>
      </c>
      <c r="U4908" s="406">
        <v>26</v>
      </c>
      <c r="V4908" s="406">
        <v>9</v>
      </c>
      <c r="W4908" s="406">
        <v>202021</v>
      </c>
      <c r="X4908" s="566">
        <v>4.1363799999999999</v>
      </c>
    </row>
    <row r="4909" spans="18:24" x14ac:dyDescent="0.2">
      <c r="R4909" s="406" t="str">
        <f t="shared" si="76"/>
        <v>530_COR_26_9_202021</v>
      </c>
      <c r="S4909" s="406">
        <v>530</v>
      </c>
      <c r="T4909" s="406" t="s">
        <v>287</v>
      </c>
      <c r="U4909" s="406">
        <v>26</v>
      </c>
      <c r="V4909" s="406">
        <v>9</v>
      </c>
      <c r="W4909" s="406">
        <v>202021</v>
      </c>
      <c r="X4909" s="566">
        <v>0</v>
      </c>
    </row>
    <row r="4910" spans="18:24" x14ac:dyDescent="0.2">
      <c r="R4910" s="406" t="str">
        <f t="shared" si="76"/>
        <v>532_COR_26_9_202021</v>
      </c>
      <c r="S4910" s="406">
        <v>532</v>
      </c>
      <c r="T4910" s="406" t="s">
        <v>287</v>
      </c>
      <c r="U4910" s="406">
        <v>26</v>
      </c>
      <c r="V4910" s="406">
        <v>9</v>
      </c>
      <c r="W4910" s="406">
        <v>202021</v>
      </c>
      <c r="X4910" s="566">
        <v>24</v>
      </c>
    </row>
    <row r="4911" spans="18:24" x14ac:dyDescent="0.2">
      <c r="R4911" s="406" t="str">
        <f t="shared" si="76"/>
        <v>534_COR_26_9_202021</v>
      </c>
      <c r="S4911" s="406">
        <v>534</v>
      </c>
      <c r="T4911" s="406" t="s">
        <v>287</v>
      </c>
      <c r="U4911" s="406">
        <v>26</v>
      </c>
      <c r="V4911" s="406">
        <v>9</v>
      </c>
      <c r="W4911" s="406">
        <v>202021</v>
      </c>
      <c r="X4911" s="566">
        <v>0</v>
      </c>
    </row>
    <row r="4912" spans="18:24" x14ac:dyDescent="0.2">
      <c r="R4912" s="406" t="str">
        <f t="shared" si="76"/>
        <v>536_COR_26_9_202021</v>
      </c>
      <c r="S4912" s="406">
        <v>536</v>
      </c>
      <c r="T4912" s="406" t="s">
        <v>287</v>
      </c>
      <c r="U4912" s="406">
        <v>26</v>
      </c>
      <c r="V4912" s="406">
        <v>9</v>
      </c>
      <c r="W4912" s="406">
        <v>202021</v>
      </c>
      <c r="X4912" s="566">
        <v>0</v>
      </c>
    </row>
    <row r="4913" spans="18:24" x14ac:dyDescent="0.2">
      <c r="R4913" s="406" t="str">
        <f t="shared" si="76"/>
        <v>538_COR_26_9_202021</v>
      </c>
      <c r="S4913" s="406">
        <v>538</v>
      </c>
      <c r="T4913" s="406" t="s">
        <v>287</v>
      </c>
      <c r="U4913" s="406">
        <v>26</v>
      </c>
      <c r="V4913" s="406">
        <v>9</v>
      </c>
      <c r="W4913" s="406">
        <v>202021</v>
      </c>
      <c r="X4913" s="566">
        <v>0</v>
      </c>
    </row>
    <row r="4914" spans="18:24" x14ac:dyDescent="0.2">
      <c r="R4914" s="406" t="str">
        <f t="shared" si="76"/>
        <v>540_COR_26_9_202021</v>
      </c>
      <c r="S4914" s="406">
        <v>540</v>
      </c>
      <c r="T4914" s="406" t="s">
        <v>287</v>
      </c>
      <c r="U4914" s="406">
        <v>26</v>
      </c>
      <c r="V4914" s="406">
        <v>9</v>
      </c>
      <c r="W4914" s="406">
        <v>202021</v>
      </c>
      <c r="X4914" s="566">
        <v>0</v>
      </c>
    </row>
    <row r="4915" spans="18:24" x14ac:dyDescent="0.2">
      <c r="R4915" s="406" t="str">
        <f t="shared" si="76"/>
        <v>542_COR_26_9_202021</v>
      </c>
      <c r="S4915" s="406">
        <v>542</v>
      </c>
      <c r="T4915" s="406" t="s">
        <v>287</v>
      </c>
      <c r="U4915" s="406">
        <v>26</v>
      </c>
      <c r="V4915" s="406">
        <v>9</v>
      </c>
      <c r="W4915" s="406">
        <v>202021</v>
      </c>
      <c r="X4915" s="566">
        <v>0</v>
      </c>
    </row>
    <row r="4916" spans="18:24" x14ac:dyDescent="0.2">
      <c r="R4916" s="406" t="str">
        <f t="shared" si="76"/>
        <v>544_COR_26_9_202021</v>
      </c>
      <c r="S4916" s="406">
        <v>544</v>
      </c>
      <c r="T4916" s="406" t="s">
        <v>287</v>
      </c>
      <c r="U4916" s="406">
        <v>26</v>
      </c>
      <c r="V4916" s="406">
        <v>9</v>
      </c>
      <c r="W4916" s="406">
        <v>202021</v>
      </c>
      <c r="X4916" s="566">
        <v>0</v>
      </c>
    </row>
    <row r="4917" spans="18:24" x14ac:dyDescent="0.2">
      <c r="R4917" s="406" t="str">
        <f t="shared" si="76"/>
        <v>545_COR_26_9_202021</v>
      </c>
      <c r="S4917" s="406">
        <v>545</v>
      </c>
      <c r="T4917" s="406" t="s">
        <v>287</v>
      </c>
      <c r="U4917" s="406">
        <v>26</v>
      </c>
      <c r="V4917" s="406">
        <v>9</v>
      </c>
      <c r="W4917" s="406">
        <v>202021</v>
      </c>
      <c r="X4917" s="566">
        <v>0</v>
      </c>
    </row>
    <row r="4918" spans="18:24" x14ac:dyDescent="0.2">
      <c r="R4918" s="406" t="str">
        <f t="shared" si="76"/>
        <v>546_COR_26_9_202021</v>
      </c>
      <c r="S4918" s="406">
        <v>546</v>
      </c>
      <c r="T4918" s="406" t="s">
        <v>287</v>
      </c>
      <c r="U4918" s="406">
        <v>26</v>
      </c>
      <c r="V4918" s="406">
        <v>9</v>
      </c>
      <c r="W4918" s="406">
        <v>202021</v>
      </c>
      <c r="X4918" s="566">
        <v>0</v>
      </c>
    </row>
    <row r="4919" spans="18:24" x14ac:dyDescent="0.2">
      <c r="R4919" s="406" t="str">
        <f t="shared" si="76"/>
        <v>548_COR_26_9_202021</v>
      </c>
      <c r="S4919" s="406">
        <v>548</v>
      </c>
      <c r="T4919" s="406" t="s">
        <v>287</v>
      </c>
      <c r="U4919" s="406">
        <v>26</v>
      </c>
      <c r="V4919" s="406">
        <v>9</v>
      </c>
      <c r="W4919" s="406">
        <v>202021</v>
      </c>
      <c r="X4919" s="566">
        <v>0</v>
      </c>
    </row>
    <row r="4920" spans="18:24" x14ac:dyDescent="0.2">
      <c r="R4920" s="406" t="str">
        <f t="shared" si="76"/>
        <v>550_COR_26_9_202021</v>
      </c>
      <c r="S4920" s="406">
        <v>550</v>
      </c>
      <c r="T4920" s="406" t="s">
        <v>287</v>
      </c>
      <c r="U4920" s="406">
        <v>26</v>
      </c>
      <c r="V4920" s="406">
        <v>9</v>
      </c>
      <c r="W4920" s="406">
        <v>202021</v>
      </c>
      <c r="X4920" s="566">
        <v>0</v>
      </c>
    </row>
    <row r="4921" spans="18:24" x14ac:dyDescent="0.2">
      <c r="R4921" s="406" t="str">
        <f t="shared" si="76"/>
        <v>552_COR_26_9_202021</v>
      </c>
      <c r="S4921" s="406">
        <v>552</v>
      </c>
      <c r="T4921" s="406" t="s">
        <v>287</v>
      </c>
      <c r="U4921" s="406">
        <v>26</v>
      </c>
      <c r="V4921" s="406">
        <v>9</v>
      </c>
      <c r="W4921" s="406">
        <v>202021</v>
      </c>
      <c r="X4921" s="566">
        <v>0</v>
      </c>
    </row>
    <row r="4922" spans="18:24" x14ac:dyDescent="0.2">
      <c r="R4922" s="406" t="str">
        <f t="shared" si="76"/>
        <v>562_COR_26_9_202021</v>
      </c>
      <c r="S4922" s="406">
        <v>562</v>
      </c>
      <c r="T4922" s="406" t="s">
        <v>287</v>
      </c>
      <c r="U4922" s="406">
        <v>26</v>
      </c>
      <c r="V4922" s="406">
        <v>9</v>
      </c>
      <c r="W4922" s="406">
        <v>202021</v>
      </c>
      <c r="X4922" s="566">
        <v>0</v>
      </c>
    </row>
    <row r="4923" spans="18:24" x14ac:dyDescent="0.2">
      <c r="R4923" s="406" t="str">
        <f t="shared" si="76"/>
        <v>564_COR_26_9_202021</v>
      </c>
      <c r="S4923" s="406">
        <v>564</v>
      </c>
      <c r="T4923" s="406" t="s">
        <v>287</v>
      </c>
      <c r="U4923" s="406">
        <v>26</v>
      </c>
      <c r="V4923" s="406">
        <v>9</v>
      </c>
      <c r="W4923" s="406">
        <v>202021</v>
      </c>
      <c r="X4923" s="566">
        <v>0</v>
      </c>
    </row>
    <row r="4924" spans="18:24" x14ac:dyDescent="0.2">
      <c r="R4924" s="406" t="str">
        <f t="shared" si="76"/>
        <v>566_COR_26_9_202021</v>
      </c>
      <c r="S4924" s="406">
        <v>566</v>
      </c>
      <c r="T4924" s="406" t="s">
        <v>287</v>
      </c>
      <c r="U4924" s="406">
        <v>26</v>
      </c>
      <c r="V4924" s="406">
        <v>9</v>
      </c>
      <c r="W4924" s="406">
        <v>202021</v>
      </c>
      <c r="X4924" s="566">
        <v>0</v>
      </c>
    </row>
    <row r="4925" spans="18:24" x14ac:dyDescent="0.2">
      <c r="R4925" s="406" t="str">
        <f t="shared" si="76"/>
        <v>568_COR_26_9_202021</v>
      </c>
      <c r="S4925" s="406">
        <v>568</v>
      </c>
      <c r="T4925" s="406" t="s">
        <v>287</v>
      </c>
      <c r="U4925" s="406">
        <v>26</v>
      </c>
      <c r="V4925" s="406">
        <v>9</v>
      </c>
      <c r="W4925" s="406">
        <v>202021</v>
      </c>
      <c r="X4925" s="566">
        <v>0</v>
      </c>
    </row>
    <row r="4926" spans="18:24" x14ac:dyDescent="0.2">
      <c r="R4926" s="406" t="str">
        <f t="shared" si="76"/>
        <v>572_COR_26_9_202021</v>
      </c>
      <c r="S4926" s="406">
        <v>572</v>
      </c>
      <c r="T4926" s="406" t="s">
        <v>287</v>
      </c>
      <c r="U4926" s="406">
        <v>26</v>
      </c>
      <c r="V4926" s="406">
        <v>9</v>
      </c>
      <c r="W4926" s="406">
        <v>202021</v>
      </c>
      <c r="X4926" s="566">
        <v>0</v>
      </c>
    </row>
    <row r="4927" spans="18:24" x14ac:dyDescent="0.2">
      <c r="R4927" s="406" t="str">
        <f t="shared" si="76"/>
        <v>574_COR_26_9_202021</v>
      </c>
      <c r="S4927" s="406">
        <v>574</v>
      </c>
      <c r="T4927" s="406" t="s">
        <v>287</v>
      </c>
      <c r="U4927" s="406">
        <v>26</v>
      </c>
      <c r="V4927" s="406">
        <v>9</v>
      </c>
      <c r="W4927" s="406">
        <v>202021</v>
      </c>
      <c r="X4927" s="566">
        <v>0</v>
      </c>
    </row>
    <row r="4928" spans="18:24" x14ac:dyDescent="0.2">
      <c r="R4928" s="406" t="str">
        <f t="shared" si="76"/>
        <v>576_COR_26_9_202021</v>
      </c>
      <c r="S4928" s="406">
        <v>576</v>
      </c>
      <c r="T4928" s="406" t="s">
        <v>287</v>
      </c>
      <c r="U4928" s="406">
        <v>26</v>
      </c>
      <c r="V4928" s="406">
        <v>9</v>
      </c>
      <c r="W4928" s="406">
        <v>202021</v>
      </c>
      <c r="X4928" s="566">
        <v>0</v>
      </c>
    </row>
    <row r="4929" spans="18:24" x14ac:dyDescent="0.2">
      <c r="R4929" s="406" t="str">
        <f t="shared" si="76"/>
        <v>582_COR_26_9_202021</v>
      </c>
      <c r="S4929" s="406">
        <v>582</v>
      </c>
      <c r="T4929" s="406" t="s">
        <v>287</v>
      </c>
      <c r="U4929" s="406">
        <v>26</v>
      </c>
      <c r="V4929" s="406">
        <v>9</v>
      </c>
      <c r="W4929" s="406">
        <v>202021</v>
      </c>
      <c r="X4929" s="566">
        <v>0</v>
      </c>
    </row>
    <row r="4930" spans="18:24" x14ac:dyDescent="0.2">
      <c r="R4930" s="406" t="str">
        <f t="shared" si="76"/>
        <v>584_COR_26_9_202021</v>
      </c>
      <c r="S4930" s="406">
        <v>584</v>
      </c>
      <c r="T4930" s="406" t="s">
        <v>287</v>
      </c>
      <c r="U4930" s="406">
        <v>26</v>
      </c>
      <c r="V4930" s="406">
        <v>9</v>
      </c>
      <c r="W4930" s="406">
        <v>202021</v>
      </c>
      <c r="X4930" s="566">
        <v>0</v>
      </c>
    </row>
    <row r="4931" spans="18:24" x14ac:dyDescent="0.2">
      <c r="R4931" s="406" t="str">
        <f t="shared" si="76"/>
        <v>586_COR_26_9_202021</v>
      </c>
      <c r="S4931" s="406">
        <v>586</v>
      </c>
      <c r="T4931" s="406" t="s">
        <v>287</v>
      </c>
      <c r="U4931" s="406">
        <v>26</v>
      </c>
      <c r="V4931" s="406">
        <v>9</v>
      </c>
      <c r="W4931" s="406">
        <v>202021</v>
      </c>
      <c r="X4931" s="566">
        <v>0</v>
      </c>
    </row>
    <row r="4932" spans="18:24" x14ac:dyDescent="0.2">
      <c r="R4932" s="406" t="str">
        <f t="shared" ref="R4932:R4995" si="77">S4932&amp;"_"&amp;T4932&amp;"_"&amp;U4932&amp;"_"&amp;V4932&amp;"_"&amp;W4932</f>
        <v>512_COR_27_9_202021</v>
      </c>
      <c r="S4932" s="406">
        <v>512</v>
      </c>
      <c r="T4932" s="406" t="s">
        <v>287</v>
      </c>
      <c r="U4932" s="406">
        <v>27</v>
      </c>
      <c r="V4932" s="406">
        <v>9</v>
      </c>
      <c r="W4932" s="406">
        <v>202021</v>
      </c>
      <c r="X4932" s="566">
        <v>0</v>
      </c>
    </row>
    <row r="4933" spans="18:24" x14ac:dyDescent="0.2">
      <c r="R4933" s="406" t="str">
        <f t="shared" si="77"/>
        <v>514_COR_27_9_202021</v>
      </c>
      <c r="S4933" s="406">
        <v>514</v>
      </c>
      <c r="T4933" s="406" t="s">
        <v>287</v>
      </c>
      <c r="U4933" s="406">
        <v>27</v>
      </c>
      <c r="V4933" s="406">
        <v>9</v>
      </c>
      <c r="W4933" s="406">
        <v>202021</v>
      </c>
      <c r="X4933" s="566">
        <v>0</v>
      </c>
    </row>
    <row r="4934" spans="18:24" x14ac:dyDescent="0.2">
      <c r="R4934" s="406" t="str">
        <f t="shared" si="77"/>
        <v>516_COR_27_9_202021</v>
      </c>
      <c r="S4934" s="406">
        <v>516</v>
      </c>
      <c r="T4934" s="406" t="s">
        <v>287</v>
      </c>
      <c r="U4934" s="406">
        <v>27</v>
      </c>
      <c r="V4934" s="406">
        <v>9</v>
      </c>
      <c r="W4934" s="406">
        <v>202021</v>
      </c>
      <c r="X4934" s="566">
        <v>0</v>
      </c>
    </row>
    <row r="4935" spans="18:24" x14ac:dyDescent="0.2">
      <c r="R4935" s="406" t="str">
        <f t="shared" si="77"/>
        <v>518_COR_27_9_202021</v>
      </c>
      <c r="S4935" s="406">
        <v>518</v>
      </c>
      <c r="T4935" s="406" t="s">
        <v>287</v>
      </c>
      <c r="U4935" s="406">
        <v>27</v>
      </c>
      <c r="V4935" s="406">
        <v>9</v>
      </c>
      <c r="W4935" s="406">
        <v>202021</v>
      </c>
      <c r="X4935" s="566">
        <v>0</v>
      </c>
    </row>
    <row r="4936" spans="18:24" x14ac:dyDescent="0.2">
      <c r="R4936" s="406" t="str">
        <f t="shared" si="77"/>
        <v>520_COR_27_9_202021</v>
      </c>
      <c r="S4936" s="406">
        <v>520</v>
      </c>
      <c r="T4936" s="406" t="s">
        <v>287</v>
      </c>
      <c r="U4936" s="406">
        <v>27</v>
      </c>
      <c r="V4936" s="406">
        <v>9</v>
      </c>
      <c r="W4936" s="406">
        <v>202021</v>
      </c>
      <c r="X4936" s="566">
        <v>0</v>
      </c>
    </row>
    <row r="4937" spans="18:24" x14ac:dyDescent="0.2">
      <c r="R4937" s="406" t="str">
        <f t="shared" si="77"/>
        <v>522_COR_27_9_202021</v>
      </c>
      <c r="S4937" s="406">
        <v>522</v>
      </c>
      <c r="T4937" s="406" t="s">
        <v>287</v>
      </c>
      <c r="U4937" s="406">
        <v>27</v>
      </c>
      <c r="V4937" s="406">
        <v>9</v>
      </c>
      <c r="W4937" s="406">
        <v>202021</v>
      </c>
      <c r="X4937" s="566">
        <v>0</v>
      </c>
    </row>
    <row r="4938" spans="18:24" x14ac:dyDescent="0.2">
      <c r="R4938" s="406" t="str">
        <f t="shared" si="77"/>
        <v>524_COR_27_9_202021</v>
      </c>
      <c r="S4938" s="406">
        <v>524</v>
      </c>
      <c r="T4938" s="406" t="s">
        <v>287</v>
      </c>
      <c r="U4938" s="406">
        <v>27</v>
      </c>
      <c r="V4938" s="406">
        <v>9</v>
      </c>
      <c r="W4938" s="406">
        <v>202021</v>
      </c>
      <c r="X4938" s="566">
        <v>0</v>
      </c>
    </row>
    <row r="4939" spans="18:24" x14ac:dyDescent="0.2">
      <c r="R4939" s="406" t="str">
        <f t="shared" si="77"/>
        <v>526_COR_27_9_202021</v>
      </c>
      <c r="S4939" s="406">
        <v>526</v>
      </c>
      <c r="T4939" s="406" t="s">
        <v>287</v>
      </c>
      <c r="U4939" s="406">
        <v>27</v>
      </c>
      <c r="V4939" s="406">
        <v>9</v>
      </c>
      <c r="W4939" s="406">
        <v>202021</v>
      </c>
      <c r="X4939" s="566">
        <v>0</v>
      </c>
    </row>
    <row r="4940" spans="18:24" x14ac:dyDescent="0.2">
      <c r="R4940" s="406" t="str">
        <f t="shared" si="77"/>
        <v>528_COR_27_9_202021</v>
      </c>
      <c r="S4940" s="406">
        <v>528</v>
      </c>
      <c r="T4940" s="406" t="s">
        <v>287</v>
      </c>
      <c r="U4940" s="406">
        <v>27</v>
      </c>
      <c r="V4940" s="406">
        <v>9</v>
      </c>
      <c r="W4940" s="406">
        <v>202021</v>
      </c>
      <c r="X4940" s="566">
        <v>0</v>
      </c>
    </row>
    <row r="4941" spans="18:24" x14ac:dyDescent="0.2">
      <c r="R4941" s="406" t="str">
        <f t="shared" si="77"/>
        <v>530_COR_27_9_202021</v>
      </c>
      <c r="S4941" s="406">
        <v>530</v>
      </c>
      <c r="T4941" s="406" t="s">
        <v>287</v>
      </c>
      <c r="U4941" s="406">
        <v>27</v>
      </c>
      <c r="V4941" s="406">
        <v>9</v>
      </c>
      <c r="W4941" s="406">
        <v>202021</v>
      </c>
      <c r="X4941" s="566">
        <v>0</v>
      </c>
    </row>
    <row r="4942" spans="18:24" x14ac:dyDescent="0.2">
      <c r="R4942" s="406" t="str">
        <f t="shared" si="77"/>
        <v>532_COR_27_9_202021</v>
      </c>
      <c r="S4942" s="406">
        <v>532</v>
      </c>
      <c r="T4942" s="406" t="s">
        <v>287</v>
      </c>
      <c r="U4942" s="406">
        <v>27</v>
      </c>
      <c r="V4942" s="406">
        <v>9</v>
      </c>
      <c r="W4942" s="406">
        <v>202021</v>
      </c>
      <c r="X4942" s="566">
        <v>0</v>
      </c>
    </row>
    <row r="4943" spans="18:24" x14ac:dyDescent="0.2">
      <c r="R4943" s="406" t="str">
        <f t="shared" si="77"/>
        <v>534_COR_27_9_202021</v>
      </c>
      <c r="S4943" s="406">
        <v>534</v>
      </c>
      <c r="T4943" s="406" t="s">
        <v>287</v>
      </c>
      <c r="U4943" s="406">
        <v>27</v>
      </c>
      <c r="V4943" s="406">
        <v>9</v>
      </c>
      <c r="W4943" s="406">
        <v>202021</v>
      </c>
      <c r="X4943" s="566">
        <v>0</v>
      </c>
    </row>
    <row r="4944" spans="18:24" x14ac:dyDescent="0.2">
      <c r="R4944" s="406" t="str">
        <f t="shared" si="77"/>
        <v>536_COR_27_9_202021</v>
      </c>
      <c r="S4944" s="406">
        <v>536</v>
      </c>
      <c r="T4944" s="406" t="s">
        <v>287</v>
      </c>
      <c r="U4944" s="406">
        <v>27</v>
      </c>
      <c r="V4944" s="406">
        <v>9</v>
      </c>
      <c r="W4944" s="406">
        <v>202021</v>
      </c>
      <c r="X4944" s="566">
        <v>0</v>
      </c>
    </row>
    <row r="4945" spans="18:24" x14ac:dyDescent="0.2">
      <c r="R4945" s="406" t="str">
        <f t="shared" si="77"/>
        <v>538_COR_27_9_202021</v>
      </c>
      <c r="S4945" s="406">
        <v>538</v>
      </c>
      <c r="T4945" s="406" t="s">
        <v>287</v>
      </c>
      <c r="U4945" s="406">
        <v>27</v>
      </c>
      <c r="V4945" s="406">
        <v>9</v>
      </c>
      <c r="W4945" s="406">
        <v>202021</v>
      </c>
      <c r="X4945" s="566">
        <v>0</v>
      </c>
    </row>
    <row r="4946" spans="18:24" x14ac:dyDescent="0.2">
      <c r="R4946" s="406" t="str">
        <f t="shared" si="77"/>
        <v>540_COR_27_9_202021</v>
      </c>
      <c r="S4946" s="406">
        <v>540</v>
      </c>
      <c r="T4946" s="406" t="s">
        <v>287</v>
      </c>
      <c r="U4946" s="406">
        <v>27</v>
      </c>
      <c r="V4946" s="406">
        <v>9</v>
      </c>
      <c r="W4946" s="406">
        <v>202021</v>
      </c>
      <c r="X4946" s="566">
        <v>0</v>
      </c>
    </row>
    <row r="4947" spans="18:24" x14ac:dyDescent="0.2">
      <c r="R4947" s="406" t="str">
        <f t="shared" si="77"/>
        <v>542_COR_27_9_202021</v>
      </c>
      <c r="S4947" s="406">
        <v>542</v>
      </c>
      <c r="T4947" s="406" t="s">
        <v>287</v>
      </c>
      <c r="U4947" s="406">
        <v>27</v>
      </c>
      <c r="V4947" s="406">
        <v>9</v>
      </c>
      <c r="W4947" s="406">
        <v>202021</v>
      </c>
      <c r="X4947" s="566">
        <v>0</v>
      </c>
    </row>
    <row r="4948" spans="18:24" x14ac:dyDescent="0.2">
      <c r="R4948" s="406" t="str">
        <f t="shared" si="77"/>
        <v>544_COR_27_9_202021</v>
      </c>
      <c r="S4948" s="406">
        <v>544</v>
      </c>
      <c r="T4948" s="406" t="s">
        <v>287</v>
      </c>
      <c r="U4948" s="406">
        <v>27</v>
      </c>
      <c r="V4948" s="406">
        <v>9</v>
      </c>
      <c r="W4948" s="406">
        <v>202021</v>
      </c>
      <c r="X4948" s="566">
        <v>0</v>
      </c>
    </row>
    <row r="4949" spans="18:24" x14ac:dyDescent="0.2">
      <c r="R4949" s="406" t="str">
        <f t="shared" si="77"/>
        <v>545_COR_27_9_202021</v>
      </c>
      <c r="S4949" s="406">
        <v>545</v>
      </c>
      <c r="T4949" s="406" t="s">
        <v>287</v>
      </c>
      <c r="U4949" s="406">
        <v>27</v>
      </c>
      <c r="V4949" s="406">
        <v>9</v>
      </c>
      <c r="W4949" s="406">
        <v>202021</v>
      </c>
      <c r="X4949" s="566">
        <v>0</v>
      </c>
    </row>
    <row r="4950" spans="18:24" x14ac:dyDescent="0.2">
      <c r="R4950" s="406" t="str">
        <f t="shared" si="77"/>
        <v>546_COR_27_9_202021</v>
      </c>
      <c r="S4950" s="406">
        <v>546</v>
      </c>
      <c r="T4950" s="406" t="s">
        <v>287</v>
      </c>
      <c r="U4950" s="406">
        <v>27</v>
      </c>
      <c r="V4950" s="406">
        <v>9</v>
      </c>
      <c r="W4950" s="406">
        <v>202021</v>
      </c>
      <c r="X4950" s="566">
        <v>0</v>
      </c>
    </row>
    <row r="4951" spans="18:24" x14ac:dyDescent="0.2">
      <c r="R4951" s="406" t="str">
        <f t="shared" si="77"/>
        <v>548_COR_27_9_202021</v>
      </c>
      <c r="S4951" s="406">
        <v>548</v>
      </c>
      <c r="T4951" s="406" t="s">
        <v>287</v>
      </c>
      <c r="U4951" s="406">
        <v>27</v>
      </c>
      <c r="V4951" s="406">
        <v>9</v>
      </c>
      <c r="W4951" s="406">
        <v>202021</v>
      </c>
      <c r="X4951" s="566">
        <v>0</v>
      </c>
    </row>
    <row r="4952" spans="18:24" x14ac:dyDescent="0.2">
      <c r="R4952" s="406" t="str">
        <f t="shared" si="77"/>
        <v>550_COR_27_9_202021</v>
      </c>
      <c r="S4952" s="406">
        <v>550</v>
      </c>
      <c r="T4952" s="406" t="s">
        <v>287</v>
      </c>
      <c r="U4952" s="406">
        <v>27</v>
      </c>
      <c r="V4952" s="406">
        <v>9</v>
      </c>
      <c r="W4952" s="406">
        <v>202021</v>
      </c>
      <c r="X4952" s="566">
        <v>0</v>
      </c>
    </row>
    <row r="4953" spans="18:24" x14ac:dyDescent="0.2">
      <c r="R4953" s="406" t="str">
        <f t="shared" si="77"/>
        <v>552_COR_27_9_202021</v>
      </c>
      <c r="S4953" s="406">
        <v>552</v>
      </c>
      <c r="T4953" s="406" t="s">
        <v>287</v>
      </c>
      <c r="U4953" s="406">
        <v>27</v>
      </c>
      <c r="V4953" s="406">
        <v>9</v>
      </c>
      <c r="W4953" s="406">
        <v>202021</v>
      </c>
      <c r="X4953" s="566">
        <v>0</v>
      </c>
    </row>
    <row r="4954" spans="18:24" x14ac:dyDescent="0.2">
      <c r="R4954" s="406" t="str">
        <f t="shared" si="77"/>
        <v>562_COR_27_9_202021</v>
      </c>
      <c r="S4954" s="406">
        <v>562</v>
      </c>
      <c r="T4954" s="406" t="s">
        <v>287</v>
      </c>
      <c r="U4954" s="406">
        <v>27</v>
      </c>
      <c r="V4954" s="406">
        <v>9</v>
      </c>
      <c r="W4954" s="406">
        <v>202021</v>
      </c>
      <c r="X4954" s="566">
        <v>0</v>
      </c>
    </row>
    <row r="4955" spans="18:24" x14ac:dyDescent="0.2">
      <c r="R4955" s="406" t="str">
        <f t="shared" si="77"/>
        <v>564_COR_27_9_202021</v>
      </c>
      <c r="S4955" s="406">
        <v>564</v>
      </c>
      <c r="T4955" s="406" t="s">
        <v>287</v>
      </c>
      <c r="U4955" s="406">
        <v>27</v>
      </c>
      <c r="V4955" s="406">
        <v>9</v>
      </c>
      <c r="W4955" s="406">
        <v>202021</v>
      </c>
      <c r="X4955" s="566">
        <v>0</v>
      </c>
    </row>
    <row r="4956" spans="18:24" x14ac:dyDescent="0.2">
      <c r="R4956" s="406" t="str">
        <f t="shared" si="77"/>
        <v>566_COR_27_9_202021</v>
      </c>
      <c r="S4956" s="406">
        <v>566</v>
      </c>
      <c r="T4956" s="406" t="s">
        <v>287</v>
      </c>
      <c r="U4956" s="406">
        <v>27</v>
      </c>
      <c r="V4956" s="406">
        <v>9</v>
      </c>
      <c r="W4956" s="406">
        <v>202021</v>
      </c>
      <c r="X4956" s="566">
        <v>0</v>
      </c>
    </row>
    <row r="4957" spans="18:24" x14ac:dyDescent="0.2">
      <c r="R4957" s="406" t="str">
        <f t="shared" si="77"/>
        <v>568_COR_27_9_202021</v>
      </c>
      <c r="S4957" s="406">
        <v>568</v>
      </c>
      <c r="T4957" s="406" t="s">
        <v>287</v>
      </c>
      <c r="U4957" s="406">
        <v>27</v>
      </c>
      <c r="V4957" s="406">
        <v>9</v>
      </c>
      <c r="W4957" s="406">
        <v>202021</v>
      </c>
      <c r="X4957" s="566">
        <v>0</v>
      </c>
    </row>
    <row r="4958" spans="18:24" x14ac:dyDescent="0.2">
      <c r="R4958" s="406" t="str">
        <f t="shared" si="77"/>
        <v>572_COR_27_9_202021</v>
      </c>
      <c r="S4958" s="406">
        <v>572</v>
      </c>
      <c r="T4958" s="406" t="s">
        <v>287</v>
      </c>
      <c r="U4958" s="406">
        <v>27</v>
      </c>
      <c r="V4958" s="406">
        <v>9</v>
      </c>
      <c r="W4958" s="406">
        <v>202021</v>
      </c>
      <c r="X4958" s="566">
        <v>0</v>
      </c>
    </row>
    <row r="4959" spans="18:24" x14ac:dyDescent="0.2">
      <c r="R4959" s="406" t="str">
        <f t="shared" si="77"/>
        <v>574_COR_27_9_202021</v>
      </c>
      <c r="S4959" s="406">
        <v>574</v>
      </c>
      <c r="T4959" s="406" t="s">
        <v>287</v>
      </c>
      <c r="U4959" s="406">
        <v>27</v>
      </c>
      <c r="V4959" s="406">
        <v>9</v>
      </c>
      <c r="W4959" s="406">
        <v>202021</v>
      </c>
      <c r="X4959" s="566">
        <v>0</v>
      </c>
    </row>
    <row r="4960" spans="18:24" x14ac:dyDescent="0.2">
      <c r="R4960" s="406" t="str">
        <f t="shared" si="77"/>
        <v>576_COR_27_9_202021</v>
      </c>
      <c r="S4960" s="406">
        <v>576</v>
      </c>
      <c r="T4960" s="406" t="s">
        <v>287</v>
      </c>
      <c r="U4960" s="406">
        <v>27</v>
      </c>
      <c r="V4960" s="406">
        <v>9</v>
      </c>
      <c r="W4960" s="406">
        <v>202021</v>
      </c>
      <c r="X4960" s="566">
        <v>0</v>
      </c>
    </row>
    <row r="4961" spans="18:24" x14ac:dyDescent="0.2">
      <c r="R4961" s="406" t="str">
        <f t="shared" si="77"/>
        <v>582_COR_27_9_202021</v>
      </c>
      <c r="S4961" s="406">
        <v>582</v>
      </c>
      <c r="T4961" s="406" t="s">
        <v>287</v>
      </c>
      <c r="U4961" s="406">
        <v>27</v>
      </c>
      <c r="V4961" s="406">
        <v>9</v>
      </c>
      <c r="W4961" s="406">
        <v>202021</v>
      </c>
      <c r="X4961" s="566">
        <v>0</v>
      </c>
    </row>
    <row r="4962" spans="18:24" x14ac:dyDescent="0.2">
      <c r="R4962" s="406" t="str">
        <f t="shared" si="77"/>
        <v>584_COR_27_9_202021</v>
      </c>
      <c r="S4962" s="406">
        <v>584</v>
      </c>
      <c r="T4962" s="406" t="s">
        <v>287</v>
      </c>
      <c r="U4962" s="406">
        <v>27</v>
      </c>
      <c r="V4962" s="406">
        <v>9</v>
      </c>
      <c r="W4962" s="406">
        <v>202021</v>
      </c>
      <c r="X4962" s="566">
        <v>0</v>
      </c>
    </row>
    <row r="4963" spans="18:24" x14ac:dyDescent="0.2">
      <c r="R4963" s="406" t="str">
        <f t="shared" si="77"/>
        <v>586_COR_27_9_202021</v>
      </c>
      <c r="S4963" s="406">
        <v>586</v>
      </c>
      <c r="T4963" s="406" t="s">
        <v>287</v>
      </c>
      <c r="U4963" s="406">
        <v>27</v>
      </c>
      <c r="V4963" s="406">
        <v>9</v>
      </c>
      <c r="W4963" s="406">
        <v>202021</v>
      </c>
      <c r="X4963" s="566">
        <v>0</v>
      </c>
    </row>
    <row r="4964" spans="18:24" x14ac:dyDescent="0.2">
      <c r="R4964" s="406" t="str">
        <f t="shared" si="77"/>
        <v>512_COR_28_9_202021</v>
      </c>
      <c r="S4964" s="406">
        <v>512</v>
      </c>
      <c r="T4964" s="406" t="s">
        <v>287</v>
      </c>
      <c r="U4964" s="406">
        <v>28</v>
      </c>
      <c r="V4964" s="406">
        <v>9</v>
      </c>
      <c r="W4964" s="406">
        <v>202021</v>
      </c>
      <c r="X4964" s="566">
        <v>843</v>
      </c>
    </row>
    <row r="4965" spans="18:24" x14ac:dyDescent="0.2">
      <c r="R4965" s="406" t="str">
        <f t="shared" si="77"/>
        <v>514_COR_28_9_202021</v>
      </c>
      <c r="S4965" s="406">
        <v>514</v>
      </c>
      <c r="T4965" s="406" t="s">
        <v>287</v>
      </c>
      <c r="U4965" s="406">
        <v>28</v>
      </c>
      <c r="V4965" s="406">
        <v>9</v>
      </c>
      <c r="W4965" s="406">
        <v>202021</v>
      </c>
      <c r="X4965" s="566">
        <v>0</v>
      </c>
    </row>
    <row r="4966" spans="18:24" x14ac:dyDescent="0.2">
      <c r="R4966" s="406" t="str">
        <f t="shared" si="77"/>
        <v>516_COR_28_9_202021</v>
      </c>
      <c r="S4966" s="406">
        <v>516</v>
      </c>
      <c r="T4966" s="406" t="s">
        <v>287</v>
      </c>
      <c r="U4966" s="406">
        <v>28</v>
      </c>
      <c r="V4966" s="406">
        <v>9</v>
      </c>
      <c r="W4966" s="406">
        <v>202021</v>
      </c>
      <c r="X4966" s="566">
        <v>0</v>
      </c>
    </row>
    <row r="4967" spans="18:24" x14ac:dyDescent="0.2">
      <c r="R4967" s="406" t="str">
        <f t="shared" si="77"/>
        <v>518_COR_28_9_202021</v>
      </c>
      <c r="S4967" s="406">
        <v>518</v>
      </c>
      <c r="T4967" s="406" t="s">
        <v>287</v>
      </c>
      <c r="U4967" s="406">
        <v>28</v>
      </c>
      <c r="V4967" s="406">
        <v>9</v>
      </c>
      <c r="W4967" s="406">
        <v>202021</v>
      </c>
      <c r="X4967" s="566">
        <v>0</v>
      </c>
    </row>
    <row r="4968" spans="18:24" x14ac:dyDescent="0.2">
      <c r="R4968" s="406" t="str">
        <f t="shared" si="77"/>
        <v>520_COR_28_9_202021</v>
      </c>
      <c r="S4968" s="406">
        <v>520</v>
      </c>
      <c r="T4968" s="406" t="s">
        <v>287</v>
      </c>
      <c r="U4968" s="406">
        <v>28</v>
      </c>
      <c r="V4968" s="406">
        <v>9</v>
      </c>
      <c r="W4968" s="406">
        <v>202021</v>
      </c>
      <c r="X4968" s="566">
        <v>3029</v>
      </c>
    </row>
    <row r="4969" spans="18:24" x14ac:dyDescent="0.2">
      <c r="R4969" s="406" t="str">
        <f t="shared" si="77"/>
        <v>522_COR_28_9_202021</v>
      </c>
      <c r="S4969" s="406">
        <v>522</v>
      </c>
      <c r="T4969" s="406" t="s">
        <v>287</v>
      </c>
      <c r="U4969" s="406">
        <v>28</v>
      </c>
      <c r="V4969" s="406">
        <v>9</v>
      </c>
      <c r="W4969" s="406">
        <v>202021</v>
      </c>
      <c r="X4969" s="566">
        <v>0</v>
      </c>
    </row>
    <row r="4970" spans="18:24" x14ac:dyDescent="0.2">
      <c r="R4970" s="406" t="str">
        <f t="shared" si="77"/>
        <v>524_COR_28_9_202021</v>
      </c>
      <c r="S4970" s="406">
        <v>524</v>
      </c>
      <c r="T4970" s="406" t="s">
        <v>287</v>
      </c>
      <c r="U4970" s="406">
        <v>28</v>
      </c>
      <c r="V4970" s="406">
        <v>9</v>
      </c>
      <c r="W4970" s="406">
        <v>202021</v>
      </c>
      <c r="X4970" s="566">
        <v>0</v>
      </c>
    </row>
    <row r="4971" spans="18:24" x14ac:dyDescent="0.2">
      <c r="R4971" s="406" t="str">
        <f t="shared" si="77"/>
        <v>526_COR_28_9_202021</v>
      </c>
      <c r="S4971" s="406">
        <v>526</v>
      </c>
      <c r="T4971" s="406" t="s">
        <v>287</v>
      </c>
      <c r="U4971" s="406">
        <v>28</v>
      </c>
      <c r="V4971" s="406">
        <v>9</v>
      </c>
      <c r="W4971" s="406">
        <v>202021</v>
      </c>
      <c r="X4971" s="566">
        <v>0</v>
      </c>
    </row>
    <row r="4972" spans="18:24" x14ac:dyDescent="0.2">
      <c r="R4972" s="406" t="str">
        <f t="shared" si="77"/>
        <v>528_COR_28_9_202021</v>
      </c>
      <c r="S4972" s="406">
        <v>528</v>
      </c>
      <c r="T4972" s="406" t="s">
        <v>287</v>
      </c>
      <c r="U4972" s="406">
        <v>28</v>
      </c>
      <c r="V4972" s="406">
        <v>9</v>
      </c>
      <c r="W4972" s="406">
        <v>202021</v>
      </c>
      <c r="X4972" s="566">
        <v>42.260550000000002</v>
      </c>
    </row>
    <row r="4973" spans="18:24" x14ac:dyDescent="0.2">
      <c r="R4973" s="406" t="str">
        <f t="shared" si="77"/>
        <v>530_COR_28_9_202021</v>
      </c>
      <c r="S4973" s="406">
        <v>530</v>
      </c>
      <c r="T4973" s="406" t="s">
        <v>287</v>
      </c>
      <c r="U4973" s="406">
        <v>28</v>
      </c>
      <c r="V4973" s="406">
        <v>9</v>
      </c>
      <c r="W4973" s="406">
        <v>202021</v>
      </c>
      <c r="X4973" s="566">
        <v>0</v>
      </c>
    </row>
    <row r="4974" spans="18:24" x14ac:dyDescent="0.2">
      <c r="R4974" s="406" t="str">
        <f t="shared" si="77"/>
        <v>532_COR_28_9_202021</v>
      </c>
      <c r="S4974" s="406">
        <v>532</v>
      </c>
      <c r="T4974" s="406" t="s">
        <v>287</v>
      </c>
      <c r="U4974" s="406">
        <v>28</v>
      </c>
      <c r="V4974" s="406">
        <v>9</v>
      </c>
      <c r="W4974" s="406">
        <v>202021</v>
      </c>
      <c r="X4974" s="566">
        <v>0</v>
      </c>
    </row>
    <row r="4975" spans="18:24" x14ac:dyDescent="0.2">
      <c r="R4975" s="406" t="str">
        <f t="shared" si="77"/>
        <v>534_COR_28_9_202021</v>
      </c>
      <c r="S4975" s="406">
        <v>534</v>
      </c>
      <c r="T4975" s="406" t="s">
        <v>287</v>
      </c>
      <c r="U4975" s="406">
        <v>28</v>
      </c>
      <c r="V4975" s="406">
        <v>9</v>
      </c>
      <c r="W4975" s="406">
        <v>202021</v>
      </c>
      <c r="X4975" s="566">
        <v>0</v>
      </c>
    </row>
    <row r="4976" spans="18:24" x14ac:dyDescent="0.2">
      <c r="R4976" s="406" t="str">
        <f t="shared" si="77"/>
        <v>536_COR_28_9_202021</v>
      </c>
      <c r="S4976" s="406">
        <v>536</v>
      </c>
      <c r="T4976" s="406" t="s">
        <v>287</v>
      </c>
      <c r="U4976" s="406">
        <v>28</v>
      </c>
      <c r="V4976" s="406">
        <v>9</v>
      </c>
      <c r="W4976" s="406">
        <v>202021</v>
      </c>
      <c r="X4976" s="566">
        <v>0</v>
      </c>
    </row>
    <row r="4977" spans="18:24" x14ac:dyDescent="0.2">
      <c r="R4977" s="406" t="str">
        <f t="shared" si="77"/>
        <v>538_COR_28_9_202021</v>
      </c>
      <c r="S4977" s="406">
        <v>538</v>
      </c>
      <c r="T4977" s="406" t="s">
        <v>287</v>
      </c>
      <c r="U4977" s="406">
        <v>28</v>
      </c>
      <c r="V4977" s="406">
        <v>9</v>
      </c>
      <c r="W4977" s="406">
        <v>202021</v>
      </c>
      <c r="X4977" s="566">
        <v>0</v>
      </c>
    </row>
    <row r="4978" spans="18:24" x14ac:dyDescent="0.2">
      <c r="R4978" s="406" t="str">
        <f t="shared" si="77"/>
        <v>540_COR_28_9_202021</v>
      </c>
      <c r="S4978" s="406">
        <v>540</v>
      </c>
      <c r="T4978" s="406" t="s">
        <v>287</v>
      </c>
      <c r="U4978" s="406">
        <v>28</v>
      </c>
      <c r="V4978" s="406">
        <v>9</v>
      </c>
      <c r="W4978" s="406">
        <v>202021</v>
      </c>
      <c r="X4978" s="566">
        <v>0</v>
      </c>
    </row>
    <row r="4979" spans="18:24" x14ac:dyDescent="0.2">
      <c r="R4979" s="406" t="str">
        <f t="shared" si="77"/>
        <v>542_COR_28_9_202021</v>
      </c>
      <c r="S4979" s="406">
        <v>542</v>
      </c>
      <c r="T4979" s="406" t="s">
        <v>287</v>
      </c>
      <c r="U4979" s="406">
        <v>28</v>
      </c>
      <c r="V4979" s="406">
        <v>9</v>
      </c>
      <c r="W4979" s="406">
        <v>202021</v>
      </c>
      <c r="X4979" s="566">
        <v>0</v>
      </c>
    </row>
    <row r="4980" spans="18:24" x14ac:dyDescent="0.2">
      <c r="R4980" s="406" t="str">
        <f t="shared" si="77"/>
        <v>544_COR_28_9_202021</v>
      </c>
      <c r="S4980" s="406">
        <v>544</v>
      </c>
      <c r="T4980" s="406" t="s">
        <v>287</v>
      </c>
      <c r="U4980" s="406">
        <v>28</v>
      </c>
      <c r="V4980" s="406">
        <v>9</v>
      </c>
      <c r="W4980" s="406">
        <v>202021</v>
      </c>
      <c r="X4980" s="566">
        <v>0</v>
      </c>
    </row>
    <row r="4981" spans="18:24" x14ac:dyDescent="0.2">
      <c r="R4981" s="406" t="str">
        <f t="shared" si="77"/>
        <v>545_COR_28_9_202021</v>
      </c>
      <c r="S4981" s="406">
        <v>545</v>
      </c>
      <c r="T4981" s="406" t="s">
        <v>287</v>
      </c>
      <c r="U4981" s="406">
        <v>28</v>
      </c>
      <c r="V4981" s="406">
        <v>9</v>
      </c>
      <c r="W4981" s="406">
        <v>202021</v>
      </c>
      <c r="X4981" s="566">
        <v>0</v>
      </c>
    </row>
    <row r="4982" spans="18:24" x14ac:dyDescent="0.2">
      <c r="R4982" s="406" t="str">
        <f t="shared" si="77"/>
        <v>546_COR_28_9_202021</v>
      </c>
      <c r="S4982" s="406">
        <v>546</v>
      </c>
      <c r="T4982" s="406" t="s">
        <v>287</v>
      </c>
      <c r="U4982" s="406">
        <v>28</v>
      </c>
      <c r="V4982" s="406">
        <v>9</v>
      </c>
      <c r="W4982" s="406">
        <v>202021</v>
      </c>
      <c r="X4982" s="566">
        <v>0</v>
      </c>
    </row>
    <row r="4983" spans="18:24" x14ac:dyDescent="0.2">
      <c r="R4983" s="406" t="str">
        <f t="shared" si="77"/>
        <v>548_COR_28_9_202021</v>
      </c>
      <c r="S4983" s="406">
        <v>548</v>
      </c>
      <c r="T4983" s="406" t="s">
        <v>287</v>
      </c>
      <c r="U4983" s="406">
        <v>28</v>
      </c>
      <c r="V4983" s="406">
        <v>9</v>
      </c>
      <c r="W4983" s="406">
        <v>202021</v>
      </c>
      <c r="X4983" s="566">
        <v>0</v>
      </c>
    </row>
    <row r="4984" spans="18:24" x14ac:dyDescent="0.2">
      <c r="R4984" s="406" t="str">
        <f t="shared" si="77"/>
        <v>550_COR_28_9_202021</v>
      </c>
      <c r="S4984" s="406">
        <v>550</v>
      </c>
      <c r="T4984" s="406" t="s">
        <v>287</v>
      </c>
      <c r="U4984" s="406">
        <v>28</v>
      </c>
      <c r="V4984" s="406">
        <v>9</v>
      </c>
      <c r="W4984" s="406">
        <v>202021</v>
      </c>
      <c r="X4984" s="566">
        <v>0</v>
      </c>
    </row>
    <row r="4985" spans="18:24" x14ac:dyDescent="0.2">
      <c r="R4985" s="406" t="str">
        <f t="shared" si="77"/>
        <v>552_COR_28_9_202021</v>
      </c>
      <c r="S4985" s="406">
        <v>552</v>
      </c>
      <c r="T4985" s="406" t="s">
        <v>287</v>
      </c>
      <c r="U4985" s="406">
        <v>28</v>
      </c>
      <c r="V4985" s="406">
        <v>9</v>
      </c>
      <c r="W4985" s="406">
        <v>202021</v>
      </c>
      <c r="X4985" s="566">
        <v>0</v>
      </c>
    </row>
    <row r="4986" spans="18:24" x14ac:dyDescent="0.2">
      <c r="R4986" s="406" t="str">
        <f t="shared" si="77"/>
        <v>562_COR_28_9_202021</v>
      </c>
      <c r="S4986" s="406">
        <v>562</v>
      </c>
      <c r="T4986" s="406" t="s">
        <v>287</v>
      </c>
      <c r="U4986" s="406">
        <v>28</v>
      </c>
      <c r="V4986" s="406">
        <v>9</v>
      </c>
      <c r="W4986" s="406">
        <v>202021</v>
      </c>
      <c r="X4986" s="566">
        <v>0</v>
      </c>
    </row>
    <row r="4987" spans="18:24" x14ac:dyDescent="0.2">
      <c r="R4987" s="406" t="str">
        <f t="shared" si="77"/>
        <v>564_COR_28_9_202021</v>
      </c>
      <c r="S4987" s="406">
        <v>564</v>
      </c>
      <c r="T4987" s="406" t="s">
        <v>287</v>
      </c>
      <c r="U4987" s="406">
        <v>28</v>
      </c>
      <c r="V4987" s="406">
        <v>9</v>
      </c>
      <c r="W4987" s="406">
        <v>202021</v>
      </c>
      <c r="X4987" s="566">
        <v>0</v>
      </c>
    </row>
    <row r="4988" spans="18:24" x14ac:dyDescent="0.2">
      <c r="R4988" s="406" t="str">
        <f t="shared" si="77"/>
        <v>566_COR_28_9_202021</v>
      </c>
      <c r="S4988" s="406">
        <v>566</v>
      </c>
      <c r="T4988" s="406" t="s">
        <v>287</v>
      </c>
      <c r="U4988" s="406">
        <v>28</v>
      </c>
      <c r="V4988" s="406">
        <v>9</v>
      </c>
      <c r="W4988" s="406">
        <v>202021</v>
      </c>
      <c r="X4988" s="566">
        <v>0</v>
      </c>
    </row>
    <row r="4989" spans="18:24" x14ac:dyDescent="0.2">
      <c r="R4989" s="406" t="str">
        <f t="shared" si="77"/>
        <v>568_COR_28_9_202021</v>
      </c>
      <c r="S4989" s="406">
        <v>568</v>
      </c>
      <c r="T4989" s="406" t="s">
        <v>287</v>
      </c>
      <c r="U4989" s="406">
        <v>28</v>
      </c>
      <c r="V4989" s="406">
        <v>9</v>
      </c>
      <c r="W4989" s="406">
        <v>202021</v>
      </c>
      <c r="X4989" s="566">
        <v>0</v>
      </c>
    </row>
    <row r="4990" spans="18:24" x14ac:dyDescent="0.2">
      <c r="R4990" s="406" t="str">
        <f t="shared" si="77"/>
        <v>572_COR_28_9_202021</v>
      </c>
      <c r="S4990" s="406">
        <v>572</v>
      </c>
      <c r="T4990" s="406" t="s">
        <v>287</v>
      </c>
      <c r="U4990" s="406">
        <v>28</v>
      </c>
      <c r="V4990" s="406">
        <v>9</v>
      </c>
      <c r="W4990" s="406">
        <v>202021</v>
      </c>
      <c r="X4990" s="566">
        <v>0</v>
      </c>
    </row>
    <row r="4991" spans="18:24" x14ac:dyDescent="0.2">
      <c r="R4991" s="406" t="str">
        <f t="shared" si="77"/>
        <v>574_COR_28_9_202021</v>
      </c>
      <c r="S4991" s="406">
        <v>574</v>
      </c>
      <c r="T4991" s="406" t="s">
        <v>287</v>
      </c>
      <c r="U4991" s="406">
        <v>28</v>
      </c>
      <c r="V4991" s="406">
        <v>9</v>
      </c>
      <c r="W4991" s="406">
        <v>202021</v>
      </c>
      <c r="X4991" s="566">
        <v>0</v>
      </c>
    </row>
    <row r="4992" spans="18:24" x14ac:dyDescent="0.2">
      <c r="R4992" s="406" t="str">
        <f t="shared" si="77"/>
        <v>576_COR_28_9_202021</v>
      </c>
      <c r="S4992" s="406">
        <v>576</v>
      </c>
      <c r="T4992" s="406" t="s">
        <v>287</v>
      </c>
      <c r="U4992" s="406">
        <v>28</v>
      </c>
      <c r="V4992" s="406">
        <v>9</v>
      </c>
      <c r="W4992" s="406">
        <v>202021</v>
      </c>
      <c r="X4992" s="566">
        <v>0</v>
      </c>
    </row>
    <row r="4993" spans="18:24" x14ac:dyDescent="0.2">
      <c r="R4993" s="406" t="str">
        <f t="shared" si="77"/>
        <v>582_COR_28_9_202021</v>
      </c>
      <c r="S4993" s="406">
        <v>582</v>
      </c>
      <c r="T4993" s="406" t="s">
        <v>287</v>
      </c>
      <c r="U4993" s="406">
        <v>28</v>
      </c>
      <c r="V4993" s="406">
        <v>9</v>
      </c>
      <c r="W4993" s="406">
        <v>202021</v>
      </c>
      <c r="X4993" s="566">
        <v>0</v>
      </c>
    </row>
    <row r="4994" spans="18:24" x14ac:dyDescent="0.2">
      <c r="R4994" s="406" t="str">
        <f t="shared" si="77"/>
        <v>584_COR_28_9_202021</v>
      </c>
      <c r="S4994" s="406">
        <v>584</v>
      </c>
      <c r="T4994" s="406" t="s">
        <v>287</v>
      </c>
      <c r="U4994" s="406">
        <v>28</v>
      </c>
      <c r="V4994" s="406">
        <v>9</v>
      </c>
      <c r="W4994" s="406">
        <v>202021</v>
      </c>
      <c r="X4994" s="566">
        <v>0</v>
      </c>
    </row>
    <row r="4995" spans="18:24" x14ac:dyDescent="0.2">
      <c r="R4995" s="406" t="str">
        <f t="shared" si="77"/>
        <v>586_COR_28_9_202021</v>
      </c>
      <c r="S4995" s="406">
        <v>586</v>
      </c>
      <c r="T4995" s="406" t="s">
        <v>287</v>
      </c>
      <c r="U4995" s="406">
        <v>28</v>
      </c>
      <c r="V4995" s="406">
        <v>9</v>
      </c>
      <c r="W4995" s="406">
        <v>202021</v>
      </c>
      <c r="X4995" s="566">
        <v>0</v>
      </c>
    </row>
    <row r="4996" spans="18:24" x14ac:dyDescent="0.2">
      <c r="R4996" s="406" t="str">
        <f t="shared" ref="R4996:R5059" si="78">S4996&amp;"_"&amp;T4996&amp;"_"&amp;U4996&amp;"_"&amp;V4996&amp;"_"&amp;W4996</f>
        <v>512_COR_29_9_202021</v>
      </c>
      <c r="S4996" s="406">
        <v>512</v>
      </c>
      <c r="T4996" s="406" t="s">
        <v>287</v>
      </c>
      <c r="U4996" s="406">
        <v>29</v>
      </c>
      <c r="V4996" s="406">
        <v>9</v>
      </c>
      <c r="W4996" s="406">
        <v>202021</v>
      </c>
      <c r="X4996" s="566">
        <v>0</v>
      </c>
    </row>
    <row r="4997" spans="18:24" x14ac:dyDescent="0.2">
      <c r="R4997" s="406" t="str">
        <f t="shared" si="78"/>
        <v>514_COR_29_9_202021</v>
      </c>
      <c r="S4997" s="406">
        <v>514</v>
      </c>
      <c r="T4997" s="406" t="s">
        <v>287</v>
      </c>
      <c r="U4997" s="406">
        <v>29</v>
      </c>
      <c r="V4997" s="406">
        <v>9</v>
      </c>
      <c r="W4997" s="406">
        <v>202021</v>
      </c>
      <c r="X4997" s="566">
        <v>1008</v>
      </c>
    </row>
    <row r="4998" spans="18:24" x14ac:dyDescent="0.2">
      <c r="R4998" s="406" t="str">
        <f t="shared" si="78"/>
        <v>516_COR_29_9_202021</v>
      </c>
      <c r="S4998" s="406">
        <v>516</v>
      </c>
      <c r="T4998" s="406" t="s">
        <v>287</v>
      </c>
      <c r="U4998" s="406">
        <v>29</v>
      </c>
      <c r="V4998" s="406">
        <v>9</v>
      </c>
      <c r="W4998" s="406">
        <v>202021</v>
      </c>
      <c r="X4998" s="566">
        <v>226</v>
      </c>
    </row>
    <row r="4999" spans="18:24" x14ac:dyDescent="0.2">
      <c r="R4999" s="406" t="str">
        <f t="shared" si="78"/>
        <v>518_COR_29_9_202021</v>
      </c>
      <c r="S4999" s="406">
        <v>518</v>
      </c>
      <c r="T4999" s="406" t="s">
        <v>287</v>
      </c>
      <c r="U4999" s="406">
        <v>29</v>
      </c>
      <c r="V4999" s="406">
        <v>9</v>
      </c>
      <c r="W4999" s="406">
        <v>202021</v>
      </c>
      <c r="X4999" s="566">
        <v>0</v>
      </c>
    </row>
    <row r="5000" spans="18:24" x14ac:dyDescent="0.2">
      <c r="R5000" s="406" t="str">
        <f t="shared" si="78"/>
        <v>520_COR_29_9_202021</v>
      </c>
      <c r="S5000" s="406">
        <v>520</v>
      </c>
      <c r="T5000" s="406" t="s">
        <v>287</v>
      </c>
      <c r="U5000" s="406">
        <v>29</v>
      </c>
      <c r="V5000" s="406">
        <v>9</v>
      </c>
      <c r="W5000" s="406">
        <v>202021</v>
      </c>
      <c r="X5000" s="566">
        <v>0</v>
      </c>
    </row>
    <row r="5001" spans="18:24" x14ac:dyDescent="0.2">
      <c r="R5001" s="406" t="str">
        <f t="shared" si="78"/>
        <v>522_COR_29_9_202021</v>
      </c>
      <c r="S5001" s="406">
        <v>522</v>
      </c>
      <c r="T5001" s="406" t="s">
        <v>287</v>
      </c>
      <c r="U5001" s="406">
        <v>29</v>
      </c>
      <c r="V5001" s="406">
        <v>9</v>
      </c>
      <c r="W5001" s="406">
        <v>202021</v>
      </c>
      <c r="X5001" s="566">
        <v>855.17399999999998</v>
      </c>
    </row>
    <row r="5002" spans="18:24" x14ac:dyDescent="0.2">
      <c r="R5002" s="406" t="str">
        <f t="shared" si="78"/>
        <v>524_COR_29_9_202021</v>
      </c>
      <c r="S5002" s="406">
        <v>524</v>
      </c>
      <c r="T5002" s="406" t="s">
        <v>287</v>
      </c>
      <c r="U5002" s="406">
        <v>29</v>
      </c>
      <c r="V5002" s="406">
        <v>9</v>
      </c>
      <c r="W5002" s="406">
        <v>202021</v>
      </c>
      <c r="X5002" s="566">
        <v>174.64500000000001</v>
      </c>
    </row>
    <row r="5003" spans="18:24" x14ac:dyDescent="0.2">
      <c r="R5003" s="406" t="str">
        <f t="shared" si="78"/>
        <v>526_COR_29_9_202021</v>
      </c>
      <c r="S5003" s="406">
        <v>526</v>
      </c>
      <c r="T5003" s="406" t="s">
        <v>287</v>
      </c>
      <c r="U5003" s="406">
        <v>29</v>
      </c>
      <c r="V5003" s="406">
        <v>9</v>
      </c>
      <c r="W5003" s="406">
        <v>202021</v>
      </c>
      <c r="X5003" s="566">
        <v>58</v>
      </c>
    </row>
    <row r="5004" spans="18:24" x14ac:dyDescent="0.2">
      <c r="R5004" s="406" t="str">
        <f t="shared" si="78"/>
        <v>528_COR_29_9_202021</v>
      </c>
      <c r="S5004" s="406">
        <v>528</v>
      </c>
      <c r="T5004" s="406" t="s">
        <v>287</v>
      </c>
      <c r="U5004" s="406">
        <v>29</v>
      </c>
      <c r="V5004" s="406">
        <v>9</v>
      </c>
      <c r="W5004" s="406">
        <v>202021</v>
      </c>
      <c r="X5004" s="566">
        <v>0</v>
      </c>
    </row>
    <row r="5005" spans="18:24" x14ac:dyDescent="0.2">
      <c r="R5005" s="406" t="str">
        <f t="shared" si="78"/>
        <v>530_COR_29_9_202021</v>
      </c>
      <c r="S5005" s="406">
        <v>530</v>
      </c>
      <c r="T5005" s="406" t="s">
        <v>287</v>
      </c>
      <c r="U5005" s="406">
        <v>29</v>
      </c>
      <c r="V5005" s="406">
        <v>9</v>
      </c>
      <c r="W5005" s="406">
        <v>202021</v>
      </c>
      <c r="X5005" s="566">
        <v>0</v>
      </c>
    </row>
    <row r="5006" spans="18:24" x14ac:dyDescent="0.2">
      <c r="R5006" s="406" t="str">
        <f t="shared" si="78"/>
        <v>532_COR_29_9_202021</v>
      </c>
      <c r="S5006" s="406">
        <v>532</v>
      </c>
      <c r="T5006" s="406" t="s">
        <v>287</v>
      </c>
      <c r="U5006" s="406">
        <v>29</v>
      </c>
      <c r="V5006" s="406">
        <v>9</v>
      </c>
      <c r="W5006" s="406">
        <v>202021</v>
      </c>
      <c r="X5006" s="566">
        <v>0</v>
      </c>
    </row>
    <row r="5007" spans="18:24" x14ac:dyDescent="0.2">
      <c r="R5007" s="406" t="str">
        <f t="shared" si="78"/>
        <v>534_COR_29_9_202021</v>
      </c>
      <c r="S5007" s="406">
        <v>534</v>
      </c>
      <c r="T5007" s="406" t="s">
        <v>287</v>
      </c>
      <c r="U5007" s="406">
        <v>29</v>
      </c>
      <c r="V5007" s="406">
        <v>9</v>
      </c>
      <c r="W5007" s="406">
        <v>202021</v>
      </c>
      <c r="X5007" s="566">
        <v>154.96362999999999</v>
      </c>
    </row>
    <row r="5008" spans="18:24" x14ac:dyDescent="0.2">
      <c r="R5008" s="406" t="str">
        <f t="shared" si="78"/>
        <v>536_COR_29_9_202021</v>
      </c>
      <c r="S5008" s="406">
        <v>536</v>
      </c>
      <c r="T5008" s="406" t="s">
        <v>287</v>
      </c>
      <c r="U5008" s="406">
        <v>29</v>
      </c>
      <c r="V5008" s="406">
        <v>9</v>
      </c>
      <c r="W5008" s="406">
        <v>202021</v>
      </c>
      <c r="X5008" s="566">
        <v>0</v>
      </c>
    </row>
    <row r="5009" spans="18:24" x14ac:dyDescent="0.2">
      <c r="R5009" s="406" t="str">
        <f t="shared" si="78"/>
        <v>538_COR_29_9_202021</v>
      </c>
      <c r="S5009" s="406">
        <v>538</v>
      </c>
      <c r="T5009" s="406" t="s">
        <v>287</v>
      </c>
      <c r="U5009" s="406">
        <v>29</v>
      </c>
      <c r="V5009" s="406">
        <v>9</v>
      </c>
      <c r="W5009" s="406">
        <v>202021</v>
      </c>
      <c r="X5009" s="566">
        <v>0</v>
      </c>
    </row>
    <row r="5010" spans="18:24" x14ac:dyDescent="0.2">
      <c r="R5010" s="406" t="str">
        <f t="shared" si="78"/>
        <v>540_COR_29_9_202021</v>
      </c>
      <c r="S5010" s="406">
        <v>540</v>
      </c>
      <c r="T5010" s="406" t="s">
        <v>287</v>
      </c>
      <c r="U5010" s="406">
        <v>29</v>
      </c>
      <c r="V5010" s="406">
        <v>9</v>
      </c>
      <c r="W5010" s="406">
        <v>202021</v>
      </c>
      <c r="X5010" s="566">
        <v>0</v>
      </c>
    </row>
    <row r="5011" spans="18:24" x14ac:dyDescent="0.2">
      <c r="R5011" s="406" t="str">
        <f t="shared" si="78"/>
        <v>542_COR_29_9_202021</v>
      </c>
      <c r="S5011" s="406">
        <v>542</v>
      </c>
      <c r="T5011" s="406" t="s">
        <v>287</v>
      </c>
      <c r="U5011" s="406">
        <v>29</v>
      </c>
      <c r="V5011" s="406">
        <v>9</v>
      </c>
      <c r="W5011" s="406">
        <v>202021</v>
      </c>
      <c r="X5011" s="566">
        <v>0</v>
      </c>
    </row>
    <row r="5012" spans="18:24" x14ac:dyDescent="0.2">
      <c r="R5012" s="406" t="str">
        <f t="shared" si="78"/>
        <v>544_COR_29_9_202021</v>
      </c>
      <c r="S5012" s="406">
        <v>544</v>
      </c>
      <c r="T5012" s="406" t="s">
        <v>287</v>
      </c>
      <c r="U5012" s="406">
        <v>29</v>
      </c>
      <c r="V5012" s="406">
        <v>9</v>
      </c>
      <c r="W5012" s="406">
        <v>202021</v>
      </c>
      <c r="X5012" s="566">
        <v>0</v>
      </c>
    </row>
    <row r="5013" spans="18:24" x14ac:dyDescent="0.2">
      <c r="R5013" s="406" t="str">
        <f t="shared" si="78"/>
        <v>545_COR_29_9_202021</v>
      </c>
      <c r="S5013" s="406">
        <v>545</v>
      </c>
      <c r="T5013" s="406" t="s">
        <v>287</v>
      </c>
      <c r="U5013" s="406">
        <v>29</v>
      </c>
      <c r="V5013" s="406">
        <v>9</v>
      </c>
      <c r="W5013" s="406">
        <v>202021</v>
      </c>
      <c r="X5013" s="566">
        <v>0</v>
      </c>
    </row>
    <row r="5014" spans="18:24" x14ac:dyDescent="0.2">
      <c r="R5014" s="406" t="str">
        <f t="shared" si="78"/>
        <v>546_COR_29_9_202021</v>
      </c>
      <c r="S5014" s="406">
        <v>546</v>
      </c>
      <c r="T5014" s="406" t="s">
        <v>287</v>
      </c>
      <c r="U5014" s="406">
        <v>29</v>
      </c>
      <c r="V5014" s="406">
        <v>9</v>
      </c>
      <c r="W5014" s="406">
        <v>202021</v>
      </c>
      <c r="X5014" s="566">
        <v>0</v>
      </c>
    </row>
    <row r="5015" spans="18:24" x14ac:dyDescent="0.2">
      <c r="R5015" s="406" t="str">
        <f t="shared" si="78"/>
        <v>548_COR_29_9_202021</v>
      </c>
      <c r="S5015" s="406">
        <v>548</v>
      </c>
      <c r="T5015" s="406" t="s">
        <v>287</v>
      </c>
      <c r="U5015" s="406">
        <v>29</v>
      </c>
      <c r="V5015" s="406">
        <v>9</v>
      </c>
      <c r="W5015" s="406">
        <v>202021</v>
      </c>
      <c r="X5015" s="566">
        <v>0</v>
      </c>
    </row>
    <row r="5016" spans="18:24" x14ac:dyDescent="0.2">
      <c r="R5016" s="406" t="str">
        <f t="shared" si="78"/>
        <v>550_COR_29_9_202021</v>
      </c>
      <c r="S5016" s="406">
        <v>550</v>
      </c>
      <c r="T5016" s="406" t="s">
        <v>287</v>
      </c>
      <c r="U5016" s="406">
        <v>29</v>
      </c>
      <c r="V5016" s="406">
        <v>9</v>
      </c>
      <c r="W5016" s="406">
        <v>202021</v>
      </c>
      <c r="X5016" s="566">
        <v>0</v>
      </c>
    </row>
    <row r="5017" spans="18:24" x14ac:dyDescent="0.2">
      <c r="R5017" s="406" t="str">
        <f t="shared" si="78"/>
        <v>552_COR_29_9_202021</v>
      </c>
      <c r="S5017" s="406">
        <v>552</v>
      </c>
      <c r="T5017" s="406" t="s">
        <v>287</v>
      </c>
      <c r="U5017" s="406">
        <v>29</v>
      </c>
      <c r="V5017" s="406">
        <v>9</v>
      </c>
      <c r="W5017" s="406">
        <v>202021</v>
      </c>
      <c r="X5017" s="566">
        <v>573</v>
      </c>
    </row>
    <row r="5018" spans="18:24" x14ac:dyDescent="0.2">
      <c r="R5018" s="406" t="str">
        <f t="shared" si="78"/>
        <v>562_COR_29_9_202021</v>
      </c>
      <c r="S5018" s="406">
        <v>562</v>
      </c>
      <c r="T5018" s="406" t="s">
        <v>287</v>
      </c>
      <c r="U5018" s="406">
        <v>29</v>
      </c>
      <c r="V5018" s="406">
        <v>9</v>
      </c>
      <c r="W5018" s="406">
        <v>202021</v>
      </c>
      <c r="X5018" s="566">
        <v>0</v>
      </c>
    </row>
    <row r="5019" spans="18:24" x14ac:dyDescent="0.2">
      <c r="R5019" s="406" t="str">
        <f t="shared" si="78"/>
        <v>564_COR_29_9_202021</v>
      </c>
      <c r="S5019" s="406">
        <v>564</v>
      </c>
      <c r="T5019" s="406" t="s">
        <v>287</v>
      </c>
      <c r="U5019" s="406">
        <v>29</v>
      </c>
      <c r="V5019" s="406">
        <v>9</v>
      </c>
      <c r="W5019" s="406">
        <v>202021</v>
      </c>
      <c r="X5019" s="566">
        <v>0</v>
      </c>
    </row>
    <row r="5020" spans="18:24" x14ac:dyDescent="0.2">
      <c r="R5020" s="406" t="str">
        <f t="shared" si="78"/>
        <v>566_COR_29_9_202021</v>
      </c>
      <c r="S5020" s="406">
        <v>566</v>
      </c>
      <c r="T5020" s="406" t="s">
        <v>287</v>
      </c>
      <c r="U5020" s="406">
        <v>29</v>
      </c>
      <c r="V5020" s="406">
        <v>9</v>
      </c>
      <c r="W5020" s="406">
        <v>202021</v>
      </c>
      <c r="X5020" s="566">
        <v>0</v>
      </c>
    </row>
    <row r="5021" spans="18:24" x14ac:dyDescent="0.2">
      <c r="R5021" s="406" t="str">
        <f t="shared" si="78"/>
        <v>568_COR_29_9_202021</v>
      </c>
      <c r="S5021" s="406">
        <v>568</v>
      </c>
      <c r="T5021" s="406" t="s">
        <v>287</v>
      </c>
      <c r="U5021" s="406">
        <v>29</v>
      </c>
      <c r="V5021" s="406">
        <v>9</v>
      </c>
      <c r="W5021" s="406">
        <v>202021</v>
      </c>
      <c r="X5021" s="566">
        <v>0</v>
      </c>
    </row>
    <row r="5022" spans="18:24" x14ac:dyDescent="0.2">
      <c r="R5022" s="406" t="str">
        <f t="shared" si="78"/>
        <v>572_COR_29_9_202021</v>
      </c>
      <c r="S5022" s="406">
        <v>572</v>
      </c>
      <c r="T5022" s="406" t="s">
        <v>287</v>
      </c>
      <c r="U5022" s="406">
        <v>29</v>
      </c>
      <c r="V5022" s="406">
        <v>9</v>
      </c>
      <c r="W5022" s="406">
        <v>202021</v>
      </c>
      <c r="X5022" s="566">
        <v>0</v>
      </c>
    </row>
    <row r="5023" spans="18:24" x14ac:dyDescent="0.2">
      <c r="R5023" s="406" t="str">
        <f t="shared" si="78"/>
        <v>574_COR_29_9_202021</v>
      </c>
      <c r="S5023" s="406">
        <v>574</v>
      </c>
      <c r="T5023" s="406" t="s">
        <v>287</v>
      </c>
      <c r="U5023" s="406">
        <v>29</v>
      </c>
      <c r="V5023" s="406">
        <v>9</v>
      </c>
      <c r="W5023" s="406">
        <v>202021</v>
      </c>
      <c r="X5023" s="566">
        <v>0</v>
      </c>
    </row>
    <row r="5024" spans="18:24" x14ac:dyDescent="0.2">
      <c r="R5024" s="406" t="str">
        <f t="shared" si="78"/>
        <v>576_COR_29_9_202021</v>
      </c>
      <c r="S5024" s="406">
        <v>576</v>
      </c>
      <c r="T5024" s="406" t="s">
        <v>287</v>
      </c>
      <c r="U5024" s="406">
        <v>29</v>
      </c>
      <c r="V5024" s="406">
        <v>9</v>
      </c>
      <c r="W5024" s="406">
        <v>202021</v>
      </c>
      <c r="X5024" s="566">
        <v>0</v>
      </c>
    </row>
    <row r="5025" spans="18:24" x14ac:dyDescent="0.2">
      <c r="R5025" s="406" t="str">
        <f t="shared" si="78"/>
        <v>582_COR_29_9_202021</v>
      </c>
      <c r="S5025" s="406">
        <v>582</v>
      </c>
      <c r="T5025" s="406" t="s">
        <v>287</v>
      </c>
      <c r="U5025" s="406">
        <v>29</v>
      </c>
      <c r="V5025" s="406">
        <v>9</v>
      </c>
      <c r="W5025" s="406">
        <v>202021</v>
      </c>
      <c r="X5025" s="566">
        <v>0</v>
      </c>
    </row>
    <row r="5026" spans="18:24" x14ac:dyDescent="0.2">
      <c r="R5026" s="406" t="str">
        <f t="shared" si="78"/>
        <v>584_COR_29_9_202021</v>
      </c>
      <c r="S5026" s="406">
        <v>584</v>
      </c>
      <c r="T5026" s="406" t="s">
        <v>287</v>
      </c>
      <c r="U5026" s="406">
        <v>29</v>
      </c>
      <c r="V5026" s="406">
        <v>9</v>
      </c>
      <c r="W5026" s="406">
        <v>202021</v>
      </c>
      <c r="X5026" s="566">
        <v>0</v>
      </c>
    </row>
    <row r="5027" spans="18:24" x14ac:dyDescent="0.2">
      <c r="R5027" s="406" t="str">
        <f t="shared" si="78"/>
        <v>586_COR_29_9_202021</v>
      </c>
      <c r="S5027" s="406">
        <v>586</v>
      </c>
      <c r="T5027" s="406" t="s">
        <v>287</v>
      </c>
      <c r="U5027" s="406">
        <v>29</v>
      </c>
      <c r="V5027" s="406">
        <v>9</v>
      </c>
      <c r="W5027" s="406">
        <v>202021</v>
      </c>
      <c r="X5027" s="566">
        <v>0</v>
      </c>
    </row>
    <row r="5028" spans="18:24" x14ac:dyDescent="0.2">
      <c r="R5028" s="406" t="str">
        <f t="shared" si="78"/>
        <v>512_COR_30_9_202021</v>
      </c>
      <c r="S5028" s="406">
        <v>512</v>
      </c>
      <c r="T5028" s="406" t="s">
        <v>287</v>
      </c>
      <c r="U5028" s="406">
        <v>30</v>
      </c>
      <c r="V5028" s="406">
        <v>9</v>
      </c>
      <c r="W5028" s="406">
        <v>202021</v>
      </c>
      <c r="X5028" s="566">
        <v>338</v>
      </c>
    </row>
    <row r="5029" spans="18:24" x14ac:dyDescent="0.2">
      <c r="R5029" s="406" t="str">
        <f t="shared" si="78"/>
        <v>514_COR_30_9_202021</v>
      </c>
      <c r="S5029" s="406">
        <v>514</v>
      </c>
      <c r="T5029" s="406" t="s">
        <v>287</v>
      </c>
      <c r="U5029" s="406">
        <v>30</v>
      </c>
      <c r="V5029" s="406">
        <v>9</v>
      </c>
      <c r="W5029" s="406">
        <v>202021</v>
      </c>
      <c r="X5029" s="566">
        <v>414</v>
      </c>
    </row>
    <row r="5030" spans="18:24" x14ac:dyDescent="0.2">
      <c r="R5030" s="406" t="str">
        <f t="shared" si="78"/>
        <v>516_COR_30_9_202021</v>
      </c>
      <c r="S5030" s="406">
        <v>516</v>
      </c>
      <c r="T5030" s="406" t="s">
        <v>287</v>
      </c>
      <c r="U5030" s="406">
        <v>30</v>
      </c>
      <c r="V5030" s="406">
        <v>9</v>
      </c>
      <c r="W5030" s="406">
        <v>202021</v>
      </c>
      <c r="X5030" s="566">
        <v>0</v>
      </c>
    </row>
    <row r="5031" spans="18:24" x14ac:dyDescent="0.2">
      <c r="R5031" s="406" t="str">
        <f t="shared" si="78"/>
        <v>518_COR_30_9_202021</v>
      </c>
      <c r="S5031" s="406">
        <v>518</v>
      </c>
      <c r="T5031" s="406" t="s">
        <v>287</v>
      </c>
      <c r="U5031" s="406">
        <v>30</v>
      </c>
      <c r="V5031" s="406">
        <v>9</v>
      </c>
      <c r="W5031" s="406">
        <v>202021</v>
      </c>
      <c r="X5031" s="566">
        <v>825</v>
      </c>
    </row>
    <row r="5032" spans="18:24" x14ac:dyDescent="0.2">
      <c r="R5032" s="406" t="str">
        <f t="shared" si="78"/>
        <v>520_COR_30_9_202021</v>
      </c>
      <c r="S5032" s="406">
        <v>520</v>
      </c>
      <c r="T5032" s="406" t="s">
        <v>287</v>
      </c>
      <c r="U5032" s="406">
        <v>30</v>
      </c>
      <c r="V5032" s="406">
        <v>9</v>
      </c>
      <c r="W5032" s="406">
        <v>202021</v>
      </c>
      <c r="X5032" s="566">
        <v>1308</v>
      </c>
    </row>
    <row r="5033" spans="18:24" x14ac:dyDescent="0.2">
      <c r="R5033" s="406" t="str">
        <f t="shared" si="78"/>
        <v>522_COR_30_9_202021</v>
      </c>
      <c r="S5033" s="406">
        <v>522</v>
      </c>
      <c r="T5033" s="406" t="s">
        <v>287</v>
      </c>
      <c r="U5033" s="406">
        <v>30</v>
      </c>
      <c r="V5033" s="406">
        <v>9</v>
      </c>
      <c r="W5033" s="406">
        <v>202021</v>
      </c>
      <c r="X5033" s="566">
        <v>460.476</v>
      </c>
    </row>
    <row r="5034" spans="18:24" x14ac:dyDescent="0.2">
      <c r="R5034" s="406" t="str">
        <f t="shared" si="78"/>
        <v>524_COR_30_9_202021</v>
      </c>
      <c r="S5034" s="406">
        <v>524</v>
      </c>
      <c r="T5034" s="406" t="s">
        <v>287</v>
      </c>
      <c r="U5034" s="406">
        <v>30</v>
      </c>
      <c r="V5034" s="406">
        <v>9</v>
      </c>
      <c r="W5034" s="406">
        <v>202021</v>
      </c>
      <c r="X5034" s="566">
        <v>1287.8920000000001</v>
      </c>
    </row>
    <row r="5035" spans="18:24" x14ac:dyDescent="0.2">
      <c r="R5035" s="406" t="str">
        <f t="shared" si="78"/>
        <v>526_COR_30_9_202021</v>
      </c>
      <c r="S5035" s="406">
        <v>526</v>
      </c>
      <c r="T5035" s="406" t="s">
        <v>287</v>
      </c>
      <c r="U5035" s="406">
        <v>30</v>
      </c>
      <c r="V5035" s="406">
        <v>9</v>
      </c>
      <c r="W5035" s="406">
        <v>202021</v>
      </c>
      <c r="X5035" s="566">
        <v>831</v>
      </c>
    </row>
    <row r="5036" spans="18:24" x14ac:dyDescent="0.2">
      <c r="R5036" s="406" t="str">
        <f t="shared" si="78"/>
        <v>528_COR_30_9_202021</v>
      </c>
      <c r="S5036" s="406">
        <v>528</v>
      </c>
      <c r="T5036" s="406" t="s">
        <v>287</v>
      </c>
      <c r="U5036" s="406">
        <v>30</v>
      </c>
      <c r="V5036" s="406">
        <v>9</v>
      </c>
      <c r="W5036" s="406">
        <v>202021</v>
      </c>
      <c r="X5036" s="566">
        <v>532.36014</v>
      </c>
    </row>
    <row r="5037" spans="18:24" x14ac:dyDescent="0.2">
      <c r="R5037" s="406" t="str">
        <f t="shared" si="78"/>
        <v>530_COR_30_9_202021</v>
      </c>
      <c r="S5037" s="406">
        <v>530</v>
      </c>
      <c r="T5037" s="406" t="s">
        <v>287</v>
      </c>
      <c r="U5037" s="406">
        <v>30</v>
      </c>
      <c r="V5037" s="406">
        <v>9</v>
      </c>
      <c r="W5037" s="406">
        <v>202021</v>
      </c>
      <c r="X5037" s="566">
        <v>0</v>
      </c>
    </row>
    <row r="5038" spans="18:24" x14ac:dyDescent="0.2">
      <c r="R5038" s="406" t="str">
        <f t="shared" si="78"/>
        <v>532_COR_30_9_202021</v>
      </c>
      <c r="S5038" s="406">
        <v>532</v>
      </c>
      <c r="T5038" s="406" t="s">
        <v>287</v>
      </c>
      <c r="U5038" s="406">
        <v>30</v>
      </c>
      <c r="V5038" s="406">
        <v>9</v>
      </c>
      <c r="W5038" s="406">
        <v>202021</v>
      </c>
      <c r="X5038" s="566">
        <v>3137</v>
      </c>
    </row>
    <row r="5039" spans="18:24" x14ac:dyDescent="0.2">
      <c r="R5039" s="406" t="str">
        <f t="shared" si="78"/>
        <v>534_COR_30_9_202021</v>
      </c>
      <c r="S5039" s="406">
        <v>534</v>
      </c>
      <c r="T5039" s="406" t="s">
        <v>287</v>
      </c>
      <c r="U5039" s="406">
        <v>30</v>
      </c>
      <c r="V5039" s="406">
        <v>9</v>
      </c>
      <c r="W5039" s="406">
        <v>202021</v>
      </c>
      <c r="X5039" s="566">
        <v>1676.6020600000002</v>
      </c>
    </row>
    <row r="5040" spans="18:24" x14ac:dyDescent="0.2">
      <c r="R5040" s="406" t="str">
        <f t="shared" si="78"/>
        <v>536_COR_30_9_202021</v>
      </c>
      <c r="S5040" s="406">
        <v>536</v>
      </c>
      <c r="T5040" s="406" t="s">
        <v>287</v>
      </c>
      <c r="U5040" s="406">
        <v>30</v>
      </c>
      <c r="V5040" s="406">
        <v>9</v>
      </c>
      <c r="W5040" s="406">
        <v>202021</v>
      </c>
      <c r="X5040" s="566">
        <v>1869</v>
      </c>
    </row>
    <row r="5041" spans="18:24" x14ac:dyDescent="0.2">
      <c r="R5041" s="406" t="str">
        <f t="shared" si="78"/>
        <v>538_COR_30_9_202021</v>
      </c>
      <c r="S5041" s="406">
        <v>538</v>
      </c>
      <c r="T5041" s="406" t="s">
        <v>287</v>
      </c>
      <c r="U5041" s="406">
        <v>30</v>
      </c>
      <c r="V5041" s="406">
        <v>9</v>
      </c>
      <c r="W5041" s="406">
        <v>202021</v>
      </c>
      <c r="X5041" s="566">
        <v>517</v>
      </c>
    </row>
    <row r="5042" spans="18:24" x14ac:dyDescent="0.2">
      <c r="R5042" s="406" t="str">
        <f t="shared" si="78"/>
        <v>540_COR_30_9_202021</v>
      </c>
      <c r="S5042" s="406">
        <v>540</v>
      </c>
      <c r="T5042" s="406" t="s">
        <v>287</v>
      </c>
      <c r="U5042" s="406">
        <v>30</v>
      </c>
      <c r="V5042" s="406">
        <v>9</v>
      </c>
      <c r="W5042" s="406">
        <v>202021</v>
      </c>
      <c r="X5042" s="566">
        <v>3843.433</v>
      </c>
    </row>
    <row r="5043" spans="18:24" x14ac:dyDescent="0.2">
      <c r="R5043" s="406" t="str">
        <f t="shared" si="78"/>
        <v>542_COR_30_9_202021</v>
      </c>
      <c r="S5043" s="406">
        <v>542</v>
      </c>
      <c r="T5043" s="406" t="s">
        <v>287</v>
      </c>
      <c r="U5043" s="406">
        <v>30</v>
      </c>
      <c r="V5043" s="406">
        <v>9</v>
      </c>
      <c r="W5043" s="406">
        <v>202021</v>
      </c>
      <c r="X5043" s="566">
        <v>226</v>
      </c>
    </row>
    <row r="5044" spans="18:24" x14ac:dyDescent="0.2">
      <c r="R5044" s="406" t="str">
        <f t="shared" si="78"/>
        <v>544_COR_30_9_202021</v>
      </c>
      <c r="S5044" s="406">
        <v>544</v>
      </c>
      <c r="T5044" s="406" t="s">
        <v>287</v>
      </c>
      <c r="U5044" s="406">
        <v>30</v>
      </c>
      <c r="V5044" s="406">
        <v>9</v>
      </c>
      <c r="W5044" s="406">
        <v>202021</v>
      </c>
      <c r="X5044" s="566">
        <v>31</v>
      </c>
    </row>
    <row r="5045" spans="18:24" x14ac:dyDescent="0.2">
      <c r="R5045" s="406" t="str">
        <f t="shared" si="78"/>
        <v>545_COR_30_9_202021</v>
      </c>
      <c r="S5045" s="406">
        <v>545</v>
      </c>
      <c r="T5045" s="406" t="s">
        <v>287</v>
      </c>
      <c r="U5045" s="406">
        <v>30</v>
      </c>
      <c r="V5045" s="406">
        <v>9</v>
      </c>
      <c r="W5045" s="406">
        <v>202021</v>
      </c>
      <c r="X5045" s="566">
        <v>436</v>
      </c>
    </row>
    <row r="5046" spans="18:24" x14ac:dyDescent="0.2">
      <c r="R5046" s="406" t="str">
        <f t="shared" si="78"/>
        <v>546_COR_30_9_202021</v>
      </c>
      <c r="S5046" s="406">
        <v>546</v>
      </c>
      <c r="T5046" s="406" t="s">
        <v>287</v>
      </c>
      <c r="U5046" s="406">
        <v>30</v>
      </c>
      <c r="V5046" s="406">
        <v>9</v>
      </c>
      <c r="W5046" s="406">
        <v>202021</v>
      </c>
      <c r="X5046" s="566">
        <v>724</v>
      </c>
    </row>
    <row r="5047" spans="18:24" x14ac:dyDescent="0.2">
      <c r="R5047" s="406" t="str">
        <f t="shared" si="78"/>
        <v>548_COR_30_9_202021</v>
      </c>
      <c r="S5047" s="406">
        <v>548</v>
      </c>
      <c r="T5047" s="406" t="s">
        <v>287</v>
      </c>
      <c r="U5047" s="406">
        <v>30</v>
      </c>
      <c r="V5047" s="406">
        <v>9</v>
      </c>
      <c r="W5047" s="406">
        <v>202021</v>
      </c>
      <c r="X5047" s="566">
        <v>882.70500000000004</v>
      </c>
    </row>
    <row r="5048" spans="18:24" x14ac:dyDescent="0.2">
      <c r="R5048" s="406" t="str">
        <f t="shared" si="78"/>
        <v>550_COR_30_9_202021</v>
      </c>
      <c r="S5048" s="406">
        <v>550</v>
      </c>
      <c r="T5048" s="406" t="s">
        <v>287</v>
      </c>
      <c r="U5048" s="406">
        <v>30</v>
      </c>
      <c r="V5048" s="406">
        <v>9</v>
      </c>
      <c r="W5048" s="406">
        <v>202021</v>
      </c>
      <c r="X5048" s="566">
        <v>1272.9434799999999</v>
      </c>
    </row>
    <row r="5049" spans="18:24" x14ac:dyDescent="0.2">
      <c r="R5049" s="406" t="str">
        <f t="shared" si="78"/>
        <v>552_COR_30_9_202021</v>
      </c>
      <c r="S5049" s="406">
        <v>552</v>
      </c>
      <c r="T5049" s="406" t="s">
        <v>287</v>
      </c>
      <c r="U5049" s="406">
        <v>30</v>
      </c>
      <c r="V5049" s="406">
        <v>9</v>
      </c>
      <c r="W5049" s="406">
        <v>202021</v>
      </c>
      <c r="X5049" s="566">
        <v>4381</v>
      </c>
    </row>
    <row r="5050" spans="18:24" x14ac:dyDescent="0.2">
      <c r="R5050" s="406" t="str">
        <f t="shared" si="78"/>
        <v>562_COR_30_9_202021</v>
      </c>
      <c r="S5050" s="406">
        <v>562</v>
      </c>
      <c r="T5050" s="406" t="s">
        <v>287</v>
      </c>
      <c r="U5050" s="406">
        <v>30</v>
      </c>
      <c r="V5050" s="406">
        <v>9</v>
      </c>
      <c r="W5050" s="406">
        <v>202021</v>
      </c>
      <c r="X5050" s="566">
        <v>0</v>
      </c>
    </row>
    <row r="5051" spans="18:24" x14ac:dyDescent="0.2">
      <c r="R5051" s="406" t="str">
        <f t="shared" si="78"/>
        <v>564_COR_30_9_202021</v>
      </c>
      <c r="S5051" s="406">
        <v>564</v>
      </c>
      <c r="T5051" s="406" t="s">
        <v>287</v>
      </c>
      <c r="U5051" s="406">
        <v>30</v>
      </c>
      <c r="V5051" s="406">
        <v>9</v>
      </c>
      <c r="W5051" s="406">
        <v>202021</v>
      </c>
      <c r="X5051" s="566">
        <v>0</v>
      </c>
    </row>
    <row r="5052" spans="18:24" x14ac:dyDescent="0.2">
      <c r="R5052" s="406" t="str">
        <f t="shared" si="78"/>
        <v>566_COR_30_9_202021</v>
      </c>
      <c r="S5052" s="406">
        <v>566</v>
      </c>
      <c r="T5052" s="406" t="s">
        <v>287</v>
      </c>
      <c r="U5052" s="406">
        <v>30</v>
      </c>
      <c r="V5052" s="406">
        <v>9</v>
      </c>
      <c r="W5052" s="406">
        <v>202021</v>
      </c>
      <c r="X5052" s="566">
        <v>0</v>
      </c>
    </row>
    <row r="5053" spans="18:24" x14ac:dyDescent="0.2">
      <c r="R5053" s="406" t="str">
        <f t="shared" si="78"/>
        <v>568_COR_30_9_202021</v>
      </c>
      <c r="S5053" s="406">
        <v>568</v>
      </c>
      <c r="T5053" s="406" t="s">
        <v>287</v>
      </c>
      <c r="U5053" s="406">
        <v>30</v>
      </c>
      <c r="V5053" s="406">
        <v>9</v>
      </c>
      <c r="W5053" s="406">
        <v>202021</v>
      </c>
      <c r="X5053" s="566">
        <v>0</v>
      </c>
    </row>
    <row r="5054" spans="18:24" x14ac:dyDescent="0.2">
      <c r="R5054" s="406" t="str">
        <f t="shared" si="78"/>
        <v>572_COR_30_9_202021</v>
      </c>
      <c r="S5054" s="406">
        <v>572</v>
      </c>
      <c r="T5054" s="406" t="s">
        <v>287</v>
      </c>
      <c r="U5054" s="406">
        <v>30</v>
      </c>
      <c r="V5054" s="406">
        <v>9</v>
      </c>
      <c r="W5054" s="406">
        <v>202021</v>
      </c>
      <c r="X5054" s="566">
        <v>0</v>
      </c>
    </row>
    <row r="5055" spans="18:24" x14ac:dyDescent="0.2">
      <c r="R5055" s="406" t="str">
        <f t="shared" si="78"/>
        <v>574_COR_30_9_202021</v>
      </c>
      <c r="S5055" s="406">
        <v>574</v>
      </c>
      <c r="T5055" s="406" t="s">
        <v>287</v>
      </c>
      <c r="U5055" s="406">
        <v>30</v>
      </c>
      <c r="V5055" s="406">
        <v>9</v>
      </c>
      <c r="W5055" s="406">
        <v>202021</v>
      </c>
      <c r="X5055" s="566">
        <v>0</v>
      </c>
    </row>
    <row r="5056" spans="18:24" x14ac:dyDescent="0.2">
      <c r="R5056" s="406" t="str">
        <f t="shared" si="78"/>
        <v>576_COR_30_9_202021</v>
      </c>
      <c r="S5056" s="406">
        <v>576</v>
      </c>
      <c r="T5056" s="406" t="s">
        <v>287</v>
      </c>
      <c r="U5056" s="406">
        <v>30</v>
      </c>
      <c r="V5056" s="406">
        <v>9</v>
      </c>
      <c r="W5056" s="406">
        <v>202021</v>
      </c>
      <c r="X5056" s="566">
        <v>0</v>
      </c>
    </row>
    <row r="5057" spans="18:24" x14ac:dyDescent="0.2">
      <c r="R5057" s="406" t="str">
        <f t="shared" si="78"/>
        <v>582_COR_30_9_202021</v>
      </c>
      <c r="S5057" s="406">
        <v>582</v>
      </c>
      <c r="T5057" s="406" t="s">
        <v>287</v>
      </c>
      <c r="U5057" s="406">
        <v>30</v>
      </c>
      <c r="V5057" s="406">
        <v>9</v>
      </c>
      <c r="W5057" s="406">
        <v>202021</v>
      </c>
      <c r="X5057" s="566">
        <v>0</v>
      </c>
    </row>
    <row r="5058" spans="18:24" x14ac:dyDescent="0.2">
      <c r="R5058" s="406" t="str">
        <f t="shared" si="78"/>
        <v>584_COR_30_9_202021</v>
      </c>
      <c r="S5058" s="406">
        <v>584</v>
      </c>
      <c r="T5058" s="406" t="s">
        <v>287</v>
      </c>
      <c r="U5058" s="406">
        <v>30</v>
      </c>
      <c r="V5058" s="406">
        <v>9</v>
      </c>
      <c r="W5058" s="406">
        <v>202021</v>
      </c>
      <c r="X5058" s="566">
        <v>0</v>
      </c>
    </row>
    <row r="5059" spans="18:24" x14ac:dyDescent="0.2">
      <c r="R5059" s="406" t="str">
        <f t="shared" si="78"/>
        <v>586_COR_30_9_202021</v>
      </c>
      <c r="S5059" s="406">
        <v>586</v>
      </c>
      <c r="T5059" s="406" t="s">
        <v>287</v>
      </c>
      <c r="U5059" s="406">
        <v>30</v>
      </c>
      <c r="V5059" s="406">
        <v>9</v>
      </c>
      <c r="W5059" s="406">
        <v>202021</v>
      </c>
      <c r="X5059" s="566">
        <v>0</v>
      </c>
    </row>
    <row r="5060" spans="18:24" x14ac:dyDescent="0.2">
      <c r="R5060" s="406" t="str">
        <f t="shared" ref="R5060:R5123" si="79">S5060&amp;"_"&amp;T5060&amp;"_"&amp;U5060&amp;"_"&amp;V5060&amp;"_"&amp;W5060</f>
        <v>512_COR_31_9_202021</v>
      </c>
      <c r="S5060" s="406">
        <v>512</v>
      </c>
      <c r="T5060" s="406" t="s">
        <v>287</v>
      </c>
      <c r="U5060" s="406">
        <v>31</v>
      </c>
      <c r="V5060" s="406">
        <v>9</v>
      </c>
      <c r="W5060" s="406">
        <v>202021</v>
      </c>
      <c r="X5060" s="566">
        <v>0</v>
      </c>
    </row>
    <row r="5061" spans="18:24" x14ac:dyDescent="0.2">
      <c r="R5061" s="406" t="str">
        <f t="shared" si="79"/>
        <v>514_COR_31_9_202021</v>
      </c>
      <c r="S5061" s="406">
        <v>514</v>
      </c>
      <c r="T5061" s="406" t="s">
        <v>287</v>
      </c>
      <c r="U5061" s="406">
        <v>31</v>
      </c>
      <c r="V5061" s="406">
        <v>9</v>
      </c>
      <c r="W5061" s="406">
        <v>202021</v>
      </c>
      <c r="X5061" s="566">
        <v>784</v>
      </c>
    </row>
    <row r="5062" spans="18:24" x14ac:dyDescent="0.2">
      <c r="R5062" s="406" t="str">
        <f t="shared" si="79"/>
        <v>516_COR_31_9_202021</v>
      </c>
      <c r="S5062" s="406">
        <v>516</v>
      </c>
      <c r="T5062" s="406" t="s">
        <v>287</v>
      </c>
      <c r="U5062" s="406">
        <v>31</v>
      </c>
      <c r="V5062" s="406">
        <v>9</v>
      </c>
      <c r="W5062" s="406">
        <v>202021</v>
      </c>
      <c r="X5062" s="566">
        <v>845</v>
      </c>
    </row>
    <row r="5063" spans="18:24" x14ac:dyDescent="0.2">
      <c r="R5063" s="406" t="str">
        <f t="shared" si="79"/>
        <v>518_COR_31_9_202021</v>
      </c>
      <c r="S5063" s="406">
        <v>518</v>
      </c>
      <c r="T5063" s="406" t="s">
        <v>287</v>
      </c>
      <c r="U5063" s="406">
        <v>31</v>
      </c>
      <c r="V5063" s="406">
        <v>9</v>
      </c>
      <c r="W5063" s="406">
        <v>202021</v>
      </c>
      <c r="X5063" s="566">
        <v>121</v>
      </c>
    </row>
    <row r="5064" spans="18:24" x14ac:dyDescent="0.2">
      <c r="R5064" s="406" t="str">
        <f t="shared" si="79"/>
        <v>520_COR_31_9_202021</v>
      </c>
      <c r="S5064" s="406">
        <v>520</v>
      </c>
      <c r="T5064" s="406" t="s">
        <v>287</v>
      </c>
      <c r="U5064" s="406">
        <v>31</v>
      </c>
      <c r="V5064" s="406">
        <v>9</v>
      </c>
      <c r="W5064" s="406">
        <v>202021</v>
      </c>
      <c r="X5064" s="566">
        <v>632</v>
      </c>
    </row>
    <row r="5065" spans="18:24" x14ac:dyDescent="0.2">
      <c r="R5065" s="406" t="str">
        <f t="shared" si="79"/>
        <v>522_COR_31_9_202021</v>
      </c>
      <c r="S5065" s="406">
        <v>522</v>
      </c>
      <c r="T5065" s="406" t="s">
        <v>287</v>
      </c>
      <c r="U5065" s="406">
        <v>31</v>
      </c>
      <c r="V5065" s="406">
        <v>9</v>
      </c>
      <c r="W5065" s="406">
        <v>202021</v>
      </c>
      <c r="X5065" s="566">
        <v>0</v>
      </c>
    </row>
    <row r="5066" spans="18:24" x14ac:dyDescent="0.2">
      <c r="R5066" s="406" t="str">
        <f t="shared" si="79"/>
        <v>524_COR_31_9_202021</v>
      </c>
      <c r="S5066" s="406">
        <v>524</v>
      </c>
      <c r="T5066" s="406" t="s">
        <v>287</v>
      </c>
      <c r="U5066" s="406">
        <v>31</v>
      </c>
      <c r="V5066" s="406">
        <v>9</v>
      </c>
      <c r="W5066" s="406">
        <v>202021</v>
      </c>
      <c r="X5066" s="566">
        <v>94.295000000000002</v>
      </c>
    </row>
    <row r="5067" spans="18:24" x14ac:dyDescent="0.2">
      <c r="R5067" s="406" t="str">
        <f t="shared" si="79"/>
        <v>526_COR_31_9_202021</v>
      </c>
      <c r="S5067" s="406">
        <v>526</v>
      </c>
      <c r="T5067" s="406" t="s">
        <v>287</v>
      </c>
      <c r="U5067" s="406">
        <v>31</v>
      </c>
      <c r="V5067" s="406">
        <v>9</v>
      </c>
      <c r="W5067" s="406">
        <v>202021</v>
      </c>
      <c r="X5067" s="566">
        <v>741</v>
      </c>
    </row>
    <row r="5068" spans="18:24" x14ac:dyDescent="0.2">
      <c r="R5068" s="406" t="str">
        <f t="shared" si="79"/>
        <v>528_COR_31_9_202021</v>
      </c>
      <c r="S5068" s="406">
        <v>528</v>
      </c>
      <c r="T5068" s="406" t="s">
        <v>287</v>
      </c>
      <c r="U5068" s="406">
        <v>31</v>
      </c>
      <c r="V5068" s="406">
        <v>9</v>
      </c>
      <c r="W5068" s="406">
        <v>202021</v>
      </c>
      <c r="X5068" s="566">
        <v>140.77748</v>
      </c>
    </row>
    <row r="5069" spans="18:24" x14ac:dyDescent="0.2">
      <c r="R5069" s="406" t="str">
        <f t="shared" si="79"/>
        <v>530_COR_31_9_202021</v>
      </c>
      <c r="S5069" s="406">
        <v>530</v>
      </c>
      <c r="T5069" s="406" t="s">
        <v>287</v>
      </c>
      <c r="U5069" s="406">
        <v>31</v>
      </c>
      <c r="V5069" s="406">
        <v>9</v>
      </c>
      <c r="W5069" s="406">
        <v>202021</v>
      </c>
      <c r="X5069" s="566">
        <v>1069.3548599999999</v>
      </c>
    </row>
    <row r="5070" spans="18:24" x14ac:dyDescent="0.2">
      <c r="R5070" s="406" t="str">
        <f t="shared" si="79"/>
        <v>532_COR_31_9_202021</v>
      </c>
      <c r="S5070" s="406">
        <v>532</v>
      </c>
      <c r="T5070" s="406" t="s">
        <v>287</v>
      </c>
      <c r="U5070" s="406">
        <v>31</v>
      </c>
      <c r="V5070" s="406">
        <v>9</v>
      </c>
      <c r="W5070" s="406">
        <v>202021</v>
      </c>
      <c r="X5070" s="566">
        <v>0</v>
      </c>
    </row>
    <row r="5071" spans="18:24" x14ac:dyDescent="0.2">
      <c r="R5071" s="406" t="str">
        <f t="shared" si="79"/>
        <v>534_COR_31_9_202021</v>
      </c>
      <c r="S5071" s="406">
        <v>534</v>
      </c>
      <c r="T5071" s="406" t="s">
        <v>287</v>
      </c>
      <c r="U5071" s="406">
        <v>31</v>
      </c>
      <c r="V5071" s="406">
        <v>9</v>
      </c>
      <c r="W5071" s="406">
        <v>202021</v>
      </c>
      <c r="X5071" s="566">
        <v>0</v>
      </c>
    </row>
    <row r="5072" spans="18:24" x14ac:dyDescent="0.2">
      <c r="R5072" s="406" t="str">
        <f t="shared" si="79"/>
        <v>536_COR_31_9_202021</v>
      </c>
      <c r="S5072" s="406">
        <v>536</v>
      </c>
      <c r="T5072" s="406" t="s">
        <v>287</v>
      </c>
      <c r="U5072" s="406">
        <v>31</v>
      </c>
      <c r="V5072" s="406">
        <v>9</v>
      </c>
      <c r="W5072" s="406">
        <v>202021</v>
      </c>
      <c r="X5072" s="566">
        <v>0</v>
      </c>
    </row>
    <row r="5073" spans="18:24" x14ac:dyDescent="0.2">
      <c r="R5073" s="406" t="str">
        <f t="shared" si="79"/>
        <v>538_COR_31_9_202021</v>
      </c>
      <c r="S5073" s="406">
        <v>538</v>
      </c>
      <c r="T5073" s="406" t="s">
        <v>287</v>
      </c>
      <c r="U5073" s="406">
        <v>31</v>
      </c>
      <c r="V5073" s="406">
        <v>9</v>
      </c>
      <c r="W5073" s="406">
        <v>202021</v>
      </c>
      <c r="X5073" s="566">
        <v>0</v>
      </c>
    </row>
    <row r="5074" spans="18:24" x14ac:dyDescent="0.2">
      <c r="R5074" s="406" t="str">
        <f t="shared" si="79"/>
        <v>540_COR_31_9_202021</v>
      </c>
      <c r="S5074" s="406">
        <v>540</v>
      </c>
      <c r="T5074" s="406" t="s">
        <v>287</v>
      </c>
      <c r="U5074" s="406">
        <v>31</v>
      </c>
      <c r="V5074" s="406">
        <v>9</v>
      </c>
      <c r="W5074" s="406">
        <v>202021</v>
      </c>
      <c r="X5074" s="566">
        <v>101.307</v>
      </c>
    </row>
    <row r="5075" spans="18:24" x14ac:dyDescent="0.2">
      <c r="R5075" s="406" t="str">
        <f t="shared" si="79"/>
        <v>542_COR_31_9_202021</v>
      </c>
      <c r="S5075" s="406">
        <v>542</v>
      </c>
      <c r="T5075" s="406" t="s">
        <v>287</v>
      </c>
      <c r="U5075" s="406">
        <v>31</v>
      </c>
      <c r="V5075" s="406">
        <v>9</v>
      </c>
      <c r="W5075" s="406">
        <v>202021</v>
      </c>
      <c r="X5075" s="566">
        <v>46</v>
      </c>
    </row>
    <row r="5076" spans="18:24" x14ac:dyDescent="0.2">
      <c r="R5076" s="406" t="str">
        <f t="shared" si="79"/>
        <v>544_COR_31_9_202021</v>
      </c>
      <c r="S5076" s="406">
        <v>544</v>
      </c>
      <c r="T5076" s="406" t="s">
        <v>287</v>
      </c>
      <c r="U5076" s="406">
        <v>31</v>
      </c>
      <c r="V5076" s="406">
        <v>9</v>
      </c>
      <c r="W5076" s="406">
        <v>202021</v>
      </c>
      <c r="X5076" s="566">
        <v>740</v>
      </c>
    </row>
    <row r="5077" spans="18:24" x14ac:dyDescent="0.2">
      <c r="R5077" s="406" t="str">
        <f t="shared" si="79"/>
        <v>545_COR_31_9_202021</v>
      </c>
      <c r="S5077" s="406">
        <v>545</v>
      </c>
      <c r="T5077" s="406" t="s">
        <v>287</v>
      </c>
      <c r="U5077" s="406">
        <v>31</v>
      </c>
      <c r="V5077" s="406">
        <v>9</v>
      </c>
      <c r="W5077" s="406">
        <v>202021</v>
      </c>
      <c r="X5077" s="566">
        <v>0</v>
      </c>
    </row>
    <row r="5078" spans="18:24" x14ac:dyDescent="0.2">
      <c r="R5078" s="406" t="str">
        <f t="shared" si="79"/>
        <v>546_COR_31_9_202021</v>
      </c>
      <c r="S5078" s="406">
        <v>546</v>
      </c>
      <c r="T5078" s="406" t="s">
        <v>287</v>
      </c>
      <c r="U5078" s="406">
        <v>31</v>
      </c>
      <c r="V5078" s="406">
        <v>9</v>
      </c>
      <c r="W5078" s="406">
        <v>202021</v>
      </c>
      <c r="X5078" s="566">
        <v>0</v>
      </c>
    </row>
    <row r="5079" spans="18:24" x14ac:dyDescent="0.2">
      <c r="R5079" s="406" t="str">
        <f t="shared" si="79"/>
        <v>548_COR_31_9_202021</v>
      </c>
      <c r="S5079" s="406">
        <v>548</v>
      </c>
      <c r="T5079" s="406" t="s">
        <v>287</v>
      </c>
      <c r="U5079" s="406">
        <v>31</v>
      </c>
      <c r="V5079" s="406">
        <v>9</v>
      </c>
      <c r="W5079" s="406">
        <v>202021</v>
      </c>
      <c r="X5079" s="566">
        <v>0</v>
      </c>
    </row>
    <row r="5080" spans="18:24" x14ac:dyDescent="0.2">
      <c r="R5080" s="406" t="str">
        <f t="shared" si="79"/>
        <v>550_COR_31_9_202021</v>
      </c>
      <c r="S5080" s="406">
        <v>550</v>
      </c>
      <c r="T5080" s="406" t="s">
        <v>287</v>
      </c>
      <c r="U5080" s="406">
        <v>31</v>
      </c>
      <c r="V5080" s="406">
        <v>9</v>
      </c>
      <c r="W5080" s="406">
        <v>202021</v>
      </c>
      <c r="X5080" s="566">
        <v>0</v>
      </c>
    </row>
    <row r="5081" spans="18:24" x14ac:dyDescent="0.2">
      <c r="R5081" s="406" t="str">
        <f t="shared" si="79"/>
        <v>552_COR_31_9_202021</v>
      </c>
      <c r="S5081" s="406">
        <v>552</v>
      </c>
      <c r="T5081" s="406" t="s">
        <v>287</v>
      </c>
      <c r="U5081" s="406">
        <v>31</v>
      </c>
      <c r="V5081" s="406">
        <v>9</v>
      </c>
      <c r="W5081" s="406">
        <v>202021</v>
      </c>
      <c r="X5081" s="566">
        <v>248</v>
      </c>
    </row>
    <row r="5082" spans="18:24" x14ac:dyDescent="0.2">
      <c r="R5082" s="406" t="str">
        <f t="shared" si="79"/>
        <v>562_COR_31_9_202021</v>
      </c>
      <c r="S5082" s="406">
        <v>562</v>
      </c>
      <c r="T5082" s="406" t="s">
        <v>287</v>
      </c>
      <c r="U5082" s="406">
        <v>31</v>
      </c>
      <c r="V5082" s="406">
        <v>9</v>
      </c>
      <c r="W5082" s="406">
        <v>202021</v>
      </c>
      <c r="X5082" s="566">
        <v>0</v>
      </c>
    </row>
    <row r="5083" spans="18:24" x14ac:dyDescent="0.2">
      <c r="R5083" s="406" t="str">
        <f t="shared" si="79"/>
        <v>564_COR_31_9_202021</v>
      </c>
      <c r="S5083" s="406">
        <v>564</v>
      </c>
      <c r="T5083" s="406" t="s">
        <v>287</v>
      </c>
      <c r="U5083" s="406">
        <v>31</v>
      </c>
      <c r="V5083" s="406">
        <v>9</v>
      </c>
      <c r="W5083" s="406">
        <v>202021</v>
      </c>
      <c r="X5083" s="566">
        <v>0</v>
      </c>
    </row>
    <row r="5084" spans="18:24" x14ac:dyDescent="0.2">
      <c r="R5084" s="406" t="str">
        <f t="shared" si="79"/>
        <v>566_COR_31_9_202021</v>
      </c>
      <c r="S5084" s="406">
        <v>566</v>
      </c>
      <c r="T5084" s="406" t="s">
        <v>287</v>
      </c>
      <c r="U5084" s="406">
        <v>31</v>
      </c>
      <c r="V5084" s="406">
        <v>9</v>
      </c>
      <c r="W5084" s="406">
        <v>202021</v>
      </c>
      <c r="X5084" s="566">
        <v>0</v>
      </c>
    </row>
    <row r="5085" spans="18:24" x14ac:dyDescent="0.2">
      <c r="R5085" s="406" t="str">
        <f t="shared" si="79"/>
        <v>568_COR_31_9_202021</v>
      </c>
      <c r="S5085" s="406">
        <v>568</v>
      </c>
      <c r="T5085" s="406" t="s">
        <v>287</v>
      </c>
      <c r="U5085" s="406">
        <v>31</v>
      </c>
      <c r="V5085" s="406">
        <v>9</v>
      </c>
      <c r="W5085" s="406">
        <v>202021</v>
      </c>
      <c r="X5085" s="566">
        <v>0</v>
      </c>
    </row>
    <row r="5086" spans="18:24" x14ac:dyDescent="0.2">
      <c r="R5086" s="406" t="str">
        <f t="shared" si="79"/>
        <v>572_COR_31_9_202021</v>
      </c>
      <c r="S5086" s="406">
        <v>572</v>
      </c>
      <c r="T5086" s="406" t="s">
        <v>287</v>
      </c>
      <c r="U5086" s="406">
        <v>31</v>
      </c>
      <c r="V5086" s="406">
        <v>9</v>
      </c>
      <c r="W5086" s="406">
        <v>202021</v>
      </c>
      <c r="X5086" s="566">
        <v>0</v>
      </c>
    </row>
    <row r="5087" spans="18:24" x14ac:dyDescent="0.2">
      <c r="R5087" s="406" t="str">
        <f t="shared" si="79"/>
        <v>574_COR_31_9_202021</v>
      </c>
      <c r="S5087" s="406">
        <v>574</v>
      </c>
      <c r="T5087" s="406" t="s">
        <v>287</v>
      </c>
      <c r="U5087" s="406">
        <v>31</v>
      </c>
      <c r="V5087" s="406">
        <v>9</v>
      </c>
      <c r="W5087" s="406">
        <v>202021</v>
      </c>
      <c r="X5087" s="566">
        <v>0</v>
      </c>
    </row>
    <row r="5088" spans="18:24" x14ac:dyDescent="0.2">
      <c r="R5088" s="406" t="str">
        <f t="shared" si="79"/>
        <v>576_COR_31_9_202021</v>
      </c>
      <c r="S5088" s="406">
        <v>576</v>
      </c>
      <c r="T5088" s="406" t="s">
        <v>287</v>
      </c>
      <c r="U5088" s="406">
        <v>31</v>
      </c>
      <c r="V5088" s="406">
        <v>9</v>
      </c>
      <c r="W5088" s="406">
        <v>202021</v>
      </c>
      <c r="X5088" s="566">
        <v>0</v>
      </c>
    </row>
    <row r="5089" spans="18:24" x14ac:dyDescent="0.2">
      <c r="R5089" s="406" t="str">
        <f t="shared" si="79"/>
        <v>582_COR_31_9_202021</v>
      </c>
      <c r="S5089" s="406">
        <v>582</v>
      </c>
      <c r="T5089" s="406" t="s">
        <v>287</v>
      </c>
      <c r="U5089" s="406">
        <v>31</v>
      </c>
      <c r="V5089" s="406">
        <v>9</v>
      </c>
      <c r="W5089" s="406">
        <v>202021</v>
      </c>
      <c r="X5089" s="566">
        <v>0</v>
      </c>
    </row>
    <row r="5090" spans="18:24" x14ac:dyDescent="0.2">
      <c r="R5090" s="406" t="str">
        <f t="shared" si="79"/>
        <v>584_COR_31_9_202021</v>
      </c>
      <c r="S5090" s="406">
        <v>584</v>
      </c>
      <c r="T5090" s="406" t="s">
        <v>287</v>
      </c>
      <c r="U5090" s="406">
        <v>31</v>
      </c>
      <c r="V5090" s="406">
        <v>9</v>
      </c>
      <c r="W5090" s="406">
        <v>202021</v>
      </c>
      <c r="X5090" s="566">
        <v>0</v>
      </c>
    </row>
    <row r="5091" spans="18:24" x14ac:dyDescent="0.2">
      <c r="R5091" s="406" t="str">
        <f t="shared" si="79"/>
        <v>586_COR_31_9_202021</v>
      </c>
      <c r="S5091" s="406">
        <v>586</v>
      </c>
      <c r="T5091" s="406" t="s">
        <v>287</v>
      </c>
      <c r="U5091" s="406">
        <v>31</v>
      </c>
      <c r="V5091" s="406">
        <v>9</v>
      </c>
      <c r="W5091" s="406">
        <v>202021</v>
      </c>
      <c r="X5091" s="566">
        <v>0</v>
      </c>
    </row>
    <row r="5092" spans="18:24" x14ac:dyDescent="0.2">
      <c r="R5092" s="406" t="str">
        <f t="shared" si="79"/>
        <v>512_COR_32_9_202021</v>
      </c>
      <c r="S5092" s="406">
        <v>512</v>
      </c>
      <c r="T5092" s="406" t="s">
        <v>287</v>
      </c>
      <c r="U5092" s="406">
        <v>32</v>
      </c>
      <c r="V5092" s="406">
        <v>9</v>
      </c>
      <c r="W5092" s="406">
        <v>202021</v>
      </c>
      <c r="X5092" s="566">
        <v>1181</v>
      </c>
    </row>
    <row r="5093" spans="18:24" x14ac:dyDescent="0.2">
      <c r="R5093" s="406" t="str">
        <f t="shared" si="79"/>
        <v>514_COR_32_9_202021</v>
      </c>
      <c r="S5093" s="406">
        <v>514</v>
      </c>
      <c r="T5093" s="406" t="s">
        <v>287</v>
      </c>
      <c r="U5093" s="406">
        <v>32</v>
      </c>
      <c r="V5093" s="406">
        <v>9</v>
      </c>
      <c r="W5093" s="406">
        <v>202021</v>
      </c>
      <c r="X5093" s="566">
        <v>2349</v>
      </c>
    </row>
    <row r="5094" spans="18:24" x14ac:dyDescent="0.2">
      <c r="R5094" s="406" t="str">
        <f t="shared" si="79"/>
        <v>516_COR_32_9_202021</v>
      </c>
      <c r="S5094" s="406">
        <v>516</v>
      </c>
      <c r="T5094" s="406" t="s">
        <v>287</v>
      </c>
      <c r="U5094" s="406">
        <v>32</v>
      </c>
      <c r="V5094" s="406">
        <v>9</v>
      </c>
      <c r="W5094" s="406">
        <v>202021</v>
      </c>
      <c r="X5094" s="566">
        <v>1741</v>
      </c>
    </row>
    <row r="5095" spans="18:24" x14ac:dyDescent="0.2">
      <c r="R5095" s="406" t="str">
        <f t="shared" si="79"/>
        <v>518_COR_32_9_202021</v>
      </c>
      <c r="S5095" s="406">
        <v>518</v>
      </c>
      <c r="T5095" s="406" t="s">
        <v>287</v>
      </c>
      <c r="U5095" s="406">
        <v>32</v>
      </c>
      <c r="V5095" s="406">
        <v>9</v>
      </c>
      <c r="W5095" s="406">
        <v>202021</v>
      </c>
      <c r="X5095" s="566">
        <v>1123</v>
      </c>
    </row>
    <row r="5096" spans="18:24" x14ac:dyDescent="0.2">
      <c r="R5096" s="406" t="str">
        <f t="shared" si="79"/>
        <v>520_COR_32_9_202021</v>
      </c>
      <c r="S5096" s="406">
        <v>520</v>
      </c>
      <c r="T5096" s="406" t="s">
        <v>287</v>
      </c>
      <c r="U5096" s="406">
        <v>32</v>
      </c>
      <c r="V5096" s="406">
        <v>9</v>
      </c>
      <c r="W5096" s="406">
        <v>202021</v>
      </c>
      <c r="X5096" s="566">
        <v>4971</v>
      </c>
    </row>
    <row r="5097" spans="18:24" x14ac:dyDescent="0.2">
      <c r="R5097" s="406" t="str">
        <f t="shared" si="79"/>
        <v>522_COR_32_9_202021</v>
      </c>
      <c r="S5097" s="406">
        <v>522</v>
      </c>
      <c r="T5097" s="406" t="s">
        <v>287</v>
      </c>
      <c r="U5097" s="406">
        <v>32</v>
      </c>
      <c r="V5097" s="406">
        <v>9</v>
      </c>
      <c r="W5097" s="406">
        <v>202021</v>
      </c>
      <c r="X5097" s="566">
        <v>2823.4270000000001</v>
      </c>
    </row>
    <row r="5098" spans="18:24" x14ac:dyDescent="0.2">
      <c r="R5098" s="406" t="str">
        <f t="shared" si="79"/>
        <v>524_COR_32_9_202021</v>
      </c>
      <c r="S5098" s="406">
        <v>524</v>
      </c>
      <c r="T5098" s="406" t="s">
        <v>287</v>
      </c>
      <c r="U5098" s="406">
        <v>32</v>
      </c>
      <c r="V5098" s="406">
        <v>9</v>
      </c>
      <c r="W5098" s="406">
        <v>202021</v>
      </c>
      <c r="X5098" s="566">
        <v>1556.8319999999999</v>
      </c>
    </row>
    <row r="5099" spans="18:24" x14ac:dyDescent="0.2">
      <c r="R5099" s="406" t="str">
        <f t="shared" si="79"/>
        <v>526_COR_32_9_202021</v>
      </c>
      <c r="S5099" s="406">
        <v>526</v>
      </c>
      <c r="T5099" s="406" t="s">
        <v>287</v>
      </c>
      <c r="U5099" s="406">
        <v>32</v>
      </c>
      <c r="V5099" s="406">
        <v>9</v>
      </c>
      <c r="W5099" s="406">
        <v>202021</v>
      </c>
      <c r="X5099" s="566">
        <v>1630</v>
      </c>
    </row>
    <row r="5100" spans="18:24" x14ac:dyDescent="0.2">
      <c r="R5100" s="406" t="str">
        <f t="shared" si="79"/>
        <v>528_COR_32_9_202021</v>
      </c>
      <c r="S5100" s="406">
        <v>528</v>
      </c>
      <c r="T5100" s="406" t="s">
        <v>287</v>
      </c>
      <c r="U5100" s="406">
        <v>32</v>
      </c>
      <c r="V5100" s="406">
        <v>9</v>
      </c>
      <c r="W5100" s="406">
        <v>202021</v>
      </c>
      <c r="X5100" s="566">
        <v>719.53454999999997</v>
      </c>
    </row>
    <row r="5101" spans="18:24" x14ac:dyDescent="0.2">
      <c r="R5101" s="406" t="str">
        <f t="shared" si="79"/>
        <v>530_COR_32_9_202021</v>
      </c>
      <c r="S5101" s="406">
        <v>530</v>
      </c>
      <c r="T5101" s="406" t="s">
        <v>287</v>
      </c>
      <c r="U5101" s="406">
        <v>32</v>
      </c>
      <c r="V5101" s="406">
        <v>9</v>
      </c>
      <c r="W5101" s="406">
        <v>202021</v>
      </c>
      <c r="X5101" s="566">
        <v>1069.3548599999999</v>
      </c>
    </row>
    <row r="5102" spans="18:24" x14ac:dyDescent="0.2">
      <c r="R5102" s="406" t="str">
        <f t="shared" si="79"/>
        <v>532_COR_32_9_202021</v>
      </c>
      <c r="S5102" s="406">
        <v>532</v>
      </c>
      <c r="T5102" s="406" t="s">
        <v>287</v>
      </c>
      <c r="U5102" s="406">
        <v>32</v>
      </c>
      <c r="V5102" s="406">
        <v>9</v>
      </c>
      <c r="W5102" s="406">
        <v>202021</v>
      </c>
      <c r="X5102" s="566">
        <v>3161</v>
      </c>
    </row>
    <row r="5103" spans="18:24" x14ac:dyDescent="0.2">
      <c r="R5103" s="406" t="str">
        <f t="shared" si="79"/>
        <v>534_COR_32_9_202021</v>
      </c>
      <c r="S5103" s="406">
        <v>534</v>
      </c>
      <c r="T5103" s="406" t="s">
        <v>287</v>
      </c>
      <c r="U5103" s="406">
        <v>32</v>
      </c>
      <c r="V5103" s="406">
        <v>9</v>
      </c>
      <c r="W5103" s="406">
        <v>202021</v>
      </c>
      <c r="X5103" s="566">
        <v>1831.5656900000001</v>
      </c>
    </row>
    <row r="5104" spans="18:24" x14ac:dyDescent="0.2">
      <c r="R5104" s="406" t="str">
        <f t="shared" si="79"/>
        <v>536_COR_32_9_202021</v>
      </c>
      <c r="S5104" s="406">
        <v>536</v>
      </c>
      <c r="T5104" s="406" t="s">
        <v>287</v>
      </c>
      <c r="U5104" s="406">
        <v>32</v>
      </c>
      <c r="V5104" s="406">
        <v>9</v>
      </c>
      <c r="W5104" s="406">
        <v>202021</v>
      </c>
      <c r="X5104" s="566">
        <v>1869</v>
      </c>
    </row>
    <row r="5105" spans="18:24" x14ac:dyDescent="0.2">
      <c r="R5105" s="406" t="str">
        <f t="shared" si="79"/>
        <v>538_COR_32_9_202021</v>
      </c>
      <c r="S5105" s="406">
        <v>538</v>
      </c>
      <c r="T5105" s="406" t="s">
        <v>287</v>
      </c>
      <c r="U5105" s="406">
        <v>32</v>
      </c>
      <c r="V5105" s="406">
        <v>9</v>
      </c>
      <c r="W5105" s="406">
        <v>202021</v>
      </c>
      <c r="X5105" s="566">
        <v>517</v>
      </c>
    </row>
    <row r="5106" spans="18:24" x14ac:dyDescent="0.2">
      <c r="R5106" s="406" t="str">
        <f t="shared" si="79"/>
        <v>540_COR_32_9_202021</v>
      </c>
      <c r="S5106" s="406">
        <v>540</v>
      </c>
      <c r="T5106" s="406" t="s">
        <v>287</v>
      </c>
      <c r="U5106" s="406">
        <v>32</v>
      </c>
      <c r="V5106" s="406">
        <v>9</v>
      </c>
      <c r="W5106" s="406">
        <v>202021</v>
      </c>
      <c r="X5106" s="566">
        <v>3944.74</v>
      </c>
    </row>
    <row r="5107" spans="18:24" x14ac:dyDescent="0.2">
      <c r="R5107" s="406" t="str">
        <f t="shared" si="79"/>
        <v>542_COR_32_9_202021</v>
      </c>
      <c r="S5107" s="406">
        <v>542</v>
      </c>
      <c r="T5107" s="406" t="s">
        <v>287</v>
      </c>
      <c r="U5107" s="406">
        <v>32</v>
      </c>
      <c r="V5107" s="406">
        <v>9</v>
      </c>
      <c r="W5107" s="406">
        <v>202021</v>
      </c>
      <c r="X5107" s="566">
        <v>794</v>
      </c>
    </row>
    <row r="5108" spans="18:24" x14ac:dyDescent="0.2">
      <c r="R5108" s="406" t="str">
        <f t="shared" si="79"/>
        <v>544_COR_32_9_202021</v>
      </c>
      <c r="S5108" s="406">
        <v>544</v>
      </c>
      <c r="T5108" s="406" t="s">
        <v>287</v>
      </c>
      <c r="U5108" s="406">
        <v>32</v>
      </c>
      <c r="V5108" s="406">
        <v>9</v>
      </c>
      <c r="W5108" s="406">
        <v>202021</v>
      </c>
      <c r="X5108" s="566">
        <v>771</v>
      </c>
    </row>
    <row r="5109" spans="18:24" x14ac:dyDescent="0.2">
      <c r="R5109" s="406" t="str">
        <f t="shared" si="79"/>
        <v>545_COR_32_9_202021</v>
      </c>
      <c r="S5109" s="406">
        <v>545</v>
      </c>
      <c r="T5109" s="406" t="s">
        <v>287</v>
      </c>
      <c r="U5109" s="406">
        <v>32</v>
      </c>
      <c r="V5109" s="406">
        <v>9</v>
      </c>
      <c r="W5109" s="406">
        <v>202021</v>
      </c>
      <c r="X5109" s="566">
        <v>436</v>
      </c>
    </row>
    <row r="5110" spans="18:24" x14ac:dyDescent="0.2">
      <c r="R5110" s="406" t="str">
        <f t="shared" si="79"/>
        <v>546_COR_32_9_202021</v>
      </c>
      <c r="S5110" s="406">
        <v>546</v>
      </c>
      <c r="T5110" s="406" t="s">
        <v>287</v>
      </c>
      <c r="U5110" s="406">
        <v>32</v>
      </c>
      <c r="V5110" s="406">
        <v>9</v>
      </c>
      <c r="W5110" s="406">
        <v>202021</v>
      </c>
      <c r="X5110" s="566">
        <v>724</v>
      </c>
    </row>
    <row r="5111" spans="18:24" x14ac:dyDescent="0.2">
      <c r="R5111" s="406" t="str">
        <f t="shared" si="79"/>
        <v>548_COR_32_9_202021</v>
      </c>
      <c r="S5111" s="406">
        <v>548</v>
      </c>
      <c r="T5111" s="406" t="s">
        <v>287</v>
      </c>
      <c r="U5111" s="406">
        <v>32</v>
      </c>
      <c r="V5111" s="406">
        <v>9</v>
      </c>
      <c r="W5111" s="406">
        <v>202021</v>
      </c>
      <c r="X5111" s="566">
        <v>882.70500000000004</v>
      </c>
    </row>
    <row r="5112" spans="18:24" x14ac:dyDescent="0.2">
      <c r="R5112" s="406" t="str">
        <f t="shared" si="79"/>
        <v>550_COR_32_9_202021</v>
      </c>
      <c r="S5112" s="406">
        <v>550</v>
      </c>
      <c r="T5112" s="406" t="s">
        <v>287</v>
      </c>
      <c r="U5112" s="406">
        <v>32</v>
      </c>
      <c r="V5112" s="406">
        <v>9</v>
      </c>
      <c r="W5112" s="406">
        <v>202021</v>
      </c>
      <c r="X5112" s="566">
        <v>1272.9434799999999</v>
      </c>
    </row>
    <row r="5113" spans="18:24" x14ac:dyDescent="0.2">
      <c r="R5113" s="406" t="str">
        <f t="shared" si="79"/>
        <v>552_COR_32_9_202021</v>
      </c>
      <c r="S5113" s="406">
        <v>552</v>
      </c>
      <c r="T5113" s="406" t="s">
        <v>287</v>
      </c>
      <c r="U5113" s="406">
        <v>32</v>
      </c>
      <c r="V5113" s="406">
        <v>9</v>
      </c>
      <c r="W5113" s="406">
        <v>202021</v>
      </c>
      <c r="X5113" s="566">
        <v>5202</v>
      </c>
    </row>
    <row r="5114" spans="18:24" x14ac:dyDescent="0.2">
      <c r="R5114" s="406" t="str">
        <f t="shared" si="79"/>
        <v>562_COR_32_9_202021</v>
      </c>
      <c r="S5114" s="406">
        <v>562</v>
      </c>
      <c r="T5114" s="406" t="s">
        <v>287</v>
      </c>
      <c r="U5114" s="406">
        <v>32</v>
      </c>
      <c r="V5114" s="406">
        <v>9</v>
      </c>
      <c r="W5114" s="406">
        <v>202021</v>
      </c>
      <c r="X5114" s="566">
        <v>0</v>
      </c>
    </row>
    <row r="5115" spans="18:24" x14ac:dyDescent="0.2">
      <c r="R5115" s="406" t="str">
        <f t="shared" si="79"/>
        <v>564_COR_32_9_202021</v>
      </c>
      <c r="S5115" s="406">
        <v>564</v>
      </c>
      <c r="T5115" s="406" t="s">
        <v>287</v>
      </c>
      <c r="U5115" s="406">
        <v>32</v>
      </c>
      <c r="V5115" s="406">
        <v>9</v>
      </c>
      <c r="W5115" s="406">
        <v>202021</v>
      </c>
      <c r="X5115" s="566">
        <v>0</v>
      </c>
    </row>
    <row r="5116" spans="18:24" x14ac:dyDescent="0.2">
      <c r="R5116" s="406" t="str">
        <f t="shared" si="79"/>
        <v>566_COR_32_9_202021</v>
      </c>
      <c r="S5116" s="406">
        <v>566</v>
      </c>
      <c r="T5116" s="406" t="s">
        <v>287</v>
      </c>
      <c r="U5116" s="406">
        <v>32</v>
      </c>
      <c r="V5116" s="406">
        <v>9</v>
      </c>
      <c r="W5116" s="406">
        <v>202021</v>
      </c>
      <c r="X5116" s="566">
        <v>0</v>
      </c>
    </row>
    <row r="5117" spans="18:24" x14ac:dyDescent="0.2">
      <c r="R5117" s="406" t="str">
        <f t="shared" si="79"/>
        <v>568_COR_32_9_202021</v>
      </c>
      <c r="S5117" s="406">
        <v>568</v>
      </c>
      <c r="T5117" s="406" t="s">
        <v>287</v>
      </c>
      <c r="U5117" s="406">
        <v>32</v>
      </c>
      <c r="V5117" s="406">
        <v>9</v>
      </c>
      <c r="W5117" s="406">
        <v>202021</v>
      </c>
      <c r="X5117" s="566">
        <v>0</v>
      </c>
    </row>
    <row r="5118" spans="18:24" x14ac:dyDescent="0.2">
      <c r="R5118" s="406" t="str">
        <f t="shared" si="79"/>
        <v>572_COR_32_9_202021</v>
      </c>
      <c r="S5118" s="406">
        <v>572</v>
      </c>
      <c r="T5118" s="406" t="s">
        <v>287</v>
      </c>
      <c r="U5118" s="406">
        <v>32</v>
      </c>
      <c r="V5118" s="406">
        <v>9</v>
      </c>
      <c r="W5118" s="406">
        <v>202021</v>
      </c>
      <c r="X5118" s="566">
        <v>0</v>
      </c>
    </row>
    <row r="5119" spans="18:24" x14ac:dyDescent="0.2">
      <c r="R5119" s="406" t="str">
        <f t="shared" si="79"/>
        <v>574_COR_32_9_202021</v>
      </c>
      <c r="S5119" s="406">
        <v>574</v>
      </c>
      <c r="T5119" s="406" t="s">
        <v>287</v>
      </c>
      <c r="U5119" s="406">
        <v>32</v>
      </c>
      <c r="V5119" s="406">
        <v>9</v>
      </c>
      <c r="W5119" s="406">
        <v>202021</v>
      </c>
      <c r="X5119" s="566">
        <v>0</v>
      </c>
    </row>
    <row r="5120" spans="18:24" x14ac:dyDescent="0.2">
      <c r="R5120" s="406" t="str">
        <f t="shared" si="79"/>
        <v>576_COR_32_9_202021</v>
      </c>
      <c r="S5120" s="406">
        <v>576</v>
      </c>
      <c r="T5120" s="406" t="s">
        <v>287</v>
      </c>
      <c r="U5120" s="406">
        <v>32</v>
      </c>
      <c r="V5120" s="406">
        <v>9</v>
      </c>
      <c r="W5120" s="406">
        <v>202021</v>
      </c>
      <c r="X5120" s="566">
        <v>0</v>
      </c>
    </row>
    <row r="5121" spans="18:24" x14ac:dyDescent="0.2">
      <c r="R5121" s="406" t="str">
        <f t="shared" si="79"/>
        <v>582_COR_32_9_202021</v>
      </c>
      <c r="S5121" s="406">
        <v>582</v>
      </c>
      <c r="T5121" s="406" t="s">
        <v>287</v>
      </c>
      <c r="U5121" s="406">
        <v>32</v>
      </c>
      <c r="V5121" s="406">
        <v>9</v>
      </c>
      <c r="W5121" s="406">
        <v>202021</v>
      </c>
      <c r="X5121" s="566">
        <v>0</v>
      </c>
    </row>
    <row r="5122" spans="18:24" x14ac:dyDescent="0.2">
      <c r="R5122" s="406" t="str">
        <f t="shared" si="79"/>
        <v>584_COR_32_9_202021</v>
      </c>
      <c r="S5122" s="406">
        <v>584</v>
      </c>
      <c r="T5122" s="406" t="s">
        <v>287</v>
      </c>
      <c r="U5122" s="406">
        <v>32</v>
      </c>
      <c r="V5122" s="406">
        <v>9</v>
      </c>
      <c r="W5122" s="406">
        <v>202021</v>
      </c>
      <c r="X5122" s="566">
        <v>0</v>
      </c>
    </row>
    <row r="5123" spans="18:24" x14ac:dyDescent="0.2">
      <c r="R5123" s="406" t="str">
        <f t="shared" si="79"/>
        <v>586_COR_32_9_202021</v>
      </c>
      <c r="S5123" s="406">
        <v>586</v>
      </c>
      <c r="T5123" s="406" t="s">
        <v>287</v>
      </c>
      <c r="U5123" s="406">
        <v>32</v>
      </c>
      <c r="V5123" s="406">
        <v>9</v>
      </c>
      <c r="W5123" s="406">
        <v>202021</v>
      </c>
      <c r="X5123" s="566">
        <v>0</v>
      </c>
    </row>
    <row r="5124" spans="18:24" x14ac:dyDescent="0.2">
      <c r="R5124" s="406" t="str">
        <f t="shared" ref="R5124:R5187" si="80">S5124&amp;"_"&amp;T5124&amp;"_"&amp;U5124&amp;"_"&amp;V5124&amp;"_"&amp;W5124</f>
        <v>512_COR_33_9_202021</v>
      </c>
      <c r="S5124" s="406">
        <v>512</v>
      </c>
      <c r="T5124" s="406" t="s">
        <v>287</v>
      </c>
      <c r="U5124" s="406">
        <v>33</v>
      </c>
      <c r="V5124" s="406">
        <v>9</v>
      </c>
      <c r="W5124" s="406">
        <v>202021</v>
      </c>
      <c r="X5124" s="566">
        <v>0</v>
      </c>
    </row>
    <row r="5125" spans="18:24" x14ac:dyDescent="0.2">
      <c r="R5125" s="406" t="str">
        <f t="shared" si="80"/>
        <v>514_COR_33_9_202021</v>
      </c>
      <c r="S5125" s="406">
        <v>514</v>
      </c>
      <c r="T5125" s="406" t="s">
        <v>287</v>
      </c>
      <c r="U5125" s="406">
        <v>33</v>
      </c>
      <c r="V5125" s="406">
        <v>9</v>
      </c>
      <c r="W5125" s="406">
        <v>202021</v>
      </c>
      <c r="X5125" s="566">
        <v>0</v>
      </c>
    </row>
    <row r="5126" spans="18:24" x14ac:dyDescent="0.2">
      <c r="R5126" s="406" t="str">
        <f t="shared" si="80"/>
        <v>516_COR_33_9_202021</v>
      </c>
      <c r="S5126" s="406">
        <v>516</v>
      </c>
      <c r="T5126" s="406" t="s">
        <v>287</v>
      </c>
      <c r="U5126" s="406">
        <v>33</v>
      </c>
      <c r="V5126" s="406">
        <v>9</v>
      </c>
      <c r="W5126" s="406">
        <v>202021</v>
      </c>
      <c r="X5126" s="566">
        <v>0</v>
      </c>
    </row>
    <row r="5127" spans="18:24" x14ac:dyDescent="0.2">
      <c r="R5127" s="406" t="str">
        <f t="shared" si="80"/>
        <v>518_COR_33_9_202021</v>
      </c>
      <c r="S5127" s="406">
        <v>518</v>
      </c>
      <c r="T5127" s="406" t="s">
        <v>287</v>
      </c>
      <c r="U5127" s="406">
        <v>33</v>
      </c>
      <c r="V5127" s="406">
        <v>9</v>
      </c>
      <c r="W5127" s="406">
        <v>202021</v>
      </c>
      <c r="X5127" s="566">
        <v>0</v>
      </c>
    </row>
    <row r="5128" spans="18:24" x14ac:dyDescent="0.2">
      <c r="R5128" s="406" t="str">
        <f t="shared" si="80"/>
        <v>520_COR_33_9_202021</v>
      </c>
      <c r="S5128" s="406">
        <v>520</v>
      </c>
      <c r="T5128" s="406" t="s">
        <v>287</v>
      </c>
      <c r="U5128" s="406">
        <v>33</v>
      </c>
      <c r="V5128" s="406">
        <v>9</v>
      </c>
      <c r="W5128" s="406">
        <v>202021</v>
      </c>
      <c r="X5128" s="566">
        <v>0</v>
      </c>
    </row>
    <row r="5129" spans="18:24" x14ac:dyDescent="0.2">
      <c r="R5129" s="406" t="str">
        <f t="shared" si="80"/>
        <v>522_COR_33_9_202021</v>
      </c>
      <c r="S5129" s="406">
        <v>522</v>
      </c>
      <c r="T5129" s="406" t="s">
        <v>287</v>
      </c>
      <c r="U5129" s="406">
        <v>33</v>
      </c>
      <c r="V5129" s="406">
        <v>9</v>
      </c>
      <c r="W5129" s="406">
        <v>202021</v>
      </c>
      <c r="X5129" s="566">
        <v>0</v>
      </c>
    </row>
    <row r="5130" spans="18:24" x14ac:dyDescent="0.2">
      <c r="R5130" s="406" t="str">
        <f t="shared" si="80"/>
        <v>524_COR_33_9_202021</v>
      </c>
      <c r="S5130" s="406">
        <v>524</v>
      </c>
      <c r="T5130" s="406" t="s">
        <v>287</v>
      </c>
      <c r="U5130" s="406">
        <v>33</v>
      </c>
      <c r="V5130" s="406">
        <v>9</v>
      </c>
      <c r="W5130" s="406">
        <v>202021</v>
      </c>
      <c r="X5130" s="566">
        <v>0</v>
      </c>
    </row>
    <row r="5131" spans="18:24" x14ac:dyDescent="0.2">
      <c r="R5131" s="406" t="str">
        <f t="shared" si="80"/>
        <v>526_COR_33_9_202021</v>
      </c>
      <c r="S5131" s="406">
        <v>526</v>
      </c>
      <c r="T5131" s="406" t="s">
        <v>287</v>
      </c>
      <c r="U5131" s="406">
        <v>33</v>
      </c>
      <c r="V5131" s="406">
        <v>9</v>
      </c>
      <c r="W5131" s="406">
        <v>202021</v>
      </c>
      <c r="X5131" s="566">
        <v>0</v>
      </c>
    </row>
    <row r="5132" spans="18:24" x14ac:dyDescent="0.2">
      <c r="R5132" s="406" t="str">
        <f t="shared" si="80"/>
        <v>528_COR_33_9_202021</v>
      </c>
      <c r="S5132" s="406">
        <v>528</v>
      </c>
      <c r="T5132" s="406" t="s">
        <v>287</v>
      </c>
      <c r="U5132" s="406">
        <v>33</v>
      </c>
      <c r="V5132" s="406">
        <v>9</v>
      </c>
      <c r="W5132" s="406">
        <v>202021</v>
      </c>
      <c r="X5132" s="566">
        <v>0</v>
      </c>
    </row>
    <row r="5133" spans="18:24" x14ac:dyDescent="0.2">
      <c r="R5133" s="406" t="str">
        <f t="shared" si="80"/>
        <v>530_COR_33_9_202021</v>
      </c>
      <c r="S5133" s="406">
        <v>530</v>
      </c>
      <c r="T5133" s="406" t="s">
        <v>287</v>
      </c>
      <c r="U5133" s="406">
        <v>33</v>
      </c>
      <c r="V5133" s="406">
        <v>9</v>
      </c>
      <c r="W5133" s="406">
        <v>202021</v>
      </c>
      <c r="X5133" s="566">
        <v>0</v>
      </c>
    </row>
    <row r="5134" spans="18:24" x14ac:dyDescent="0.2">
      <c r="R5134" s="406" t="str">
        <f t="shared" si="80"/>
        <v>532_COR_33_9_202021</v>
      </c>
      <c r="S5134" s="406">
        <v>532</v>
      </c>
      <c r="T5134" s="406" t="s">
        <v>287</v>
      </c>
      <c r="U5134" s="406">
        <v>33</v>
      </c>
      <c r="V5134" s="406">
        <v>9</v>
      </c>
      <c r="W5134" s="406">
        <v>202021</v>
      </c>
      <c r="X5134" s="566">
        <v>0</v>
      </c>
    </row>
    <row r="5135" spans="18:24" x14ac:dyDescent="0.2">
      <c r="R5135" s="406" t="str">
        <f t="shared" si="80"/>
        <v>534_COR_33_9_202021</v>
      </c>
      <c r="S5135" s="406">
        <v>534</v>
      </c>
      <c r="T5135" s="406" t="s">
        <v>287</v>
      </c>
      <c r="U5135" s="406">
        <v>33</v>
      </c>
      <c r="V5135" s="406">
        <v>9</v>
      </c>
      <c r="W5135" s="406">
        <v>202021</v>
      </c>
      <c r="X5135" s="566">
        <v>0</v>
      </c>
    </row>
    <row r="5136" spans="18:24" x14ac:dyDescent="0.2">
      <c r="R5136" s="406" t="str">
        <f t="shared" si="80"/>
        <v>536_COR_33_9_202021</v>
      </c>
      <c r="S5136" s="406">
        <v>536</v>
      </c>
      <c r="T5136" s="406" t="s">
        <v>287</v>
      </c>
      <c r="U5136" s="406">
        <v>33</v>
      </c>
      <c r="V5136" s="406">
        <v>9</v>
      </c>
      <c r="W5136" s="406">
        <v>202021</v>
      </c>
      <c r="X5136" s="566">
        <v>0</v>
      </c>
    </row>
    <row r="5137" spans="18:24" x14ac:dyDescent="0.2">
      <c r="R5137" s="406" t="str">
        <f t="shared" si="80"/>
        <v>538_COR_33_9_202021</v>
      </c>
      <c r="S5137" s="406">
        <v>538</v>
      </c>
      <c r="T5137" s="406" t="s">
        <v>287</v>
      </c>
      <c r="U5137" s="406">
        <v>33</v>
      </c>
      <c r="V5137" s="406">
        <v>9</v>
      </c>
      <c r="W5137" s="406">
        <v>202021</v>
      </c>
      <c r="X5137" s="566">
        <v>0</v>
      </c>
    </row>
    <row r="5138" spans="18:24" x14ac:dyDescent="0.2">
      <c r="R5138" s="406" t="str">
        <f t="shared" si="80"/>
        <v>540_COR_33_9_202021</v>
      </c>
      <c r="S5138" s="406">
        <v>540</v>
      </c>
      <c r="T5138" s="406" t="s">
        <v>287</v>
      </c>
      <c r="U5138" s="406">
        <v>33</v>
      </c>
      <c r="V5138" s="406">
        <v>9</v>
      </c>
      <c r="W5138" s="406">
        <v>202021</v>
      </c>
      <c r="X5138" s="566">
        <v>0</v>
      </c>
    </row>
    <row r="5139" spans="18:24" x14ac:dyDescent="0.2">
      <c r="R5139" s="406" t="str">
        <f t="shared" si="80"/>
        <v>542_COR_33_9_202021</v>
      </c>
      <c r="S5139" s="406">
        <v>542</v>
      </c>
      <c r="T5139" s="406" t="s">
        <v>287</v>
      </c>
      <c r="U5139" s="406">
        <v>33</v>
      </c>
      <c r="V5139" s="406">
        <v>9</v>
      </c>
      <c r="W5139" s="406">
        <v>202021</v>
      </c>
      <c r="X5139" s="566">
        <v>0</v>
      </c>
    </row>
    <row r="5140" spans="18:24" x14ac:dyDescent="0.2">
      <c r="R5140" s="406" t="str">
        <f t="shared" si="80"/>
        <v>544_COR_33_9_202021</v>
      </c>
      <c r="S5140" s="406">
        <v>544</v>
      </c>
      <c r="T5140" s="406" t="s">
        <v>287</v>
      </c>
      <c r="U5140" s="406">
        <v>33</v>
      </c>
      <c r="V5140" s="406">
        <v>9</v>
      </c>
      <c r="W5140" s="406">
        <v>202021</v>
      </c>
      <c r="X5140" s="566">
        <v>0</v>
      </c>
    </row>
    <row r="5141" spans="18:24" x14ac:dyDescent="0.2">
      <c r="R5141" s="406" t="str">
        <f t="shared" si="80"/>
        <v>545_COR_33_9_202021</v>
      </c>
      <c r="S5141" s="406">
        <v>545</v>
      </c>
      <c r="T5141" s="406" t="s">
        <v>287</v>
      </c>
      <c r="U5141" s="406">
        <v>33</v>
      </c>
      <c r="V5141" s="406">
        <v>9</v>
      </c>
      <c r="W5141" s="406">
        <v>202021</v>
      </c>
      <c r="X5141" s="566">
        <v>0</v>
      </c>
    </row>
    <row r="5142" spans="18:24" x14ac:dyDescent="0.2">
      <c r="R5142" s="406" t="str">
        <f t="shared" si="80"/>
        <v>546_COR_33_9_202021</v>
      </c>
      <c r="S5142" s="406">
        <v>546</v>
      </c>
      <c r="T5142" s="406" t="s">
        <v>287</v>
      </c>
      <c r="U5142" s="406">
        <v>33</v>
      </c>
      <c r="V5142" s="406">
        <v>9</v>
      </c>
      <c r="W5142" s="406">
        <v>202021</v>
      </c>
      <c r="X5142" s="566">
        <v>0</v>
      </c>
    </row>
    <row r="5143" spans="18:24" x14ac:dyDescent="0.2">
      <c r="R5143" s="406" t="str">
        <f t="shared" si="80"/>
        <v>548_COR_33_9_202021</v>
      </c>
      <c r="S5143" s="406">
        <v>548</v>
      </c>
      <c r="T5143" s="406" t="s">
        <v>287</v>
      </c>
      <c r="U5143" s="406">
        <v>33</v>
      </c>
      <c r="V5143" s="406">
        <v>9</v>
      </c>
      <c r="W5143" s="406">
        <v>202021</v>
      </c>
      <c r="X5143" s="566">
        <v>0</v>
      </c>
    </row>
    <row r="5144" spans="18:24" x14ac:dyDescent="0.2">
      <c r="R5144" s="406" t="str">
        <f t="shared" si="80"/>
        <v>550_COR_33_9_202021</v>
      </c>
      <c r="S5144" s="406">
        <v>550</v>
      </c>
      <c r="T5144" s="406" t="s">
        <v>287</v>
      </c>
      <c r="U5144" s="406">
        <v>33</v>
      </c>
      <c r="V5144" s="406">
        <v>9</v>
      </c>
      <c r="W5144" s="406">
        <v>202021</v>
      </c>
      <c r="X5144" s="566">
        <v>0</v>
      </c>
    </row>
    <row r="5145" spans="18:24" x14ac:dyDescent="0.2">
      <c r="R5145" s="406" t="str">
        <f t="shared" si="80"/>
        <v>552_COR_33_9_202021</v>
      </c>
      <c r="S5145" s="406">
        <v>552</v>
      </c>
      <c r="T5145" s="406" t="s">
        <v>287</v>
      </c>
      <c r="U5145" s="406">
        <v>33</v>
      </c>
      <c r="V5145" s="406">
        <v>9</v>
      </c>
      <c r="W5145" s="406">
        <v>202021</v>
      </c>
      <c r="X5145" s="566">
        <v>0</v>
      </c>
    </row>
    <row r="5146" spans="18:24" x14ac:dyDescent="0.2">
      <c r="R5146" s="406" t="str">
        <f t="shared" si="80"/>
        <v>562_COR_33_9_202021</v>
      </c>
      <c r="S5146" s="406">
        <v>562</v>
      </c>
      <c r="T5146" s="406" t="s">
        <v>287</v>
      </c>
      <c r="U5146" s="406">
        <v>33</v>
      </c>
      <c r="V5146" s="406">
        <v>9</v>
      </c>
      <c r="W5146" s="406">
        <v>202021</v>
      </c>
      <c r="X5146" s="566">
        <v>0</v>
      </c>
    </row>
    <row r="5147" spans="18:24" x14ac:dyDescent="0.2">
      <c r="R5147" s="406" t="str">
        <f t="shared" si="80"/>
        <v>564_COR_33_9_202021</v>
      </c>
      <c r="S5147" s="406">
        <v>564</v>
      </c>
      <c r="T5147" s="406" t="s">
        <v>287</v>
      </c>
      <c r="U5147" s="406">
        <v>33</v>
      </c>
      <c r="V5147" s="406">
        <v>9</v>
      </c>
      <c r="W5147" s="406">
        <v>202021</v>
      </c>
      <c r="X5147" s="566">
        <v>0</v>
      </c>
    </row>
    <row r="5148" spans="18:24" x14ac:dyDescent="0.2">
      <c r="R5148" s="406" t="str">
        <f t="shared" si="80"/>
        <v>566_COR_33_9_202021</v>
      </c>
      <c r="S5148" s="406">
        <v>566</v>
      </c>
      <c r="T5148" s="406" t="s">
        <v>287</v>
      </c>
      <c r="U5148" s="406">
        <v>33</v>
      </c>
      <c r="V5148" s="406">
        <v>9</v>
      </c>
      <c r="W5148" s="406">
        <v>202021</v>
      </c>
      <c r="X5148" s="566">
        <v>0</v>
      </c>
    </row>
    <row r="5149" spans="18:24" x14ac:dyDescent="0.2">
      <c r="R5149" s="406" t="str">
        <f t="shared" si="80"/>
        <v>568_COR_33_9_202021</v>
      </c>
      <c r="S5149" s="406">
        <v>568</v>
      </c>
      <c r="T5149" s="406" t="s">
        <v>287</v>
      </c>
      <c r="U5149" s="406">
        <v>33</v>
      </c>
      <c r="V5149" s="406">
        <v>9</v>
      </c>
      <c r="W5149" s="406">
        <v>202021</v>
      </c>
      <c r="X5149" s="566">
        <v>0</v>
      </c>
    </row>
    <row r="5150" spans="18:24" x14ac:dyDescent="0.2">
      <c r="R5150" s="406" t="str">
        <f t="shared" si="80"/>
        <v>572_COR_33_9_202021</v>
      </c>
      <c r="S5150" s="406">
        <v>572</v>
      </c>
      <c r="T5150" s="406" t="s">
        <v>287</v>
      </c>
      <c r="U5150" s="406">
        <v>33</v>
      </c>
      <c r="V5150" s="406">
        <v>9</v>
      </c>
      <c r="W5150" s="406">
        <v>202021</v>
      </c>
      <c r="X5150" s="566">
        <v>0</v>
      </c>
    </row>
    <row r="5151" spans="18:24" x14ac:dyDescent="0.2">
      <c r="R5151" s="406" t="str">
        <f t="shared" si="80"/>
        <v>574_COR_33_9_202021</v>
      </c>
      <c r="S5151" s="406">
        <v>574</v>
      </c>
      <c r="T5151" s="406" t="s">
        <v>287</v>
      </c>
      <c r="U5151" s="406">
        <v>33</v>
      </c>
      <c r="V5151" s="406">
        <v>9</v>
      </c>
      <c r="W5151" s="406">
        <v>202021</v>
      </c>
      <c r="X5151" s="566">
        <v>0</v>
      </c>
    </row>
    <row r="5152" spans="18:24" x14ac:dyDescent="0.2">
      <c r="R5152" s="406" t="str">
        <f t="shared" si="80"/>
        <v>576_COR_33_9_202021</v>
      </c>
      <c r="S5152" s="406">
        <v>576</v>
      </c>
      <c r="T5152" s="406" t="s">
        <v>287</v>
      </c>
      <c r="U5152" s="406">
        <v>33</v>
      </c>
      <c r="V5152" s="406">
        <v>9</v>
      </c>
      <c r="W5152" s="406">
        <v>202021</v>
      </c>
      <c r="X5152" s="566">
        <v>0</v>
      </c>
    </row>
    <row r="5153" spans="18:24" x14ac:dyDescent="0.2">
      <c r="R5153" s="406" t="str">
        <f t="shared" si="80"/>
        <v>582_COR_33_9_202021</v>
      </c>
      <c r="S5153" s="406">
        <v>582</v>
      </c>
      <c r="T5153" s="406" t="s">
        <v>287</v>
      </c>
      <c r="U5153" s="406">
        <v>33</v>
      </c>
      <c r="V5153" s="406">
        <v>9</v>
      </c>
      <c r="W5153" s="406">
        <v>202021</v>
      </c>
      <c r="X5153" s="566">
        <v>0</v>
      </c>
    </row>
    <row r="5154" spans="18:24" x14ac:dyDescent="0.2">
      <c r="R5154" s="406" t="str">
        <f t="shared" si="80"/>
        <v>584_COR_33_9_202021</v>
      </c>
      <c r="S5154" s="406">
        <v>584</v>
      </c>
      <c r="T5154" s="406" t="s">
        <v>287</v>
      </c>
      <c r="U5154" s="406">
        <v>33</v>
      </c>
      <c r="V5154" s="406">
        <v>9</v>
      </c>
      <c r="W5154" s="406">
        <v>202021</v>
      </c>
      <c r="X5154" s="566">
        <v>0</v>
      </c>
    </row>
    <row r="5155" spans="18:24" x14ac:dyDescent="0.2">
      <c r="R5155" s="406" t="str">
        <f t="shared" si="80"/>
        <v>586_COR_33_9_202021</v>
      </c>
      <c r="S5155" s="406">
        <v>586</v>
      </c>
      <c r="T5155" s="406" t="s">
        <v>287</v>
      </c>
      <c r="U5155" s="406">
        <v>33</v>
      </c>
      <c r="V5155" s="406">
        <v>9</v>
      </c>
      <c r="W5155" s="406">
        <v>202021</v>
      </c>
      <c r="X5155" s="566">
        <v>0</v>
      </c>
    </row>
    <row r="5156" spans="18:24" x14ac:dyDescent="0.2">
      <c r="R5156" s="406" t="str">
        <f t="shared" si="80"/>
        <v>512_COR_34_9_202021</v>
      </c>
      <c r="S5156" s="406">
        <v>512</v>
      </c>
      <c r="T5156" s="406" t="s">
        <v>287</v>
      </c>
      <c r="U5156" s="406">
        <v>34</v>
      </c>
      <c r="V5156" s="406">
        <v>9</v>
      </c>
      <c r="W5156" s="406">
        <v>202021</v>
      </c>
      <c r="X5156" s="566">
        <v>0</v>
      </c>
    </row>
    <row r="5157" spans="18:24" x14ac:dyDescent="0.2">
      <c r="R5157" s="406" t="str">
        <f t="shared" si="80"/>
        <v>514_COR_34_9_202021</v>
      </c>
      <c r="S5157" s="406">
        <v>514</v>
      </c>
      <c r="T5157" s="406" t="s">
        <v>287</v>
      </c>
      <c r="U5157" s="406">
        <v>34</v>
      </c>
      <c r="V5157" s="406">
        <v>9</v>
      </c>
      <c r="W5157" s="406">
        <v>202021</v>
      </c>
      <c r="X5157" s="566">
        <v>251</v>
      </c>
    </row>
    <row r="5158" spans="18:24" x14ac:dyDescent="0.2">
      <c r="R5158" s="406" t="str">
        <f t="shared" si="80"/>
        <v>516_COR_34_9_202021</v>
      </c>
      <c r="S5158" s="406">
        <v>516</v>
      </c>
      <c r="T5158" s="406" t="s">
        <v>287</v>
      </c>
      <c r="U5158" s="406">
        <v>34</v>
      </c>
      <c r="V5158" s="406">
        <v>9</v>
      </c>
      <c r="W5158" s="406">
        <v>202021</v>
      </c>
      <c r="X5158" s="566">
        <v>0</v>
      </c>
    </row>
    <row r="5159" spans="18:24" x14ac:dyDescent="0.2">
      <c r="R5159" s="406" t="str">
        <f t="shared" si="80"/>
        <v>518_COR_34_9_202021</v>
      </c>
      <c r="S5159" s="406">
        <v>518</v>
      </c>
      <c r="T5159" s="406" t="s">
        <v>287</v>
      </c>
      <c r="U5159" s="406">
        <v>34</v>
      </c>
      <c r="V5159" s="406">
        <v>9</v>
      </c>
      <c r="W5159" s="406">
        <v>202021</v>
      </c>
      <c r="X5159" s="566">
        <v>0</v>
      </c>
    </row>
    <row r="5160" spans="18:24" x14ac:dyDescent="0.2">
      <c r="R5160" s="406" t="str">
        <f t="shared" si="80"/>
        <v>520_COR_34_9_202021</v>
      </c>
      <c r="S5160" s="406">
        <v>520</v>
      </c>
      <c r="T5160" s="406" t="s">
        <v>287</v>
      </c>
      <c r="U5160" s="406">
        <v>34</v>
      </c>
      <c r="V5160" s="406">
        <v>9</v>
      </c>
      <c r="W5160" s="406">
        <v>202021</v>
      </c>
      <c r="X5160" s="566">
        <v>0</v>
      </c>
    </row>
    <row r="5161" spans="18:24" x14ac:dyDescent="0.2">
      <c r="R5161" s="406" t="str">
        <f t="shared" si="80"/>
        <v>522_COR_34_9_202021</v>
      </c>
      <c r="S5161" s="406">
        <v>522</v>
      </c>
      <c r="T5161" s="406" t="s">
        <v>287</v>
      </c>
      <c r="U5161" s="406">
        <v>34</v>
      </c>
      <c r="V5161" s="406">
        <v>9</v>
      </c>
      <c r="W5161" s="406">
        <v>202021</v>
      </c>
      <c r="X5161" s="566">
        <v>0</v>
      </c>
    </row>
    <row r="5162" spans="18:24" x14ac:dyDescent="0.2">
      <c r="R5162" s="406" t="str">
        <f t="shared" si="80"/>
        <v>524_COR_34_9_202021</v>
      </c>
      <c r="S5162" s="406">
        <v>524</v>
      </c>
      <c r="T5162" s="406" t="s">
        <v>287</v>
      </c>
      <c r="U5162" s="406">
        <v>34</v>
      </c>
      <c r="V5162" s="406">
        <v>9</v>
      </c>
      <c r="W5162" s="406">
        <v>202021</v>
      </c>
      <c r="X5162" s="566">
        <v>0</v>
      </c>
    </row>
    <row r="5163" spans="18:24" x14ac:dyDescent="0.2">
      <c r="R5163" s="406" t="str">
        <f t="shared" si="80"/>
        <v>526_COR_34_9_202021</v>
      </c>
      <c r="S5163" s="406">
        <v>526</v>
      </c>
      <c r="T5163" s="406" t="s">
        <v>287</v>
      </c>
      <c r="U5163" s="406">
        <v>34</v>
      </c>
      <c r="V5163" s="406">
        <v>9</v>
      </c>
      <c r="W5163" s="406">
        <v>202021</v>
      </c>
      <c r="X5163" s="566">
        <v>185</v>
      </c>
    </row>
    <row r="5164" spans="18:24" x14ac:dyDescent="0.2">
      <c r="R5164" s="406" t="str">
        <f t="shared" si="80"/>
        <v>528_COR_34_9_202021</v>
      </c>
      <c r="S5164" s="406">
        <v>528</v>
      </c>
      <c r="T5164" s="406" t="s">
        <v>287</v>
      </c>
      <c r="U5164" s="406">
        <v>34</v>
      </c>
      <c r="V5164" s="406">
        <v>9</v>
      </c>
      <c r="W5164" s="406">
        <v>202021</v>
      </c>
      <c r="X5164" s="566">
        <v>0</v>
      </c>
    </row>
    <row r="5165" spans="18:24" x14ac:dyDescent="0.2">
      <c r="R5165" s="406" t="str">
        <f t="shared" si="80"/>
        <v>530_COR_34_9_202021</v>
      </c>
      <c r="S5165" s="406">
        <v>530</v>
      </c>
      <c r="T5165" s="406" t="s">
        <v>287</v>
      </c>
      <c r="U5165" s="406">
        <v>34</v>
      </c>
      <c r="V5165" s="406">
        <v>9</v>
      </c>
      <c r="W5165" s="406">
        <v>202021</v>
      </c>
      <c r="X5165" s="566">
        <v>0</v>
      </c>
    </row>
    <row r="5166" spans="18:24" x14ac:dyDescent="0.2">
      <c r="R5166" s="406" t="str">
        <f t="shared" si="80"/>
        <v>532_COR_34_9_202021</v>
      </c>
      <c r="S5166" s="406">
        <v>532</v>
      </c>
      <c r="T5166" s="406" t="s">
        <v>287</v>
      </c>
      <c r="U5166" s="406">
        <v>34</v>
      </c>
      <c r="V5166" s="406">
        <v>9</v>
      </c>
      <c r="W5166" s="406">
        <v>202021</v>
      </c>
      <c r="X5166" s="566">
        <v>3377</v>
      </c>
    </row>
    <row r="5167" spans="18:24" x14ac:dyDescent="0.2">
      <c r="R5167" s="406" t="str">
        <f t="shared" si="80"/>
        <v>534_COR_34_9_202021</v>
      </c>
      <c r="S5167" s="406">
        <v>534</v>
      </c>
      <c r="T5167" s="406" t="s">
        <v>287</v>
      </c>
      <c r="U5167" s="406">
        <v>34</v>
      </c>
      <c r="V5167" s="406">
        <v>9</v>
      </c>
      <c r="W5167" s="406">
        <v>202021</v>
      </c>
      <c r="X5167" s="566">
        <v>0</v>
      </c>
    </row>
    <row r="5168" spans="18:24" x14ac:dyDescent="0.2">
      <c r="R5168" s="406" t="str">
        <f t="shared" si="80"/>
        <v>536_COR_34_9_202021</v>
      </c>
      <c r="S5168" s="406">
        <v>536</v>
      </c>
      <c r="T5168" s="406" t="s">
        <v>287</v>
      </c>
      <c r="U5168" s="406">
        <v>34</v>
      </c>
      <c r="V5168" s="406">
        <v>9</v>
      </c>
      <c r="W5168" s="406">
        <v>202021</v>
      </c>
      <c r="X5168" s="566">
        <v>0</v>
      </c>
    </row>
    <row r="5169" spans="18:24" x14ac:dyDescent="0.2">
      <c r="R5169" s="406" t="str">
        <f t="shared" si="80"/>
        <v>538_COR_34_9_202021</v>
      </c>
      <c r="S5169" s="406">
        <v>538</v>
      </c>
      <c r="T5169" s="406" t="s">
        <v>287</v>
      </c>
      <c r="U5169" s="406">
        <v>34</v>
      </c>
      <c r="V5169" s="406">
        <v>9</v>
      </c>
      <c r="W5169" s="406">
        <v>202021</v>
      </c>
      <c r="X5169" s="566">
        <v>0</v>
      </c>
    </row>
    <row r="5170" spans="18:24" x14ac:dyDescent="0.2">
      <c r="R5170" s="406" t="str">
        <f t="shared" si="80"/>
        <v>540_COR_34_9_202021</v>
      </c>
      <c r="S5170" s="406">
        <v>540</v>
      </c>
      <c r="T5170" s="406" t="s">
        <v>287</v>
      </c>
      <c r="U5170" s="406">
        <v>34</v>
      </c>
      <c r="V5170" s="406">
        <v>9</v>
      </c>
      <c r="W5170" s="406">
        <v>202021</v>
      </c>
      <c r="X5170" s="566">
        <v>0</v>
      </c>
    </row>
    <row r="5171" spans="18:24" x14ac:dyDescent="0.2">
      <c r="R5171" s="406" t="str">
        <f t="shared" si="80"/>
        <v>542_COR_34_9_202021</v>
      </c>
      <c r="S5171" s="406">
        <v>542</v>
      </c>
      <c r="T5171" s="406" t="s">
        <v>287</v>
      </c>
      <c r="U5171" s="406">
        <v>34</v>
      </c>
      <c r="V5171" s="406">
        <v>9</v>
      </c>
      <c r="W5171" s="406">
        <v>202021</v>
      </c>
      <c r="X5171" s="566">
        <v>0</v>
      </c>
    </row>
    <row r="5172" spans="18:24" x14ac:dyDescent="0.2">
      <c r="R5172" s="406" t="str">
        <f t="shared" si="80"/>
        <v>544_COR_34_9_202021</v>
      </c>
      <c r="S5172" s="406">
        <v>544</v>
      </c>
      <c r="T5172" s="406" t="s">
        <v>287</v>
      </c>
      <c r="U5172" s="406">
        <v>34</v>
      </c>
      <c r="V5172" s="406">
        <v>9</v>
      </c>
      <c r="W5172" s="406">
        <v>202021</v>
      </c>
      <c r="X5172" s="566">
        <v>0</v>
      </c>
    </row>
    <row r="5173" spans="18:24" x14ac:dyDescent="0.2">
      <c r="R5173" s="406" t="str">
        <f t="shared" si="80"/>
        <v>545_COR_34_9_202021</v>
      </c>
      <c r="S5173" s="406">
        <v>545</v>
      </c>
      <c r="T5173" s="406" t="s">
        <v>287</v>
      </c>
      <c r="U5173" s="406">
        <v>34</v>
      </c>
      <c r="V5173" s="406">
        <v>9</v>
      </c>
      <c r="W5173" s="406">
        <v>202021</v>
      </c>
      <c r="X5173" s="566">
        <v>0</v>
      </c>
    </row>
    <row r="5174" spans="18:24" x14ac:dyDescent="0.2">
      <c r="R5174" s="406" t="str">
        <f t="shared" si="80"/>
        <v>546_COR_34_9_202021</v>
      </c>
      <c r="S5174" s="406">
        <v>546</v>
      </c>
      <c r="T5174" s="406" t="s">
        <v>287</v>
      </c>
      <c r="U5174" s="406">
        <v>34</v>
      </c>
      <c r="V5174" s="406">
        <v>9</v>
      </c>
      <c r="W5174" s="406">
        <v>202021</v>
      </c>
      <c r="X5174" s="566">
        <v>27</v>
      </c>
    </row>
    <row r="5175" spans="18:24" x14ac:dyDescent="0.2">
      <c r="R5175" s="406" t="str">
        <f t="shared" si="80"/>
        <v>548_COR_34_9_202021</v>
      </c>
      <c r="S5175" s="406">
        <v>548</v>
      </c>
      <c r="T5175" s="406" t="s">
        <v>287</v>
      </c>
      <c r="U5175" s="406">
        <v>34</v>
      </c>
      <c r="V5175" s="406">
        <v>9</v>
      </c>
      <c r="W5175" s="406">
        <v>202021</v>
      </c>
      <c r="X5175" s="566">
        <v>0</v>
      </c>
    </row>
    <row r="5176" spans="18:24" x14ac:dyDescent="0.2">
      <c r="R5176" s="406" t="str">
        <f t="shared" si="80"/>
        <v>550_COR_34_9_202021</v>
      </c>
      <c r="S5176" s="406">
        <v>550</v>
      </c>
      <c r="T5176" s="406" t="s">
        <v>287</v>
      </c>
      <c r="U5176" s="406">
        <v>34</v>
      </c>
      <c r="V5176" s="406">
        <v>9</v>
      </c>
      <c r="W5176" s="406">
        <v>202021</v>
      </c>
      <c r="X5176" s="566">
        <v>1380</v>
      </c>
    </row>
    <row r="5177" spans="18:24" x14ac:dyDescent="0.2">
      <c r="R5177" s="406" t="str">
        <f t="shared" si="80"/>
        <v>552_COR_34_9_202021</v>
      </c>
      <c r="S5177" s="406">
        <v>552</v>
      </c>
      <c r="T5177" s="406" t="s">
        <v>287</v>
      </c>
      <c r="U5177" s="406">
        <v>34</v>
      </c>
      <c r="V5177" s="406">
        <v>9</v>
      </c>
      <c r="W5177" s="406">
        <v>202021</v>
      </c>
      <c r="X5177" s="566">
        <v>0</v>
      </c>
    </row>
    <row r="5178" spans="18:24" x14ac:dyDescent="0.2">
      <c r="R5178" s="406" t="str">
        <f t="shared" si="80"/>
        <v>562_COR_34_9_202021</v>
      </c>
      <c r="S5178" s="406">
        <v>562</v>
      </c>
      <c r="T5178" s="406" t="s">
        <v>287</v>
      </c>
      <c r="U5178" s="406">
        <v>34</v>
      </c>
      <c r="V5178" s="406">
        <v>9</v>
      </c>
      <c r="W5178" s="406">
        <v>202021</v>
      </c>
      <c r="X5178" s="566">
        <v>0</v>
      </c>
    </row>
    <row r="5179" spans="18:24" x14ac:dyDescent="0.2">
      <c r="R5179" s="406" t="str">
        <f t="shared" si="80"/>
        <v>564_COR_34_9_202021</v>
      </c>
      <c r="S5179" s="406">
        <v>564</v>
      </c>
      <c r="T5179" s="406" t="s">
        <v>287</v>
      </c>
      <c r="U5179" s="406">
        <v>34</v>
      </c>
      <c r="V5179" s="406">
        <v>9</v>
      </c>
      <c r="W5179" s="406">
        <v>202021</v>
      </c>
      <c r="X5179" s="566">
        <v>0</v>
      </c>
    </row>
    <row r="5180" spans="18:24" x14ac:dyDescent="0.2">
      <c r="R5180" s="406" t="str">
        <f t="shared" si="80"/>
        <v>566_COR_34_9_202021</v>
      </c>
      <c r="S5180" s="406">
        <v>566</v>
      </c>
      <c r="T5180" s="406" t="s">
        <v>287</v>
      </c>
      <c r="U5180" s="406">
        <v>34</v>
      </c>
      <c r="V5180" s="406">
        <v>9</v>
      </c>
      <c r="W5180" s="406">
        <v>202021</v>
      </c>
      <c r="X5180" s="566">
        <v>0</v>
      </c>
    </row>
    <row r="5181" spans="18:24" x14ac:dyDescent="0.2">
      <c r="R5181" s="406" t="str">
        <f t="shared" si="80"/>
        <v>568_COR_34_9_202021</v>
      </c>
      <c r="S5181" s="406">
        <v>568</v>
      </c>
      <c r="T5181" s="406" t="s">
        <v>287</v>
      </c>
      <c r="U5181" s="406">
        <v>34</v>
      </c>
      <c r="V5181" s="406">
        <v>9</v>
      </c>
      <c r="W5181" s="406">
        <v>202021</v>
      </c>
      <c r="X5181" s="566">
        <v>0</v>
      </c>
    </row>
    <row r="5182" spans="18:24" x14ac:dyDescent="0.2">
      <c r="R5182" s="406" t="str">
        <f t="shared" si="80"/>
        <v>572_COR_34_9_202021</v>
      </c>
      <c r="S5182" s="406">
        <v>572</v>
      </c>
      <c r="T5182" s="406" t="s">
        <v>287</v>
      </c>
      <c r="U5182" s="406">
        <v>34</v>
      </c>
      <c r="V5182" s="406">
        <v>9</v>
      </c>
      <c r="W5182" s="406">
        <v>202021</v>
      </c>
      <c r="X5182" s="566">
        <v>0</v>
      </c>
    </row>
    <row r="5183" spans="18:24" x14ac:dyDescent="0.2">
      <c r="R5183" s="406" t="str">
        <f t="shared" si="80"/>
        <v>574_COR_34_9_202021</v>
      </c>
      <c r="S5183" s="406">
        <v>574</v>
      </c>
      <c r="T5183" s="406" t="s">
        <v>287</v>
      </c>
      <c r="U5183" s="406">
        <v>34</v>
      </c>
      <c r="V5183" s="406">
        <v>9</v>
      </c>
      <c r="W5183" s="406">
        <v>202021</v>
      </c>
      <c r="X5183" s="566">
        <v>0</v>
      </c>
    </row>
    <row r="5184" spans="18:24" x14ac:dyDescent="0.2">
      <c r="R5184" s="406" t="str">
        <f t="shared" si="80"/>
        <v>576_COR_34_9_202021</v>
      </c>
      <c r="S5184" s="406">
        <v>576</v>
      </c>
      <c r="T5184" s="406" t="s">
        <v>287</v>
      </c>
      <c r="U5184" s="406">
        <v>34</v>
      </c>
      <c r="V5184" s="406">
        <v>9</v>
      </c>
      <c r="W5184" s="406">
        <v>202021</v>
      </c>
      <c r="X5184" s="566">
        <v>0</v>
      </c>
    </row>
    <row r="5185" spans="18:24" x14ac:dyDescent="0.2">
      <c r="R5185" s="406" t="str">
        <f t="shared" si="80"/>
        <v>582_COR_34_9_202021</v>
      </c>
      <c r="S5185" s="406">
        <v>582</v>
      </c>
      <c r="T5185" s="406" t="s">
        <v>287</v>
      </c>
      <c r="U5185" s="406">
        <v>34</v>
      </c>
      <c r="V5185" s="406">
        <v>9</v>
      </c>
      <c r="W5185" s="406">
        <v>202021</v>
      </c>
      <c r="X5185" s="566">
        <v>0</v>
      </c>
    </row>
    <row r="5186" spans="18:24" x14ac:dyDescent="0.2">
      <c r="R5186" s="406" t="str">
        <f t="shared" si="80"/>
        <v>584_COR_34_9_202021</v>
      </c>
      <c r="S5186" s="406">
        <v>584</v>
      </c>
      <c r="T5186" s="406" t="s">
        <v>287</v>
      </c>
      <c r="U5186" s="406">
        <v>34</v>
      </c>
      <c r="V5186" s="406">
        <v>9</v>
      </c>
      <c r="W5186" s="406">
        <v>202021</v>
      </c>
      <c r="X5186" s="566">
        <v>0</v>
      </c>
    </row>
    <row r="5187" spans="18:24" x14ac:dyDescent="0.2">
      <c r="R5187" s="406" t="str">
        <f t="shared" si="80"/>
        <v>586_COR_34_9_202021</v>
      </c>
      <c r="S5187" s="406">
        <v>586</v>
      </c>
      <c r="T5187" s="406" t="s">
        <v>287</v>
      </c>
      <c r="U5187" s="406">
        <v>34</v>
      </c>
      <c r="V5187" s="406">
        <v>9</v>
      </c>
      <c r="W5187" s="406">
        <v>202021</v>
      </c>
      <c r="X5187" s="566">
        <v>0</v>
      </c>
    </row>
    <row r="5188" spans="18:24" x14ac:dyDescent="0.2">
      <c r="R5188" s="406" t="str">
        <f t="shared" ref="R5188:R5251" si="81">S5188&amp;"_"&amp;T5188&amp;"_"&amp;U5188&amp;"_"&amp;V5188&amp;"_"&amp;W5188</f>
        <v>512_COR_35_9_202021</v>
      </c>
      <c r="S5188" s="406">
        <v>512</v>
      </c>
      <c r="T5188" s="406" t="s">
        <v>287</v>
      </c>
      <c r="U5188" s="406">
        <v>35</v>
      </c>
      <c r="V5188" s="406">
        <v>9</v>
      </c>
      <c r="W5188" s="406">
        <v>202021</v>
      </c>
      <c r="X5188" s="566">
        <v>0</v>
      </c>
    </row>
    <row r="5189" spans="18:24" x14ac:dyDescent="0.2">
      <c r="R5189" s="406" t="str">
        <f t="shared" si="81"/>
        <v>514_COR_35_9_202021</v>
      </c>
      <c r="S5189" s="406">
        <v>514</v>
      </c>
      <c r="T5189" s="406" t="s">
        <v>287</v>
      </c>
      <c r="U5189" s="406">
        <v>35</v>
      </c>
      <c r="V5189" s="406">
        <v>9</v>
      </c>
      <c r="W5189" s="406">
        <v>202021</v>
      </c>
      <c r="X5189" s="566">
        <v>251</v>
      </c>
    </row>
    <row r="5190" spans="18:24" x14ac:dyDescent="0.2">
      <c r="R5190" s="406" t="str">
        <f t="shared" si="81"/>
        <v>516_COR_35_9_202021</v>
      </c>
      <c r="S5190" s="406">
        <v>516</v>
      </c>
      <c r="T5190" s="406" t="s">
        <v>287</v>
      </c>
      <c r="U5190" s="406">
        <v>35</v>
      </c>
      <c r="V5190" s="406">
        <v>9</v>
      </c>
      <c r="W5190" s="406">
        <v>202021</v>
      </c>
      <c r="X5190" s="566">
        <v>0</v>
      </c>
    </row>
    <row r="5191" spans="18:24" x14ac:dyDescent="0.2">
      <c r="R5191" s="406" t="str">
        <f t="shared" si="81"/>
        <v>518_COR_35_9_202021</v>
      </c>
      <c r="S5191" s="406">
        <v>518</v>
      </c>
      <c r="T5191" s="406" t="s">
        <v>287</v>
      </c>
      <c r="U5191" s="406">
        <v>35</v>
      </c>
      <c r="V5191" s="406">
        <v>9</v>
      </c>
      <c r="W5191" s="406">
        <v>202021</v>
      </c>
      <c r="X5191" s="566">
        <v>0</v>
      </c>
    </row>
    <row r="5192" spans="18:24" x14ac:dyDescent="0.2">
      <c r="R5192" s="406" t="str">
        <f t="shared" si="81"/>
        <v>520_COR_35_9_202021</v>
      </c>
      <c r="S5192" s="406">
        <v>520</v>
      </c>
      <c r="T5192" s="406" t="s">
        <v>287</v>
      </c>
      <c r="U5192" s="406">
        <v>35</v>
      </c>
      <c r="V5192" s="406">
        <v>9</v>
      </c>
      <c r="W5192" s="406">
        <v>202021</v>
      </c>
      <c r="X5192" s="566">
        <v>0</v>
      </c>
    </row>
    <row r="5193" spans="18:24" x14ac:dyDescent="0.2">
      <c r="R5193" s="406" t="str">
        <f t="shared" si="81"/>
        <v>522_COR_35_9_202021</v>
      </c>
      <c r="S5193" s="406">
        <v>522</v>
      </c>
      <c r="T5193" s="406" t="s">
        <v>287</v>
      </c>
      <c r="U5193" s="406">
        <v>35</v>
      </c>
      <c r="V5193" s="406">
        <v>9</v>
      </c>
      <c r="W5193" s="406">
        <v>202021</v>
      </c>
      <c r="X5193" s="566">
        <v>0</v>
      </c>
    </row>
    <row r="5194" spans="18:24" x14ac:dyDescent="0.2">
      <c r="R5194" s="406" t="str">
        <f t="shared" si="81"/>
        <v>524_COR_35_9_202021</v>
      </c>
      <c r="S5194" s="406">
        <v>524</v>
      </c>
      <c r="T5194" s="406" t="s">
        <v>287</v>
      </c>
      <c r="U5194" s="406">
        <v>35</v>
      </c>
      <c r="V5194" s="406">
        <v>9</v>
      </c>
      <c r="W5194" s="406">
        <v>202021</v>
      </c>
      <c r="X5194" s="566">
        <v>0</v>
      </c>
    </row>
    <row r="5195" spans="18:24" x14ac:dyDescent="0.2">
      <c r="R5195" s="406" t="str">
        <f t="shared" si="81"/>
        <v>526_COR_35_9_202021</v>
      </c>
      <c r="S5195" s="406">
        <v>526</v>
      </c>
      <c r="T5195" s="406" t="s">
        <v>287</v>
      </c>
      <c r="U5195" s="406">
        <v>35</v>
      </c>
      <c r="V5195" s="406">
        <v>9</v>
      </c>
      <c r="W5195" s="406">
        <v>202021</v>
      </c>
      <c r="X5195" s="566">
        <v>185</v>
      </c>
    </row>
    <row r="5196" spans="18:24" x14ac:dyDescent="0.2">
      <c r="R5196" s="406" t="str">
        <f t="shared" si="81"/>
        <v>528_COR_35_9_202021</v>
      </c>
      <c r="S5196" s="406">
        <v>528</v>
      </c>
      <c r="T5196" s="406" t="s">
        <v>287</v>
      </c>
      <c r="U5196" s="406">
        <v>35</v>
      </c>
      <c r="V5196" s="406">
        <v>9</v>
      </c>
      <c r="W5196" s="406">
        <v>202021</v>
      </c>
      <c r="X5196" s="566">
        <v>0</v>
      </c>
    </row>
    <row r="5197" spans="18:24" x14ac:dyDescent="0.2">
      <c r="R5197" s="406" t="str">
        <f t="shared" si="81"/>
        <v>530_COR_35_9_202021</v>
      </c>
      <c r="S5197" s="406">
        <v>530</v>
      </c>
      <c r="T5197" s="406" t="s">
        <v>287</v>
      </c>
      <c r="U5197" s="406">
        <v>35</v>
      </c>
      <c r="V5197" s="406">
        <v>9</v>
      </c>
      <c r="W5197" s="406">
        <v>202021</v>
      </c>
      <c r="X5197" s="566">
        <v>0</v>
      </c>
    </row>
    <row r="5198" spans="18:24" x14ac:dyDescent="0.2">
      <c r="R5198" s="406" t="str">
        <f t="shared" si="81"/>
        <v>532_COR_35_9_202021</v>
      </c>
      <c r="S5198" s="406">
        <v>532</v>
      </c>
      <c r="T5198" s="406" t="s">
        <v>287</v>
      </c>
      <c r="U5198" s="406">
        <v>35</v>
      </c>
      <c r="V5198" s="406">
        <v>9</v>
      </c>
      <c r="W5198" s="406">
        <v>202021</v>
      </c>
      <c r="X5198" s="566">
        <v>3377</v>
      </c>
    </row>
    <row r="5199" spans="18:24" x14ac:dyDescent="0.2">
      <c r="R5199" s="406" t="str">
        <f t="shared" si="81"/>
        <v>534_COR_35_9_202021</v>
      </c>
      <c r="S5199" s="406">
        <v>534</v>
      </c>
      <c r="T5199" s="406" t="s">
        <v>287</v>
      </c>
      <c r="U5199" s="406">
        <v>35</v>
      </c>
      <c r="V5199" s="406">
        <v>9</v>
      </c>
      <c r="W5199" s="406">
        <v>202021</v>
      </c>
      <c r="X5199" s="566">
        <v>0</v>
      </c>
    </row>
    <row r="5200" spans="18:24" x14ac:dyDescent="0.2">
      <c r="R5200" s="406" t="str">
        <f t="shared" si="81"/>
        <v>536_COR_35_9_202021</v>
      </c>
      <c r="S5200" s="406">
        <v>536</v>
      </c>
      <c r="T5200" s="406" t="s">
        <v>287</v>
      </c>
      <c r="U5200" s="406">
        <v>35</v>
      </c>
      <c r="V5200" s="406">
        <v>9</v>
      </c>
      <c r="W5200" s="406">
        <v>202021</v>
      </c>
      <c r="X5200" s="566">
        <v>0</v>
      </c>
    </row>
    <row r="5201" spans="18:24" x14ac:dyDescent="0.2">
      <c r="R5201" s="406" t="str">
        <f t="shared" si="81"/>
        <v>538_COR_35_9_202021</v>
      </c>
      <c r="S5201" s="406">
        <v>538</v>
      </c>
      <c r="T5201" s="406" t="s">
        <v>287</v>
      </c>
      <c r="U5201" s="406">
        <v>35</v>
      </c>
      <c r="V5201" s="406">
        <v>9</v>
      </c>
      <c r="W5201" s="406">
        <v>202021</v>
      </c>
      <c r="X5201" s="566">
        <v>0</v>
      </c>
    </row>
    <row r="5202" spans="18:24" x14ac:dyDescent="0.2">
      <c r="R5202" s="406" t="str">
        <f t="shared" si="81"/>
        <v>540_COR_35_9_202021</v>
      </c>
      <c r="S5202" s="406">
        <v>540</v>
      </c>
      <c r="T5202" s="406" t="s">
        <v>287</v>
      </c>
      <c r="U5202" s="406">
        <v>35</v>
      </c>
      <c r="V5202" s="406">
        <v>9</v>
      </c>
      <c r="W5202" s="406">
        <v>202021</v>
      </c>
      <c r="X5202" s="566">
        <v>0</v>
      </c>
    </row>
    <row r="5203" spans="18:24" x14ac:dyDescent="0.2">
      <c r="R5203" s="406" t="str">
        <f t="shared" si="81"/>
        <v>542_COR_35_9_202021</v>
      </c>
      <c r="S5203" s="406">
        <v>542</v>
      </c>
      <c r="T5203" s="406" t="s">
        <v>287</v>
      </c>
      <c r="U5203" s="406">
        <v>35</v>
      </c>
      <c r="V5203" s="406">
        <v>9</v>
      </c>
      <c r="W5203" s="406">
        <v>202021</v>
      </c>
      <c r="X5203" s="566">
        <v>0</v>
      </c>
    </row>
    <row r="5204" spans="18:24" x14ac:dyDescent="0.2">
      <c r="R5204" s="406" t="str">
        <f t="shared" si="81"/>
        <v>544_COR_35_9_202021</v>
      </c>
      <c r="S5204" s="406">
        <v>544</v>
      </c>
      <c r="T5204" s="406" t="s">
        <v>287</v>
      </c>
      <c r="U5204" s="406">
        <v>35</v>
      </c>
      <c r="V5204" s="406">
        <v>9</v>
      </c>
      <c r="W5204" s="406">
        <v>202021</v>
      </c>
      <c r="X5204" s="566">
        <v>0</v>
      </c>
    </row>
    <row r="5205" spans="18:24" x14ac:dyDescent="0.2">
      <c r="R5205" s="406" t="str">
        <f t="shared" si="81"/>
        <v>545_COR_35_9_202021</v>
      </c>
      <c r="S5205" s="406">
        <v>545</v>
      </c>
      <c r="T5205" s="406" t="s">
        <v>287</v>
      </c>
      <c r="U5205" s="406">
        <v>35</v>
      </c>
      <c r="V5205" s="406">
        <v>9</v>
      </c>
      <c r="W5205" s="406">
        <v>202021</v>
      </c>
      <c r="X5205" s="566">
        <v>0</v>
      </c>
    </row>
    <row r="5206" spans="18:24" x14ac:dyDescent="0.2">
      <c r="R5206" s="406" t="str">
        <f t="shared" si="81"/>
        <v>546_COR_35_9_202021</v>
      </c>
      <c r="S5206" s="406">
        <v>546</v>
      </c>
      <c r="T5206" s="406" t="s">
        <v>287</v>
      </c>
      <c r="U5206" s="406">
        <v>35</v>
      </c>
      <c r="V5206" s="406">
        <v>9</v>
      </c>
      <c r="W5206" s="406">
        <v>202021</v>
      </c>
      <c r="X5206" s="566">
        <v>27</v>
      </c>
    </row>
    <row r="5207" spans="18:24" x14ac:dyDescent="0.2">
      <c r="R5207" s="406" t="str">
        <f t="shared" si="81"/>
        <v>548_COR_35_9_202021</v>
      </c>
      <c r="S5207" s="406">
        <v>548</v>
      </c>
      <c r="T5207" s="406" t="s">
        <v>287</v>
      </c>
      <c r="U5207" s="406">
        <v>35</v>
      </c>
      <c r="V5207" s="406">
        <v>9</v>
      </c>
      <c r="W5207" s="406">
        <v>202021</v>
      </c>
      <c r="X5207" s="566">
        <v>0</v>
      </c>
    </row>
    <row r="5208" spans="18:24" x14ac:dyDescent="0.2">
      <c r="R5208" s="406" t="str">
        <f t="shared" si="81"/>
        <v>550_COR_35_9_202021</v>
      </c>
      <c r="S5208" s="406">
        <v>550</v>
      </c>
      <c r="T5208" s="406" t="s">
        <v>287</v>
      </c>
      <c r="U5208" s="406">
        <v>35</v>
      </c>
      <c r="V5208" s="406">
        <v>9</v>
      </c>
      <c r="W5208" s="406">
        <v>202021</v>
      </c>
      <c r="X5208" s="566">
        <v>1380</v>
      </c>
    </row>
    <row r="5209" spans="18:24" x14ac:dyDescent="0.2">
      <c r="R5209" s="406" t="str">
        <f t="shared" si="81"/>
        <v>552_COR_35_9_202021</v>
      </c>
      <c r="S5209" s="406">
        <v>552</v>
      </c>
      <c r="T5209" s="406" t="s">
        <v>287</v>
      </c>
      <c r="U5209" s="406">
        <v>35</v>
      </c>
      <c r="V5209" s="406">
        <v>9</v>
      </c>
      <c r="W5209" s="406">
        <v>202021</v>
      </c>
      <c r="X5209" s="566">
        <v>0</v>
      </c>
    </row>
    <row r="5210" spans="18:24" x14ac:dyDescent="0.2">
      <c r="R5210" s="406" t="str">
        <f t="shared" si="81"/>
        <v>562_COR_35_9_202021</v>
      </c>
      <c r="S5210" s="406">
        <v>562</v>
      </c>
      <c r="T5210" s="406" t="s">
        <v>287</v>
      </c>
      <c r="U5210" s="406">
        <v>35</v>
      </c>
      <c r="V5210" s="406">
        <v>9</v>
      </c>
      <c r="W5210" s="406">
        <v>202021</v>
      </c>
      <c r="X5210" s="566">
        <v>0</v>
      </c>
    </row>
    <row r="5211" spans="18:24" x14ac:dyDescent="0.2">
      <c r="R5211" s="406" t="str">
        <f t="shared" si="81"/>
        <v>564_COR_35_9_202021</v>
      </c>
      <c r="S5211" s="406">
        <v>564</v>
      </c>
      <c r="T5211" s="406" t="s">
        <v>287</v>
      </c>
      <c r="U5211" s="406">
        <v>35</v>
      </c>
      <c r="V5211" s="406">
        <v>9</v>
      </c>
      <c r="W5211" s="406">
        <v>202021</v>
      </c>
      <c r="X5211" s="566">
        <v>0</v>
      </c>
    </row>
    <row r="5212" spans="18:24" x14ac:dyDescent="0.2">
      <c r="R5212" s="406" t="str">
        <f t="shared" si="81"/>
        <v>566_COR_35_9_202021</v>
      </c>
      <c r="S5212" s="406">
        <v>566</v>
      </c>
      <c r="T5212" s="406" t="s">
        <v>287</v>
      </c>
      <c r="U5212" s="406">
        <v>35</v>
      </c>
      <c r="V5212" s="406">
        <v>9</v>
      </c>
      <c r="W5212" s="406">
        <v>202021</v>
      </c>
      <c r="X5212" s="566">
        <v>0</v>
      </c>
    </row>
    <row r="5213" spans="18:24" x14ac:dyDescent="0.2">
      <c r="R5213" s="406" t="str">
        <f t="shared" si="81"/>
        <v>568_COR_35_9_202021</v>
      </c>
      <c r="S5213" s="406">
        <v>568</v>
      </c>
      <c r="T5213" s="406" t="s">
        <v>287</v>
      </c>
      <c r="U5213" s="406">
        <v>35</v>
      </c>
      <c r="V5213" s="406">
        <v>9</v>
      </c>
      <c r="W5213" s="406">
        <v>202021</v>
      </c>
      <c r="X5213" s="566">
        <v>0</v>
      </c>
    </row>
    <row r="5214" spans="18:24" x14ac:dyDescent="0.2">
      <c r="R5214" s="406" t="str">
        <f t="shared" si="81"/>
        <v>572_COR_35_9_202021</v>
      </c>
      <c r="S5214" s="406">
        <v>572</v>
      </c>
      <c r="T5214" s="406" t="s">
        <v>287</v>
      </c>
      <c r="U5214" s="406">
        <v>35</v>
      </c>
      <c r="V5214" s="406">
        <v>9</v>
      </c>
      <c r="W5214" s="406">
        <v>202021</v>
      </c>
      <c r="X5214" s="566">
        <v>0</v>
      </c>
    </row>
    <row r="5215" spans="18:24" x14ac:dyDescent="0.2">
      <c r="R5215" s="406" t="str">
        <f t="shared" si="81"/>
        <v>574_COR_35_9_202021</v>
      </c>
      <c r="S5215" s="406">
        <v>574</v>
      </c>
      <c r="T5215" s="406" t="s">
        <v>287</v>
      </c>
      <c r="U5215" s="406">
        <v>35</v>
      </c>
      <c r="V5215" s="406">
        <v>9</v>
      </c>
      <c r="W5215" s="406">
        <v>202021</v>
      </c>
      <c r="X5215" s="566">
        <v>0</v>
      </c>
    </row>
    <row r="5216" spans="18:24" x14ac:dyDescent="0.2">
      <c r="R5216" s="406" t="str">
        <f t="shared" si="81"/>
        <v>576_COR_35_9_202021</v>
      </c>
      <c r="S5216" s="406">
        <v>576</v>
      </c>
      <c r="T5216" s="406" t="s">
        <v>287</v>
      </c>
      <c r="U5216" s="406">
        <v>35</v>
      </c>
      <c r="V5216" s="406">
        <v>9</v>
      </c>
      <c r="W5216" s="406">
        <v>202021</v>
      </c>
      <c r="X5216" s="566">
        <v>0</v>
      </c>
    </row>
    <row r="5217" spans="18:24" x14ac:dyDescent="0.2">
      <c r="R5217" s="406" t="str">
        <f t="shared" si="81"/>
        <v>582_COR_35_9_202021</v>
      </c>
      <c r="S5217" s="406">
        <v>582</v>
      </c>
      <c r="T5217" s="406" t="s">
        <v>287</v>
      </c>
      <c r="U5217" s="406">
        <v>35</v>
      </c>
      <c r="V5217" s="406">
        <v>9</v>
      </c>
      <c r="W5217" s="406">
        <v>202021</v>
      </c>
      <c r="X5217" s="566">
        <v>0</v>
      </c>
    </row>
    <row r="5218" spans="18:24" x14ac:dyDescent="0.2">
      <c r="R5218" s="406" t="str">
        <f t="shared" si="81"/>
        <v>584_COR_35_9_202021</v>
      </c>
      <c r="S5218" s="406">
        <v>584</v>
      </c>
      <c r="T5218" s="406" t="s">
        <v>287</v>
      </c>
      <c r="U5218" s="406">
        <v>35</v>
      </c>
      <c r="V5218" s="406">
        <v>9</v>
      </c>
      <c r="W5218" s="406">
        <v>202021</v>
      </c>
      <c r="X5218" s="566">
        <v>0</v>
      </c>
    </row>
    <row r="5219" spans="18:24" x14ac:dyDescent="0.2">
      <c r="R5219" s="406" t="str">
        <f t="shared" si="81"/>
        <v>586_COR_35_9_202021</v>
      </c>
      <c r="S5219" s="406">
        <v>586</v>
      </c>
      <c r="T5219" s="406" t="s">
        <v>287</v>
      </c>
      <c r="U5219" s="406">
        <v>35</v>
      </c>
      <c r="V5219" s="406">
        <v>9</v>
      </c>
      <c r="W5219" s="406">
        <v>202021</v>
      </c>
      <c r="X5219" s="566">
        <v>0</v>
      </c>
    </row>
    <row r="5220" spans="18:24" x14ac:dyDescent="0.2">
      <c r="R5220" s="406" t="str">
        <f t="shared" si="81"/>
        <v>512_COR_36_9_202021</v>
      </c>
      <c r="S5220" s="406">
        <v>512</v>
      </c>
      <c r="T5220" s="406" t="s">
        <v>287</v>
      </c>
      <c r="U5220" s="406">
        <v>36</v>
      </c>
      <c r="V5220" s="406">
        <v>9</v>
      </c>
      <c r="W5220" s="406">
        <v>202021</v>
      </c>
      <c r="X5220" s="566">
        <v>13804</v>
      </c>
    </row>
    <row r="5221" spans="18:24" x14ac:dyDescent="0.2">
      <c r="R5221" s="406" t="str">
        <f t="shared" si="81"/>
        <v>514_COR_36_9_202021</v>
      </c>
      <c r="S5221" s="406">
        <v>514</v>
      </c>
      <c r="T5221" s="406" t="s">
        <v>287</v>
      </c>
      <c r="U5221" s="406">
        <v>36</v>
      </c>
      <c r="V5221" s="406">
        <v>9</v>
      </c>
      <c r="W5221" s="406">
        <v>202021</v>
      </c>
      <c r="X5221" s="566">
        <v>2600</v>
      </c>
    </row>
    <row r="5222" spans="18:24" x14ac:dyDescent="0.2">
      <c r="R5222" s="406" t="str">
        <f t="shared" si="81"/>
        <v>516_COR_36_9_202021</v>
      </c>
      <c r="S5222" s="406">
        <v>516</v>
      </c>
      <c r="T5222" s="406" t="s">
        <v>287</v>
      </c>
      <c r="U5222" s="406">
        <v>36</v>
      </c>
      <c r="V5222" s="406">
        <v>9</v>
      </c>
      <c r="W5222" s="406">
        <v>202021</v>
      </c>
      <c r="X5222" s="566">
        <v>1741</v>
      </c>
    </row>
    <row r="5223" spans="18:24" x14ac:dyDescent="0.2">
      <c r="R5223" s="406" t="str">
        <f t="shared" si="81"/>
        <v>518_COR_36_9_202021</v>
      </c>
      <c r="S5223" s="406">
        <v>518</v>
      </c>
      <c r="T5223" s="406" t="s">
        <v>287</v>
      </c>
      <c r="U5223" s="406">
        <v>36</v>
      </c>
      <c r="V5223" s="406">
        <v>9</v>
      </c>
      <c r="W5223" s="406">
        <v>202021</v>
      </c>
      <c r="X5223" s="566">
        <v>10857</v>
      </c>
    </row>
    <row r="5224" spans="18:24" x14ac:dyDescent="0.2">
      <c r="R5224" s="406" t="str">
        <f t="shared" si="81"/>
        <v>520_COR_36_9_202021</v>
      </c>
      <c r="S5224" s="406">
        <v>520</v>
      </c>
      <c r="T5224" s="406" t="s">
        <v>287</v>
      </c>
      <c r="U5224" s="406">
        <v>36</v>
      </c>
      <c r="V5224" s="406">
        <v>9</v>
      </c>
      <c r="W5224" s="406">
        <v>202021</v>
      </c>
      <c r="X5224" s="566">
        <v>21999.465459999999</v>
      </c>
    </row>
    <row r="5225" spans="18:24" x14ac:dyDescent="0.2">
      <c r="R5225" s="406" t="str">
        <f t="shared" si="81"/>
        <v>522_COR_36_9_202021</v>
      </c>
      <c r="S5225" s="406">
        <v>522</v>
      </c>
      <c r="T5225" s="406" t="s">
        <v>287</v>
      </c>
      <c r="U5225" s="406">
        <v>36</v>
      </c>
      <c r="V5225" s="406">
        <v>9</v>
      </c>
      <c r="W5225" s="406">
        <v>202021</v>
      </c>
      <c r="X5225" s="566">
        <v>46556.420999999995</v>
      </c>
    </row>
    <row r="5226" spans="18:24" x14ac:dyDescent="0.2">
      <c r="R5226" s="406" t="str">
        <f t="shared" si="81"/>
        <v>524_COR_36_9_202021</v>
      </c>
      <c r="S5226" s="406">
        <v>524</v>
      </c>
      <c r="T5226" s="406" t="s">
        <v>287</v>
      </c>
      <c r="U5226" s="406">
        <v>36</v>
      </c>
      <c r="V5226" s="406">
        <v>9</v>
      </c>
      <c r="W5226" s="406">
        <v>202021</v>
      </c>
      <c r="X5226" s="566">
        <v>22582.254000000001</v>
      </c>
    </row>
    <row r="5227" spans="18:24" x14ac:dyDescent="0.2">
      <c r="R5227" s="406" t="str">
        <f t="shared" si="81"/>
        <v>526_COR_36_9_202021</v>
      </c>
      <c r="S5227" s="406">
        <v>526</v>
      </c>
      <c r="T5227" s="406" t="s">
        <v>287</v>
      </c>
      <c r="U5227" s="406">
        <v>36</v>
      </c>
      <c r="V5227" s="406">
        <v>9</v>
      </c>
      <c r="W5227" s="406">
        <v>202021</v>
      </c>
      <c r="X5227" s="566">
        <v>1815</v>
      </c>
    </row>
    <row r="5228" spans="18:24" x14ac:dyDescent="0.2">
      <c r="R5228" s="406" t="str">
        <f t="shared" si="81"/>
        <v>528_COR_36_9_202021</v>
      </c>
      <c r="S5228" s="406">
        <v>528</v>
      </c>
      <c r="T5228" s="406" t="s">
        <v>287</v>
      </c>
      <c r="U5228" s="406">
        <v>36</v>
      </c>
      <c r="V5228" s="406">
        <v>9</v>
      </c>
      <c r="W5228" s="406">
        <v>202021</v>
      </c>
      <c r="X5228" s="566">
        <v>10891.022540000002</v>
      </c>
    </row>
    <row r="5229" spans="18:24" x14ac:dyDescent="0.2">
      <c r="R5229" s="406" t="str">
        <f t="shared" si="81"/>
        <v>530_COR_36_9_202021</v>
      </c>
      <c r="S5229" s="406">
        <v>530</v>
      </c>
      <c r="T5229" s="406" t="s">
        <v>287</v>
      </c>
      <c r="U5229" s="406">
        <v>36</v>
      </c>
      <c r="V5229" s="406">
        <v>9</v>
      </c>
      <c r="W5229" s="406">
        <v>202021</v>
      </c>
      <c r="X5229" s="566">
        <v>27117.658599999988</v>
      </c>
    </row>
    <row r="5230" spans="18:24" x14ac:dyDescent="0.2">
      <c r="R5230" s="406" t="str">
        <f t="shared" si="81"/>
        <v>532_COR_36_9_202021</v>
      </c>
      <c r="S5230" s="406">
        <v>532</v>
      </c>
      <c r="T5230" s="406" t="s">
        <v>287</v>
      </c>
      <c r="U5230" s="406">
        <v>36</v>
      </c>
      <c r="V5230" s="406">
        <v>9</v>
      </c>
      <c r="W5230" s="406">
        <v>202021</v>
      </c>
      <c r="X5230" s="566">
        <v>48139</v>
      </c>
    </row>
    <row r="5231" spans="18:24" x14ac:dyDescent="0.2">
      <c r="R5231" s="406" t="str">
        <f t="shared" si="81"/>
        <v>534_COR_36_9_202021</v>
      </c>
      <c r="S5231" s="406">
        <v>534</v>
      </c>
      <c r="T5231" s="406" t="s">
        <v>287</v>
      </c>
      <c r="U5231" s="406">
        <v>36</v>
      </c>
      <c r="V5231" s="406">
        <v>9</v>
      </c>
      <c r="W5231" s="406">
        <v>202021</v>
      </c>
      <c r="X5231" s="566">
        <v>1831.5656900000001</v>
      </c>
    </row>
    <row r="5232" spans="18:24" x14ac:dyDescent="0.2">
      <c r="R5232" s="406" t="str">
        <f t="shared" si="81"/>
        <v>536_COR_36_9_202021</v>
      </c>
      <c r="S5232" s="406">
        <v>536</v>
      </c>
      <c r="T5232" s="406" t="s">
        <v>287</v>
      </c>
      <c r="U5232" s="406">
        <v>36</v>
      </c>
      <c r="V5232" s="406">
        <v>9</v>
      </c>
      <c r="W5232" s="406">
        <v>202021</v>
      </c>
      <c r="X5232" s="566">
        <v>1869</v>
      </c>
    </row>
    <row r="5233" spans="18:24" x14ac:dyDescent="0.2">
      <c r="R5233" s="406" t="str">
        <f t="shared" si="81"/>
        <v>538_COR_36_9_202021</v>
      </c>
      <c r="S5233" s="406">
        <v>538</v>
      </c>
      <c r="T5233" s="406" t="s">
        <v>287</v>
      </c>
      <c r="U5233" s="406">
        <v>36</v>
      </c>
      <c r="V5233" s="406">
        <v>9</v>
      </c>
      <c r="W5233" s="406">
        <v>202021</v>
      </c>
      <c r="X5233" s="566">
        <v>9740</v>
      </c>
    </row>
    <row r="5234" spans="18:24" x14ac:dyDescent="0.2">
      <c r="R5234" s="406" t="str">
        <f t="shared" si="81"/>
        <v>540_COR_36_9_202021</v>
      </c>
      <c r="S5234" s="406">
        <v>540</v>
      </c>
      <c r="T5234" s="406" t="s">
        <v>287</v>
      </c>
      <c r="U5234" s="406">
        <v>36</v>
      </c>
      <c r="V5234" s="406">
        <v>9</v>
      </c>
      <c r="W5234" s="406">
        <v>202021</v>
      </c>
      <c r="X5234" s="566">
        <v>3944.74</v>
      </c>
    </row>
    <row r="5235" spans="18:24" x14ac:dyDescent="0.2">
      <c r="R5235" s="406" t="str">
        <f t="shared" si="81"/>
        <v>542_COR_36_9_202021</v>
      </c>
      <c r="S5235" s="406">
        <v>542</v>
      </c>
      <c r="T5235" s="406" t="s">
        <v>287</v>
      </c>
      <c r="U5235" s="406">
        <v>36</v>
      </c>
      <c r="V5235" s="406">
        <v>9</v>
      </c>
      <c r="W5235" s="406">
        <v>202021</v>
      </c>
      <c r="X5235" s="566">
        <v>794</v>
      </c>
    </row>
    <row r="5236" spans="18:24" x14ac:dyDescent="0.2">
      <c r="R5236" s="406" t="str">
        <f t="shared" si="81"/>
        <v>544_COR_36_9_202021</v>
      </c>
      <c r="S5236" s="406">
        <v>544</v>
      </c>
      <c r="T5236" s="406" t="s">
        <v>287</v>
      </c>
      <c r="U5236" s="406">
        <v>36</v>
      </c>
      <c r="V5236" s="406">
        <v>9</v>
      </c>
      <c r="W5236" s="406">
        <v>202021</v>
      </c>
      <c r="X5236" s="566">
        <v>21157</v>
      </c>
    </row>
    <row r="5237" spans="18:24" x14ac:dyDescent="0.2">
      <c r="R5237" s="406" t="str">
        <f t="shared" si="81"/>
        <v>545_COR_36_9_202021</v>
      </c>
      <c r="S5237" s="406">
        <v>545</v>
      </c>
      <c r="T5237" s="406" t="s">
        <v>287</v>
      </c>
      <c r="U5237" s="406">
        <v>36</v>
      </c>
      <c r="V5237" s="406">
        <v>9</v>
      </c>
      <c r="W5237" s="406">
        <v>202021</v>
      </c>
      <c r="X5237" s="566">
        <v>436</v>
      </c>
    </row>
    <row r="5238" spans="18:24" x14ac:dyDescent="0.2">
      <c r="R5238" s="406" t="str">
        <f t="shared" si="81"/>
        <v>546_COR_36_9_202021</v>
      </c>
      <c r="S5238" s="406">
        <v>546</v>
      </c>
      <c r="T5238" s="406" t="s">
        <v>287</v>
      </c>
      <c r="U5238" s="406">
        <v>36</v>
      </c>
      <c r="V5238" s="406">
        <v>9</v>
      </c>
      <c r="W5238" s="406">
        <v>202021</v>
      </c>
      <c r="X5238" s="566">
        <v>751</v>
      </c>
    </row>
    <row r="5239" spans="18:24" x14ac:dyDescent="0.2">
      <c r="R5239" s="406" t="str">
        <f t="shared" si="81"/>
        <v>548_COR_36_9_202021</v>
      </c>
      <c r="S5239" s="406">
        <v>548</v>
      </c>
      <c r="T5239" s="406" t="s">
        <v>287</v>
      </c>
      <c r="U5239" s="406">
        <v>36</v>
      </c>
      <c r="V5239" s="406">
        <v>9</v>
      </c>
      <c r="W5239" s="406">
        <v>202021</v>
      </c>
      <c r="X5239" s="566">
        <v>882.70500000000004</v>
      </c>
    </row>
    <row r="5240" spans="18:24" x14ac:dyDescent="0.2">
      <c r="R5240" s="406" t="str">
        <f t="shared" si="81"/>
        <v>550_COR_36_9_202021</v>
      </c>
      <c r="S5240" s="406">
        <v>550</v>
      </c>
      <c r="T5240" s="406" t="s">
        <v>287</v>
      </c>
      <c r="U5240" s="406">
        <v>36</v>
      </c>
      <c r="V5240" s="406">
        <v>9</v>
      </c>
      <c r="W5240" s="406">
        <v>202021</v>
      </c>
      <c r="X5240" s="566">
        <v>2652.9434799999999</v>
      </c>
    </row>
    <row r="5241" spans="18:24" x14ac:dyDescent="0.2">
      <c r="R5241" s="406" t="str">
        <f t="shared" si="81"/>
        <v>552_COR_36_9_202021</v>
      </c>
      <c r="S5241" s="406">
        <v>552</v>
      </c>
      <c r="T5241" s="406" t="s">
        <v>287</v>
      </c>
      <c r="U5241" s="406">
        <v>36</v>
      </c>
      <c r="V5241" s="406">
        <v>9</v>
      </c>
      <c r="W5241" s="406">
        <v>202021</v>
      </c>
      <c r="X5241" s="566">
        <v>58833</v>
      </c>
    </row>
    <row r="5242" spans="18:24" x14ac:dyDescent="0.2">
      <c r="R5242" s="406" t="str">
        <f t="shared" si="81"/>
        <v>562_COR_36_9_202021</v>
      </c>
      <c r="S5242" s="406">
        <v>562</v>
      </c>
      <c r="T5242" s="406" t="s">
        <v>287</v>
      </c>
      <c r="U5242" s="406">
        <v>36</v>
      </c>
      <c r="V5242" s="406">
        <v>9</v>
      </c>
      <c r="W5242" s="406">
        <v>202021</v>
      </c>
      <c r="X5242" s="566">
        <v>0</v>
      </c>
    </row>
    <row r="5243" spans="18:24" x14ac:dyDescent="0.2">
      <c r="R5243" s="406" t="str">
        <f t="shared" si="81"/>
        <v>564_COR_36_9_202021</v>
      </c>
      <c r="S5243" s="406">
        <v>564</v>
      </c>
      <c r="T5243" s="406" t="s">
        <v>287</v>
      </c>
      <c r="U5243" s="406">
        <v>36</v>
      </c>
      <c r="V5243" s="406">
        <v>9</v>
      </c>
      <c r="W5243" s="406">
        <v>202021</v>
      </c>
      <c r="X5243" s="566">
        <v>0</v>
      </c>
    </row>
    <row r="5244" spans="18:24" x14ac:dyDescent="0.2">
      <c r="R5244" s="406" t="str">
        <f t="shared" si="81"/>
        <v>566_COR_36_9_202021</v>
      </c>
      <c r="S5244" s="406">
        <v>566</v>
      </c>
      <c r="T5244" s="406" t="s">
        <v>287</v>
      </c>
      <c r="U5244" s="406">
        <v>36</v>
      </c>
      <c r="V5244" s="406">
        <v>9</v>
      </c>
      <c r="W5244" s="406">
        <v>202021</v>
      </c>
      <c r="X5244" s="566">
        <v>0</v>
      </c>
    </row>
    <row r="5245" spans="18:24" x14ac:dyDescent="0.2">
      <c r="R5245" s="406" t="str">
        <f t="shared" si="81"/>
        <v>568_COR_36_9_202021</v>
      </c>
      <c r="S5245" s="406">
        <v>568</v>
      </c>
      <c r="T5245" s="406" t="s">
        <v>287</v>
      </c>
      <c r="U5245" s="406">
        <v>36</v>
      </c>
      <c r="V5245" s="406">
        <v>9</v>
      </c>
      <c r="W5245" s="406">
        <v>202021</v>
      </c>
      <c r="X5245" s="566">
        <v>0</v>
      </c>
    </row>
    <row r="5246" spans="18:24" x14ac:dyDescent="0.2">
      <c r="R5246" s="406" t="str">
        <f t="shared" si="81"/>
        <v>572_COR_36_9_202021</v>
      </c>
      <c r="S5246" s="406">
        <v>572</v>
      </c>
      <c r="T5246" s="406" t="s">
        <v>287</v>
      </c>
      <c r="U5246" s="406">
        <v>36</v>
      </c>
      <c r="V5246" s="406">
        <v>9</v>
      </c>
      <c r="W5246" s="406">
        <v>202021</v>
      </c>
      <c r="X5246" s="566">
        <v>0</v>
      </c>
    </row>
    <row r="5247" spans="18:24" x14ac:dyDescent="0.2">
      <c r="R5247" s="406" t="str">
        <f t="shared" si="81"/>
        <v>574_COR_36_9_202021</v>
      </c>
      <c r="S5247" s="406">
        <v>574</v>
      </c>
      <c r="T5247" s="406" t="s">
        <v>287</v>
      </c>
      <c r="U5247" s="406">
        <v>36</v>
      </c>
      <c r="V5247" s="406">
        <v>9</v>
      </c>
      <c r="W5247" s="406">
        <v>202021</v>
      </c>
      <c r="X5247" s="566">
        <v>0</v>
      </c>
    </row>
    <row r="5248" spans="18:24" x14ac:dyDescent="0.2">
      <c r="R5248" s="406" t="str">
        <f t="shared" si="81"/>
        <v>576_COR_36_9_202021</v>
      </c>
      <c r="S5248" s="406">
        <v>576</v>
      </c>
      <c r="T5248" s="406" t="s">
        <v>287</v>
      </c>
      <c r="U5248" s="406">
        <v>36</v>
      </c>
      <c r="V5248" s="406">
        <v>9</v>
      </c>
      <c r="W5248" s="406">
        <v>202021</v>
      </c>
      <c r="X5248" s="566">
        <v>0</v>
      </c>
    </row>
    <row r="5249" spans="18:24" x14ac:dyDescent="0.2">
      <c r="R5249" s="406" t="str">
        <f t="shared" si="81"/>
        <v>582_COR_36_9_202021</v>
      </c>
      <c r="S5249" s="406">
        <v>582</v>
      </c>
      <c r="T5249" s="406" t="s">
        <v>287</v>
      </c>
      <c r="U5249" s="406">
        <v>36</v>
      </c>
      <c r="V5249" s="406">
        <v>9</v>
      </c>
      <c r="W5249" s="406">
        <v>202021</v>
      </c>
      <c r="X5249" s="566">
        <v>0</v>
      </c>
    </row>
    <row r="5250" spans="18:24" x14ac:dyDescent="0.2">
      <c r="R5250" s="406" t="str">
        <f t="shared" si="81"/>
        <v>584_COR_36_9_202021</v>
      </c>
      <c r="S5250" s="406">
        <v>584</v>
      </c>
      <c r="T5250" s="406" t="s">
        <v>287</v>
      </c>
      <c r="U5250" s="406">
        <v>36</v>
      </c>
      <c r="V5250" s="406">
        <v>9</v>
      </c>
      <c r="W5250" s="406">
        <v>202021</v>
      </c>
      <c r="X5250" s="566">
        <v>0</v>
      </c>
    </row>
    <row r="5251" spans="18:24" x14ac:dyDescent="0.2">
      <c r="R5251" s="406" t="str">
        <f t="shared" si="81"/>
        <v>586_COR_36_9_202021</v>
      </c>
      <c r="S5251" s="406">
        <v>586</v>
      </c>
      <c r="T5251" s="406" t="s">
        <v>287</v>
      </c>
      <c r="U5251" s="406">
        <v>36</v>
      </c>
      <c r="V5251" s="406">
        <v>9</v>
      </c>
      <c r="W5251" s="406">
        <v>202021</v>
      </c>
      <c r="X5251" s="566">
        <v>0</v>
      </c>
    </row>
    <row r="5252" spans="18:24" x14ac:dyDescent="0.2">
      <c r="R5252" s="406" t="str">
        <f t="shared" ref="R5252:R5315" si="82">S5252&amp;"_"&amp;T5252&amp;"_"&amp;U5252&amp;"_"&amp;V5252&amp;"_"&amp;W5252</f>
        <v>512_COR_37_9_202021</v>
      </c>
      <c r="S5252" s="406">
        <v>512</v>
      </c>
      <c r="T5252" s="406" t="s">
        <v>287</v>
      </c>
      <c r="U5252" s="406">
        <v>37</v>
      </c>
      <c r="V5252" s="406">
        <v>9</v>
      </c>
      <c r="W5252" s="406">
        <v>202021</v>
      </c>
      <c r="X5252" s="566">
        <v>158</v>
      </c>
    </row>
    <row r="5253" spans="18:24" x14ac:dyDescent="0.2">
      <c r="R5253" s="406" t="str">
        <f t="shared" si="82"/>
        <v>514_COR_37_9_202021</v>
      </c>
      <c r="S5253" s="406">
        <v>514</v>
      </c>
      <c r="T5253" s="406" t="s">
        <v>287</v>
      </c>
      <c r="U5253" s="406">
        <v>37</v>
      </c>
      <c r="V5253" s="406">
        <v>9</v>
      </c>
      <c r="W5253" s="406">
        <v>202021</v>
      </c>
      <c r="X5253" s="566">
        <v>110</v>
      </c>
    </row>
    <row r="5254" spans="18:24" x14ac:dyDescent="0.2">
      <c r="R5254" s="406" t="str">
        <f t="shared" si="82"/>
        <v>516_COR_37_9_202021</v>
      </c>
      <c r="S5254" s="406">
        <v>516</v>
      </c>
      <c r="T5254" s="406" t="s">
        <v>287</v>
      </c>
      <c r="U5254" s="406">
        <v>37</v>
      </c>
      <c r="V5254" s="406">
        <v>9</v>
      </c>
      <c r="W5254" s="406">
        <v>202021</v>
      </c>
      <c r="X5254" s="566">
        <v>436</v>
      </c>
    </row>
    <row r="5255" spans="18:24" x14ac:dyDescent="0.2">
      <c r="R5255" s="406" t="str">
        <f t="shared" si="82"/>
        <v>518_COR_37_9_202021</v>
      </c>
      <c r="S5255" s="406">
        <v>518</v>
      </c>
      <c r="T5255" s="406" t="s">
        <v>287</v>
      </c>
      <c r="U5255" s="406">
        <v>37</v>
      </c>
      <c r="V5255" s="406">
        <v>9</v>
      </c>
      <c r="W5255" s="406">
        <v>202021</v>
      </c>
      <c r="X5255" s="566">
        <v>116</v>
      </c>
    </row>
    <row r="5256" spans="18:24" x14ac:dyDescent="0.2">
      <c r="R5256" s="406" t="str">
        <f t="shared" si="82"/>
        <v>520_COR_37_9_202021</v>
      </c>
      <c r="S5256" s="406">
        <v>520</v>
      </c>
      <c r="T5256" s="406" t="s">
        <v>287</v>
      </c>
      <c r="U5256" s="406">
        <v>37</v>
      </c>
      <c r="V5256" s="406">
        <v>9</v>
      </c>
      <c r="W5256" s="406">
        <v>202021</v>
      </c>
      <c r="X5256" s="566">
        <v>36.260599999999997</v>
      </c>
    </row>
    <row r="5257" spans="18:24" x14ac:dyDescent="0.2">
      <c r="R5257" s="406" t="str">
        <f t="shared" si="82"/>
        <v>522_COR_37_9_202021</v>
      </c>
      <c r="S5257" s="406">
        <v>522</v>
      </c>
      <c r="T5257" s="406" t="s">
        <v>287</v>
      </c>
      <c r="U5257" s="406">
        <v>37</v>
      </c>
      <c r="V5257" s="406">
        <v>9</v>
      </c>
      <c r="W5257" s="406">
        <v>202021</v>
      </c>
      <c r="X5257" s="566">
        <v>19.062999999999999</v>
      </c>
    </row>
    <row r="5258" spans="18:24" x14ac:dyDescent="0.2">
      <c r="R5258" s="406" t="str">
        <f t="shared" si="82"/>
        <v>524_COR_37_9_202021</v>
      </c>
      <c r="S5258" s="406">
        <v>524</v>
      </c>
      <c r="T5258" s="406" t="s">
        <v>287</v>
      </c>
      <c r="U5258" s="406">
        <v>37</v>
      </c>
      <c r="V5258" s="406">
        <v>9</v>
      </c>
      <c r="W5258" s="406">
        <v>202021</v>
      </c>
      <c r="X5258" s="566">
        <v>316.10900000000004</v>
      </c>
    </row>
    <row r="5259" spans="18:24" x14ac:dyDescent="0.2">
      <c r="R5259" s="406" t="str">
        <f t="shared" si="82"/>
        <v>526_COR_37_9_202021</v>
      </c>
      <c r="S5259" s="406">
        <v>526</v>
      </c>
      <c r="T5259" s="406" t="s">
        <v>287</v>
      </c>
      <c r="U5259" s="406">
        <v>37</v>
      </c>
      <c r="V5259" s="406">
        <v>9</v>
      </c>
      <c r="W5259" s="406">
        <v>202021</v>
      </c>
      <c r="X5259" s="566">
        <v>11</v>
      </c>
    </row>
    <row r="5260" spans="18:24" x14ac:dyDescent="0.2">
      <c r="R5260" s="406" t="str">
        <f t="shared" si="82"/>
        <v>528_COR_37_9_202021</v>
      </c>
      <c r="S5260" s="406">
        <v>528</v>
      </c>
      <c r="T5260" s="406" t="s">
        <v>287</v>
      </c>
      <c r="U5260" s="406">
        <v>37</v>
      </c>
      <c r="V5260" s="406">
        <v>9</v>
      </c>
      <c r="W5260" s="406">
        <v>202021</v>
      </c>
      <c r="X5260" s="566">
        <v>21.567590000000006</v>
      </c>
    </row>
    <row r="5261" spans="18:24" x14ac:dyDescent="0.2">
      <c r="R5261" s="406" t="str">
        <f t="shared" si="82"/>
        <v>530_COR_37_9_202021</v>
      </c>
      <c r="S5261" s="406">
        <v>530</v>
      </c>
      <c r="T5261" s="406" t="s">
        <v>287</v>
      </c>
      <c r="U5261" s="406">
        <v>37</v>
      </c>
      <c r="V5261" s="406">
        <v>9</v>
      </c>
      <c r="W5261" s="406">
        <v>202021</v>
      </c>
      <c r="X5261" s="566">
        <v>96.847888081918967</v>
      </c>
    </row>
    <row r="5262" spans="18:24" x14ac:dyDescent="0.2">
      <c r="R5262" s="406" t="str">
        <f t="shared" si="82"/>
        <v>532_COR_37_9_202021</v>
      </c>
      <c r="S5262" s="406">
        <v>532</v>
      </c>
      <c r="T5262" s="406" t="s">
        <v>287</v>
      </c>
      <c r="U5262" s="406">
        <v>37</v>
      </c>
      <c r="V5262" s="406">
        <v>9</v>
      </c>
      <c r="W5262" s="406">
        <v>202021</v>
      </c>
      <c r="X5262" s="566">
        <v>62</v>
      </c>
    </row>
    <row r="5263" spans="18:24" x14ac:dyDescent="0.2">
      <c r="R5263" s="406" t="str">
        <f t="shared" si="82"/>
        <v>534_COR_37_9_202021</v>
      </c>
      <c r="S5263" s="406">
        <v>534</v>
      </c>
      <c r="T5263" s="406" t="s">
        <v>287</v>
      </c>
      <c r="U5263" s="406">
        <v>37</v>
      </c>
      <c r="V5263" s="406">
        <v>9</v>
      </c>
      <c r="W5263" s="406">
        <v>202021</v>
      </c>
      <c r="X5263" s="566">
        <v>38.811210000000003</v>
      </c>
    </row>
    <row r="5264" spans="18:24" x14ac:dyDescent="0.2">
      <c r="R5264" s="406" t="str">
        <f t="shared" si="82"/>
        <v>536_COR_37_9_202021</v>
      </c>
      <c r="S5264" s="406">
        <v>536</v>
      </c>
      <c r="T5264" s="406" t="s">
        <v>287</v>
      </c>
      <c r="U5264" s="406">
        <v>37</v>
      </c>
      <c r="V5264" s="406">
        <v>9</v>
      </c>
      <c r="W5264" s="406">
        <v>202021</v>
      </c>
      <c r="X5264" s="566">
        <v>7</v>
      </c>
    </row>
    <row r="5265" spans="18:24" x14ac:dyDescent="0.2">
      <c r="R5265" s="406" t="str">
        <f t="shared" si="82"/>
        <v>538_COR_37_9_202021</v>
      </c>
      <c r="S5265" s="406">
        <v>538</v>
      </c>
      <c r="T5265" s="406" t="s">
        <v>287</v>
      </c>
      <c r="U5265" s="406">
        <v>37</v>
      </c>
      <c r="V5265" s="406">
        <v>9</v>
      </c>
      <c r="W5265" s="406">
        <v>202021</v>
      </c>
      <c r="X5265" s="566">
        <v>323</v>
      </c>
    </row>
    <row r="5266" spans="18:24" x14ac:dyDescent="0.2">
      <c r="R5266" s="406" t="str">
        <f t="shared" si="82"/>
        <v>540_COR_37_9_202021</v>
      </c>
      <c r="S5266" s="406">
        <v>540</v>
      </c>
      <c r="T5266" s="406" t="s">
        <v>287</v>
      </c>
      <c r="U5266" s="406">
        <v>37</v>
      </c>
      <c r="V5266" s="406">
        <v>9</v>
      </c>
      <c r="W5266" s="406">
        <v>202021</v>
      </c>
      <c r="X5266" s="566">
        <v>0</v>
      </c>
    </row>
    <row r="5267" spans="18:24" x14ac:dyDescent="0.2">
      <c r="R5267" s="406" t="str">
        <f t="shared" si="82"/>
        <v>542_COR_37_9_202021</v>
      </c>
      <c r="S5267" s="406">
        <v>542</v>
      </c>
      <c r="T5267" s="406" t="s">
        <v>287</v>
      </c>
      <c r="U5267" s="406">
        <v>37</v>
      </c>
      <c r="V5267" s="406">
        <v>9</v>
      </c>
      <c r="W5267" s="406">
        <v>202021</v>
      </c>
      <c r="X5267" s="566">
        <v>0</v>
      </c>
    </row>
    <row r="5268" spans="18:24" x14ac:dyDescent="0.2">
      <c r="R5268" s="406" t="str">
        <f t="shared" si="82"/>
        <v>544_COR_37_9_202021</v>
      </c>
      <c r="S5268" s="406">
        <v>544</v>
      </c>
      <c r="T5268" s="406" t="s">
        <v>287</v>
      </c>
      <c r="U5268" s="406">
        <v>37</v>
      </c>
      <c r="V5268" s="406">
        <v>9</v>
      </c>
      <c r="W5268" s="406">
        <v>202021</v>
      </c>
      <c r="X5268" s="566">
        <v>35</v>
      </c>
    </row>
    <row r="5269" spans="18:24" x14ac:dyDescent="0.2">
      <c r="R5269" s="406" t="str">
        <f t="shared" si="82"/>
        <v>545_COR_37_9_202021</v>
      </c>
      <c r="S5269" s="406">
        <v>545</v>
      </c>
      <c r="T5269" s="406" t="s">
        <v>287</v>
      </c>
      <c r="U5269" s="406">
        <v>37</v>
      </c>
      <c r="V5269" s="406">
        <v>9</v>
      </c>
      <c r="W5269" s="406">
        <v>202021</v>
      </c>
      <c r="X5269" s="566">
        <v>0</v>
      </c>
    </row>
    <row r="5270" spans="18:24" x14ac:dyDescent="0.2">
      <c r="R5270" s="406" t="str">
        <f t="shared" si="82"/>
        <v>546_COR_37_9_202021</v>
      </c>
      <c r="S5270" s="406">
        <v>546</v>
      </c>
      <c r="T5270" s="406" t="s">
        <v>287</v>
      </c>
      <c r="U5270" s="406">
        <v>37</v>
      </c>
      <c r="V5270" s="406">
        <v>9</v>
      </c>
      <c r="W5270" s="406">
        <v>202021</v>
      </c>
      <c r="X5270" s="566">
        <v>0</v>
      </c>
    </row>
    <row r="5271" spans="18:24" x14ac:dyDescent="0.2">
      <c r="R5271" s="406" t="str">
        <f t="shared" si="82"/>
        <v>548_COR_37_9_202021</v>
      </c>
      <c r="S5271" s="406">
        <v>548</v>
      </c>
      <c r="T5271" s="406" t="s">
        <v>287</v>
      </c>
      <c r="U5271" s="406">
        <v>37</v>
      </c>
      <c r="V5271" s="406">
        <v>9</v>
      </c>
      <c r="W5271" s="406">
        <v>202021</v>
      </c>
      <c r="X5271" s="566">
        <v>0</v>
      </c>
    </row>
    <row r="5272" spans="18:24" x14ac:dyDescent="0.2">
      <c r="R5272" s="406" t="str">
        <f t="shared" si="82"/>
        <v>550_COR_37_9_202021</v>
      </c>
      <c r="S5272" s="406">
        <v>550</v>
      </c>
      <c r="T5272" s="406" t="s">
        <v>287</v>
      </c>
      <c r="U5272" s="406">
        <v>37</v>
      </c>
      <c r="V5272" s="406">
        <v>9</v>
      </c>
      <c r="W5272" s="406">
        <v>202021</v>
      </c>
      <c r="X5272" s="566">
        <v>180.63897</v>
      </c>
    </row>
    <row r="5273" spans="18:24" x14ac:dyDescent="0.2">
      <c r="R5273" s="406" t="str">
        <f t="shared" si="82"/>
        <v>552_COR_37_9_202021</v>
      </c>
      <c r="S5273" s="406">
        <v>552</v>
      </c>
      <c r="T5273" s="406" t="s">
        <v>287</v>
      </c>
      <c r="U5273" s="406">
        <v>37</v>
      </c>
      <c r="V5273" s="406">
        <v>9</v>
      </c>
      <c r="W5273" s="406">
        <v>202021</v>
      </c>
      <c r="X5273" s="566">
        <v>892</v>
      </c>
    </row>
    <row r="5274" spans="18:24" x14ac:dyDescent="0.2">
      <c r="R5274" s="406" t="str">
        <f t="shared" si="82"/>
        <v>562_COR_37_9_202021</v>
      </c>
      <c r="S5274" s="406">
        <v>562</v>
      </c>
      <c r="T5274" s="406" t="s">
        <v>287</v>
      </c>
      <c r="U5274" s="406">
        <v>37</v>
      </c>
      <c r="V5274" s="406">
        <v>9</v>
      </c>
      <c r="W5274" s="406">
        <v>202021</v>
      </c>
      <c r="X5274" s="566">
        <v>0</v>
      </c>
    </row>
    <row r="5275" spans="18:24" x14ac:dyDescent="0.2">
      <c r="R5275" s="406" t="str">
        <f t="shared" si="82"/>
        <v>564_COR_37_9_202021</v>
      </c>
      <c r="S5275" s="406">
        <v>564</v>
      </c>
      <c r="T5275" s="406" t="s">
        <v>287</v>
      </c>
      <c r="U5275" s="406">
        <v>37</v>
      </c>
      <c r="V5275" s="406">
        <v>9</v>
      </c>
      <c r="W5275" s="406">
        <v>202021</v>
      </c>
      <c r="X5275" s="566">
        <v>0</v>
      </c>
    </row>
    <row r="5276" spans="18:24" x14ac:dyDescent="0.2">
      <c r="R5276" s="406" t="str">
        <f t="shared" si="82"/>
        <v>566_COR_37_9_202021</v>
      </c>
      <c r="S5276" s="406">
        <v>566</v>
      </c>
      <c r="T5276" s="406" t="s">
        <v>287</v>
      </c>
      <c r="U5276" s="406">
        <v>37</v>
      </c>
      <c r="V5276" s="406">
        <v>9</v>
      </c>
      <c r="W5276" s="406">
        <v>202021</v>
      </c>
      <c r="X5276" s="566">
        <v>0</v>
      </c>
    </row>
    <row r="5277" spans="18:24" x14ac:dyDescent="0.2">
      <c r="R5277" s="406" t="str">
        <f t="shared" si="82"/>
        <v>568_COR_37_9_202021</v>
      </c>
      <c r="S5277" s="406">
        <v>568</v>
      </c>
      <c r="T5277" s="406" t="s">
        <v>287</v>
      </c>
      <c r="U5277" s="406">
        <v>37</v>
      </c>
      <c r="V5277" s="406">
        <v>9</v>
      </c>
      <c r="W5277" s="406">
        <v>202021</v>
      </c>
      <c r="X5277" s="566">
        <v>0</v>
      </c>
    </row>
    <row r="5278" spans="18:24" x14ac:dyDescent="0.2">
      <c r="R5278" s="406" t="str">
        <f t="shared" si="82"/>
        <v>572_COR_37_9_202021</v>
      </c>
      <c r="S5278" s="406">
        <v>572</v>
      </c>
      <c r="T5278" s="406" t="s">
        <v>287</v>
      </c>
      <c r="U5278" s="406">
        <v>37</v>
      </c>
      <c r="V5278" s="406">
        <v>9</v>
      </c>
      <c r="W5278" s="406">
        <v>202021</v>
      </c>
      <c r="X5278" s="566">
        <v>0</v>
      </c>
    </row>
    <row r="5279" spans="18:24" x14ac:dyDescent="0.2">
      <c r="R5279" s="406" t="str">
        <f t="shared" si="82"/>
        <v>574_COR_37_9_202021</v>
      </c>
      <c r="S5279" s="406">
        <v>574</v>
      </c>
      <c r="T5279" s="406" t="s">
        <v>287</v>
      </c>
      <c r="U5279" s="406">
        <v>37</v>
      </c>
      <c r="V5279" s="406">
        <v>9</v>
      </c>
      <c r="W5279" s="406">
        <v>202021</v>
      </c>
      <c r="X5279" s="566">
        <v>0</v>
      </c>
    </row>
    <row r="5280" spans="18:24" x14ac:dyDescent="0.2">
      <c r="R5280" s="406" t="str">
        <f t="shared" si="82"/>
        <v>576_COR_37_9_202021</v>
      </c>
      <c r="S5280" s="406">
        <v>576</v>
      </c>
      <c r="T5280" s="406" t="s">
        <v>287</v>
      </c>
      <c r="U5280" s="406">
        <v>37</v>
      </c>
      <c r="V5280" s="406">
        <v>9</v>
      </c>
      <c r="W5280" s="406">
        <v>202021</v>
      </c>
      <c r="X5280" s="566">
        <v>0</v>
      </c>
    </row>
    <row r="5281" spans="18:24" x14ac:dyDescent="0.2">
      <c r="R5281" s="406" t="str">
        <f t="shared" si="82"/>
        <v>582_COR_37_9_202021</v>
      </c>
      <c r="S5281" s="406">
        <v>582</v>
      </c>
      <c r="T5281" s="406" t="s">
        <v>287</v>
      </c>
      <c r="U5281" s="406">
        <v>37</v>
      </c>
      <c r="V5281" s="406">
        <v>9</v>
      </c>
      <c r="W5281" s="406">
        <v>202021</v>
      </c>
      <c r="X5281" s="566">
        <v>0</v>
      </c>
    </row>
    <row r="5282" spans="18:24" x14ac:dyDescent="0.2">
      <c r="R5282" s="406" t="str">
        <f t="shared" si="82"/>
        <v>584_COR_37_9_202021</v>
      </c>
      <c r="S5282" s="406">
        <v>584</v>
      </c>
      <c r="T5282" s="406" t="s">
        <v>287</v>
      </c>
      <c r="U5282" s="406">
        <v>37</v>
      </c>
      <c r="V5282" s="406">
        <v>9</v>
      </c>
      <c r="W5282" s="406">
        <v>202021</v>
      </c>
      <c r="X5282" s="566">
        <v>0</v>
      </c>
    </row>
    <row r="5283" spans="18:24" x14ac:dyDescent="0.2">
      <c r="R5283" s="406" t="str">
        <f t="shared" si="82"/>
        <v>586_COR_37_9_202021</v>
      </c>
      <c r="S5283" s="406">
        <v>586</v>
      </c>
      <c r="T5283" s="406" t="s">
        <v>287</v>
      </c>
      <c r="U5283" s="406">
        <v>37</v>
      </c>
      <c r="V5283" s="406">
        <v>9</v>
      </c>
      <c r="W5283" s="406">
        <v>202021</v>
      </c>
      <c r="X5283" s="566">
        <v>0</v>
      </c>
    </row>
    <row r="5284" spans="18:24" x14ac:dyDescent="0.2">
      <c r="R5284" s="406" t="str">
        <f t="shared" si="82"/>
        <v>512_COR_38_9_202021</v>
      </c>
      <c r="S5284" s="406">
        <v>512</v>
      </c>
      <c r="T5284" s="406" t="s">
        <v>287</v>
      </c>
      <c r="U5284" s="406">
        <v>38</v>
      </c>
      <c r="V5284" s="406">
        <v>9</v>
      </c>
      <c r="W5284" s="406">
        <v>202021</v>
      </c>
      <c r="X5284" s="566">
        <v>12</v>
      </c>
    </row>
    <row r="5285" spans="18:24" x14ac:dyDescent="0.2">
      <c r="R5285" s="406" t="str">
        <f t="shared" si="82"/>
        <v>514_COR_38_9_202021</v>
      </c>
      <c r="S5285" s="406">
        <v>514</v>
      </c>
      <c r="T5285" s="406" t="s">
        <v>287</v>
      </c>
      <c r="U5285" s="406">
        <v>38</v>
      </c>
      <c r="V5285" s="406">
        <v>9</v>
      </c>
      <c r="W5285" s="406">
        <v>202021</v>
      </c>
      <c r="X5285" s="566">
        <v>124</v>
      </c>
    </row>
    <row r="5286" spans="18:24" x14ac:dyDescent="0.2">
      <c r="R5286" s="406" t="str">
        <f t="shared" si="82"/>
        <v>516_COR_38_9_202021</v>
      </c>
      <c r="S5286" s="406">
        <v>516</v>
      </c>
      <c r="T5286" s="406" t="s">
        <v>287</v>
      </c>
      <c r="U5286" s="406">
        <v>38</v>
      </c>
      <c r="V5286" s="406">
        <v>9</v>
      </c>
      <c r="W5286" s="406">
        <v>202021</v>
      </c>
      <c r="X5286" s="566">
        <v>0</v>
      </c>
    </row>
    <row r="5287" spans="18:24" x14ac:dyDescent="0.2">
      <c r="R5287" s="406" t="str">
        <f t="shared" si="82"/>
        <v>518_COR_38_9_202021</v>
      </c>
      <c r="S5287" s="406">
        <v>518</v>
      </c>
      <c r="T5287" s="406" t="s">
        <v>287</v>
      </c>
      <c r="U5287" s="406">
        <v>38</v>
      </c>
      <c r="V5287" s="406">
        <v>9</v>
      </c>
      <c r="W5287" s="406">
        <v>202021</v>
      </c>
      <c r="X5287" s="566">
        <v>0</v>
      </c>
    </row>
    <row r="5288" spans="18:24" x14ac:dyDescent="0.2">
      <c r="R5288" s="406" t="str">
        <f t="shared" si="82"/>
        <v>520_COR_38_9_202021</v>
      </c>
      <c r="S5288" s="406">
        <v>520</v>
      </c>
      <c r="T5288" s="406" t="s">
        <v>287</v>
      </c>
      <c r="U5288" s="406">
        <v>38</v>
      </c>
      <c r="V5288" s="406">
        <v>9</v>
      </c>
      <c r="W5288" s="406">
        <v>202021</v>
      </c>
      <c r="X5288" s="566">
        <v>0</v>
      </c>
    </row>
    <row r="5289" spans="18:24" x14ac:dyDescent="0.2">
      <c r="R5289" s="406" t="str">
        <f t="shared" si="82"/>
        <v>522_COR_38_9_202021</v>
      </c>
      <c r="S5289" s="406">
        <v>522</v>
      </c>
      <c r="T5289" s="406" t="s">
        <v>287</v>
      </c>
      <c r="U5289" s="406">
        <v>38</v>
      </c>
      <c r="V5289" s="406">
        <v>9</v>
      </c>
      <c r="W5289" s="406">
        <v>202021</v>
      </c>
      <c r="X5289" s="566">
        <v>32</v>
      </c>
    </row>
    <row r="5290" spans="18:24" x14ac:dyDescent="0.2">
      <c r="R5290" s="406" t="str">
        <f t="shared" si="82"/>
        <v>524_COR_38_9_202021</v>
      </c>
      <c r="S5290" s="406">
        <v>524</v>
      </c>
      <c r="T5290" s="406" t="s">
        <v>287</v>
      </c>
      <c r="U5290" s="406">
        <v>38</v>
      </c>
      <c r="V5290" s="406">
        <v>9</v>
      </c>
      <c r="W5290" s="406">
        <v>202021</v>
      </c>
      <c r="X5290" s="566">
        <v>154.666</v>
      </c>
    </row>
    <row r="5291" spans="18:24" x14ac:dyDescent="0.2">
      <c r="R5291" s="406" t="str">
        <f t="shared" si="82"/>
        <v>526_COR_38_9_202021</v>
      </c>
      <c r="S5291" s="406">
        <v>526</v>
      </c>
      <c r="T5291" s="406" t="s">
        <v>287</v>
      </c>
      <c r="U5291" s="406">
        <v>38</v>
      </c>
      <c r="V5291" s="406">
        <v>9</v>
      </c>
      <c r="W5291" s="406">
        <v>202021</v>
      </c>
      <c r="X5291" s="566">
        <v>82</v>
      </c>
    </row>
    <row r="5292" spans="18:24" x14ac:dyDescent="0.2">
      <c r="R5292" s="406" t="str">
        <f t="shared" si="82"/>
        <v>528_COR_38_9_202021</v>
      </c>
      <c r="S5292" s="406">
        <v>528</v>
      </c>
      <c r="T5292" s="406" t="s">
        <v>287</v>
      </c>
      <c r="U5292" s="406">
        <v>38</v>
      </c>
      <c r="V5292" s="406">
        <v>9</v>
      </c>
      <c r="W5292" s="406">
        <v>202021</v>
      </c>
      <c r="X5292" s="566">
        <v>327.89643999999998</v>
      </c>
    </row>
    <row r="5293" spans="18:24" x14ac:dyDescent="0.2">
      <c r="R5293" s="406" t="str">
        <f t="shared" si="82"/>
        <v>530_COR_38_9_202021</v>
      </c>
      <c r="S5293" s="406">
        <v>530</v>
      </c>
      <c r="T5293" s="406" t="s">
        <v>287</v>
      </c>
      <c r="U5293" s="406">
        <v>38</v>
      </c>
      <c r="V5293" s="406">
        <v>9</v>
      </c>
      <c r="W5293" s="406">
        <v>202021</v>
      </c>
      <c r="X5293" s="566">
        <v>1100.8060885221578</v>
      </c>
    </row>
    <row r="5294" spans="18:24" x14ac:dyDescent="0.2">
      <c r="R5294" s="406" t="str">
        <f t="shared" si="82"/>
        <v>532_COR_38_9_202021</v>
      </c>
      <c r="S5294" s="406">
        <v>532</v>
      </c>
      <c r="T5294" s="406" t="s">
        <v>287</v>
      </c>
      <c r="U5294" s="406">
        <v>38</v>
      </c>
      <c r="V5294" s="406">
        <v>9</v>
      </c>
      <c r="W5294" s="406">
        <v>202021</v>
      </c>
      <c r="X5294" s="566">
        <v>6</v>
      </c>
    </row>
    <row r="5295" spans="18:24" x14ac:dyDescent="0.2">
      <c r="R5295" s="406" t="str">
        <f t="shared" si="82"/>
        <v>534_COR_38_9_202021</v>
      </c>
      <c r="S5295" s="406">
        <v>534</v>
      </c>
      <c r="T5295" s="406" t="s">
        <v>287</v>
      </c>
      <c r="U5295" s="406">
        <v>38</v>
      </c>
      <c r="V5295" s="406">
        <v>9</v>
      </c>
      <c r="W5295" s="406">
        <v>202021</v>
      </c>
      <c r="X5295" s="566">
        <v>0</v>
      </c>
    </row>
    <row r="5296" spans="18:24" x14ac:dyDescent="0.2">
      <c r="R5296" s="406" t="str">
        <f t="shared" si="82"/>
        <v>536_COR_38_9_202021</v>
      </c>
      <c r="S5296" s="406">
        <v>536</v>
      </c>
      <c r="T5296" s="406" t="s">
        <v>287</v>
      </c>
      <c r="U5296" s="406">
        <v>38</v>
      </c>
      <c r="V5296" s="406">
        <v>9</v>
      </c>
      <c r="W5296" s="406">
        <v>202021</v>
      </c>
      <c r="X5296" s="566">
        <v>0</v>
      </c>
    </row>
    <row r="5297" spans="18:24" x14ac:dyDescent="0.2">
      <c r="R5297" s="406" t="str">
        <f t="shared" si="82"/>
        <v>538_COR_38_9_202021</v>
      </c>
      <c r="S5297" s="406">
        <v>538</v>
      </c>
      <c r="T5297" s="406" t="s">
        <v>287</v>
      </c>
      <c r="U5297" s="406">
        <v>38</v>
      </c>
      <c r="V5297" s="406">
        <v>9</v>
      </c>
      <c r="W5297" s="406">
        <v>202021</v>
      </c>
      <c r="X5297" s="566">
        <v>0</v>
      </c>
    </row>
    <row r="5298" spans="18:24" x14ac:dyDescent="0.2">
      <c r="R5298" s="406" t="str">
        <f t="shared" si="82"/>
        <v>540_COR_38_9_202021</v>
      </c>
      <c r="S5298" s="406">
        <v>540</v>
      </c>
      <c r="T5298" s="406" t="s">
        <v>287</v>
      </c>
      <c r="U5298" s="406">
        <v>38</v>
      </c>
      <c r="V5298" s="406">
        <v>9</v>
      </c>
      <c r="W5298" s="406">
        <v>202021</v>
      </c>
      <c r="X5298" s="566">
        <v>87.07</v>
      </c>
    </row>
    <row r="5299" spans="18:24" x14ac:dyDescent="0.2">
      <c r="R5299" s="406" t="str">
        <f t="shared" si="82"/>
        <v>542_COR_38_9_202021</v>
      </c>
      <c r="S5299" s="406">
        <v>542</v>
      </c>
      <c r="T5299" s="406" t="s">
        <v>287</v>
      </c>
      <c r="U5299" s="406">
        <v>38</v>
      </c>
      <c r="V5299" s="406">
        <v>9</v>
      </c>
      <c r="W5299" s="406">
        <v>202021</v>
      </c>
      <c r="X5299" s="566">
        <v>51</v>
      </c>
    </row>
    <row r="5300" spans="18:24" x14ac:dyDescent="0.2">
      <c r="R5300" s="406" t="str">
        <f t="shared" si="82"/>
        <v>544_COR_38_9_202021</v>
      </c>
      <c r="S5300" s="406">
        <v>544</v>
      </c>
      <c r="T5300" s="406" t="s">
        <v>287</v>
      </c>
      <c r="U5300" s="406">
        <v>38</v>
      </c>
      <c r="V5300" s="406">
        <v>9</v>
      </c>
      <c r="W5300" s="406">
        <v>202021</v>
      </c>
      <c r="X5300" s="566">
        <v>0</v>
      </c>
    </row>
    <row r="5301" spans="18:24" x14ac:dyDescent="0.2">
      <c r="R5301" s="406" t="str">
        <f t="shared" si="82"/>
        <v>545_COR_38_9_202021</v>
      </c>
      <c r="S5301" s="406">
        <v>545</v>
      </c>
      <c r="T5301" s="406" t="s">
        <v>287</v>
      </c>
      <c r="U5301" s="406">
        <v>38</v>
      </c>
      <c r="V5301" s="406">
        <v>9</v>
      </c>
      <c r="W5301" s="406">
        <v>202021</v>
      </c>
      <c r="X5301" s="566">
        <v>0</v>
      </c>
    </row>
    <row r="5302" spans="18:24" x14ac:dyDescent="0.2">
      <c r="R5302" s="406" t="str">
        <f t="shared" si="82"/>
        <v>546_COR_38_9_202021</v>
      </c>
      <c r="S5302" s="406">
        <v>546</v>
      </c>
      <c r="T5302" s="406" t="s">
        <v>287</v>
      </c>
      <c r="U5302" s="406">
        <v>38</v>
      </c>
      <c r="V5302" s="406">
        <v>9</v>
      </c>
      <c r="W5302" s="406">
        <v>202021</v>
      </c>
      <c r="X5302" s="566">
        <v>33</v>
      </c>
    </row>
    <row r="5303" spans="18:24" x14ac:dyDescent="0.2">
      <c r="R5303" s="406" t="str">
        <f t="shared" si="82"/>
        <v>548_COR_38_9_202021</v>
      </c>
      <c r="S5303" s="406">
        <v>548</v>
      </c>
      <c r="T5303" s="406" t="s">
        <v>287</v>
      </c>
      <c r="U5303" s="406">
        <v>38</v>
      </c>
      <c r="V5303" s="406">
        <v>9</v>
      </c>
      <c r="W5303" s="406">
        <v>202021</v>
      </c>
      <c r="X5303" s="566">
        <v>15.539</v>
      </c>
    </row>
    <row r="5304" spans="18:24" x14ac:dyDescent="0.2">
      <c r="R5304" s="406" t="str">
        <f t="shared" si="82"/>
        <v>550_COR_38_9_202021</v>
      </c>
      <c r="S5304" s="406">
        <v>550</v>
      </c>
      <c r="T5304" s="406" t="s">
        <v>287</v>
      </c>
      <c r="U5304" s="406">
        <v>38</v>
      </c>
      <c r="V5304" s="406">
        <v>9</v>
      </c>
      <c r="W5304" s="406">
        <v>202021</v>
      </c>
      <c r="X5304" s="566">
        <v>0</v>
      </c>
    </row>
    <row r="5305" spans="18:24" x14ac:dyDescent="0.2">
      <c r="R5305" s="406" t="str">
        <f t="shared" si="82"/>
        <v>552_COR_38_9_202021</v>
      </c>
      <c r="S5305" s="406">
        <v>552</v>
      </c>
      <c r="T5305" s="406" t="s">
        <v>287</v>
      </c>
      <c r="U5305" s="406">
        <v>38</v>
      </c>
      <c r="V5305" s="406">
        <v>9</v>
      </c>
      <c r="W5305" s="406">
        <v>202021</v>
      </c>
      <c r="X5305" s="566">
        <v>315</v>
      </c>
    </row>
    <row r="5306" spans="18:24" x14ac:dyDescent="0.2">
      <c r="R5306" s="406" t="str">
        <f t="shared" si="82"/>
        <v>562_COR_38_9_202021</v>
      </c>
      <c r="S5306" s="406">
        <v>562</v>
      </c>
      <c r="T5306" s="406" t="s">
        <v>287</v>
      </c>
      <c r="U5306" s="406">
        <v>38</v>
      </c>
      <c r="V5306" s="406">
        <v>9</v>
      </c>
      <c r="W5306" s="406">
        <v>202021</v>
      </c>
      <c r="X5306" s="566">
        <v>0</v>
      </c>
    </row>
    <row r="5307" spans="18:24" x14ac:dyDescent="0.2">
      <c r="R5307" s="406" t="str">
        <f t="shared" si="82"/>
        <v>564_COR_38_9_202021</v>
      </c>
      <c r="S5307" s="406">
        <v>564</v>
      </c>
      <c r="T5307" s="406" t="s">
        <v>287</v>
      </c>
      <c r="U5307" s="406">
        <v>38</v>
      </c>
      <c r="V5307" s="406">
        <v>9</v>
      </c>
      <c r="W5307" s="406">
        <v>202021</v>
      </c>
      <c r="X5307" s="566">
        <v>0</v>
      </c>
    </row>
    <row r="5308" spans="18:24" x14ac:dyDescent="0.2">
      <c r="R5308" s="406" t="str">
        <f t="shared" si="82"/>
        <v>566_COR_38_9_202021</v>
      </c>
      <c r="S5308" s="406">
        <v>566</v>
      </c>
      <c r="T5308" s="406" t="s">
        <v>287</v>
      </c>
      <c r="U5308" s="406">
        <v>38</v>
      </c>
      <c r="V5308" s="406">
        <v>9</v>
      </c>
      <c r="W5308" s="406">
        <v>202021</v>
      </c>
      <c r="X5308" s="566">
        <v>0</v>
      </c>
    </row>
    <row r="5309" spans="18:24" x14ac:dyDescent="0.2">
      <c r="R5309" s="406" t="str">
        <f t="shared" si="82"/>
        <v>568_COR_38_9_202021</v>
      </c>
      <c r="S5309" s="406">
        <v>568</v>
      </c>
      <c r="T5309" s="406" t="s">
        <v>287</v>
      </c>
      <c r="U5309" s="406">
        <v>38</v>
      </c>
      <c r="V5309" s="406">
        <v>9</v>
      </c>
      <c r="W5309" s="406">
        <v>202021</v>
      </c>
      <c r="X5309" s="566">
        <v>0</v>
      </c>
    </row>
    <row r="5310" spans="18:24" x14ac:dyDescent="0.2">
      <c r="R5310" s="406" t="str">
        <f t="shared" si="82"/>
        <v>572_COR_38_9_202021</v>
      </c>
      <c r="S5310" s="406">
        <v>572</v>
      </c>
      <c r="T5310" s="406" t="s">
        <v>287</v>
      </c>
      <c r="U5310" s="406">
        <v>38</v>
      </c>
      <c r="V5310" s="406">
        <v>9</v>
      </c>
      <c r="W5310" s="406">
        <v>202021</v>
      </c>
      <c r="X5310" s="566">
        <v>0</v>
      </c>
    </row>
    <row r="5311" spans="18:24" x14ac:dyDescent="0.2">
      <c r="R5311" s="406" t="str">
        <f t="shared" si="82"/>
        <v>574_COR_38_9_202021</v>
      </c>
      <c r="S5311" s="406">
        <v>574</v>
      </c>
      <c r="T5311" s="406" t="s">
        <v>287</v>
      </c>
      <c r="U5311" s="406">
        <v>38</v>
      </c>
      <c r="V5311" s="406">
        <v>9</v>
      </c>
      <c r="W5311" s="406">
        <v>202021</v>
      </c>
      <c r="X5311" s="566">
        <v>0</v>
      </c>
    </row>
    <row r="5312" spans="18:24" x14ac:dyDescent="0.2">
      <c r="R5312" s="406" t="str">
        <f t="shared" si="82"/>
        <v>576_COR_38_9_202021</v>
      </c>
      <c r="S5312" s="406">
        <v>576</v>
      </c>
      <c r="T5312" s="406" t="s">
        <v>287</v>
      </c>
      <c r="U5312" s="406">
        <v>38</v>
      </c>
      <c r="V5312" s="406">
        <v>9</v>
      </c>
      <c r="W5312" s="406">
        <v>202021</v>
      </c>
      <c r="X5312" s="566">
        <v>0</v>
      </c>
    </row>
    <row r="5313" spans="18:24" x14ac:dyDescent="0.2">
      <c r="R5313" s="406" t="str">
        <f t="shared" si="82"/>
        <v>582_COR_38_9_202021</v>
      </c>
      <c r="S5313" s="406">
        <v>582</v>
      </c>
      <c r="T5313" s="406" t="s">
        <v>287</v>
      </c>
      <c r="U5313" s="406">
        <v>38</v>
      </c>
      <c r="V5313" s="406">
        <v>9</v>
      </c>
      <c r="W5313" s="406">
        <v>202021</v>
      </c>
      <c r="X5313" s="566">
        <v>0</v>
      </c>
    </row>
    <row r="5314" spans="18:24" x14ac:dyDescent="0.2">
      <c r="R5314" s="406" t="str">
        <f t="shared" si="82"/>
        <v>584_COR_38_9_202021</v>
      </c>
      <c r="S5314" s="406">
        <v>584</v>
      </c>
      <c r="T5314" s="406" t="s">
        <v>287</v>
      </c>
      <c r="U5314" s="406">
        <v>38</v>
      </c>
      <c r="V5314" s="406">
        <v>9</v>
      </c>
      <c r="W5314" s="406">
        <v>202021</v>
      </c>
      <c r="X5314" s="566">
        <v>0</v>
      </c>
    </row>
    <row r="5315" spans="18:24" x14ac:dyDescent="0.2">
      <c r="R5315" s="406" t="str">
        <f t="shared" si="82"/>
        <v>586_COR_38_9_202021</v>
      </c>
      <c r="S5315" s="406">
        <v>586</v>
      </c>
      <c r="T5315" s="406" t="s">
        <v>287</v>
      </c>
      <c r="U5315" s="406">
        <v>38</v>
      </c>
      <c r="V5315" s="406">
        <v>9</v>
      </c>
      <c r="W5315" s="406">
        <v>202021</v>
      </c>
      <c r="X5315" s="566">
        <v>0</v>
      </c>
    </row>
    <row r="5316" spans="18:24" x14ac:dyDescent="0.2">
      <c r="R5316" s="406" t="str">
        <f t="shared" ref="R5316:R5379" si="83">S5316&amp;"_"&amp;T5316&amp;"_"&amp;U5316&amp;"_"&amp;V5316&amp;"_"&amp;W5316</f>
        <v>512_COR_39_9_202021</v>
      </c>
      <c r="S5316" s="406">
        <v>512</v>
      </c>
      <c r="T5316" s="406" t="s">
        <v>287</v>
      </c>
      <c r="U5316" s="406">
        <v>39</v>
      </c>
      <c r="V5316" s="406">
        <v>9</v>
      </c>
      <c r="W5316" s="406">
        <v>202021</v>
      </c>
      <c r="X5316" s="566">
        <v>0</v>
      </c>
    </row>
    <row r="5317" spans="18:24" x14ac:dyDescent="0.2">
      <c r="R5317" s="406" t="str">
        <f t="shared" si="83"/>
        <v>514_COR_39_9_202021</v>
      </c>
      <c r="S5317" s="406">
        <v>514</v>
      </c>
      <c r="T5317" s="406" t="s">
        <v>287</v>
      </c>
      <c r="U5317" s="406">
        <v>39</v>
      </c>
      <c r="V5317" s="406">
        <v>9</v>
      </c>
      <c r="W5317" s="406">
        <v>202021</v>
      </c>
      <c r="X5317" s="566">
        <v>198</v>
      </c>
    </row>
    <row r="5318" spans="18:24" x14ac:dyDescent="0.2">
      <c r="R5318" s="406" t="str">
        <f t="shared" si="83"/>
        <v>516_COR_39_9_202021</v>
      </c>
      <c r="S5318" s="406">
        <v>516</v>
      </c>
      <c r="T5318" s="406" t="s">
        <v>287</v>
      </c>
      <c r="U5318" s="406">
        <v>39</v>
      </c>
      <c r="V5318" s="406">
        <v>9</v>
      </c>
      <c r="W5318" s="406">
        <v>202021</v>
      </c>
      <c r="X5318" s="566">
        <v>186</v>
      </c>
    </row>
    <row r="5319" spans="18:24" x14ac:dyDescent="0.2">
      <c r="R5319" s="406" t="str">
        <f t="shared" si="83"/>
        <v>518_COR_39_9_202021</v>
      </c>
      <c r="S5319" s="406">
        <v>518</v>
      </c>
      <c r="T5319" s="406" t="s">
        <v>287</v>
      </c>
      <c r="U5319" s="406">
        <v>39</v>
      </c>
      <c r="V5319" s="406">
        <v>9</v>
      </c>
      <c r="W5319" s="406">
        <v>202021</v>
      </c>
      <c r="X5319" s="566">
        <v>383</v>
      </c>
    </row>
    <row r="5320" spans="18:24" x14ac:dyDescent="0.2">
      <c r="R5320" s="406" t="str">
        <f t="shared" si="83"/>
        <v>520_COR_39_9_202021</v>
      </c>
      <c r="S5320" s="406">
        <v>520</v>
      </c>
      <c r="T5320" s="406" t="s">
        <v>287</v>
      </c>
      <c r="U5320" s="406">
        <v>39</v>
      </c>
      <c r="V5320" s="406">
        <v>9</v>
      </c>
      <c r="W5320" s="406">
        <v>202021</v>
      </c>
      <c r="X5320" s="566">
        <v>1830.5400000000004</v>
      </c>
    </row>
    <row r="5321" spans="18:24" x14ac:dyDescent="0.2">
      <c r="R5321" s="406" t="str">
        <f t="shared" si="83"/>
        <v>522_COR_39_9_202021</v>
      </c>
      <c r="S5321" s="406">
        <v>522</v>
      </c>
      <c r="T5321" s="406" t="s">
        <v>287</v>
      </c>
      <c r="U5321" s="406">
        <v>39</v>
      </c>
      <c r="V5321" s="406">
        <v>9</v>
      </c>
      <c r="W5321" s="406">
        <v>202021</v>
      </c>
      <c r="X5321" s="566">
        <v>0</v>
      </c>
    </row>
    <row r="5322" spans="18:24" x14ac:dyDescent="0.2">
      <c r="R5322" s="406" t="str">
        <f t="shared" si="83"/>
        <v>524_COR_39_9_202021</v>
      </c>
      <c r="S5322" s="406">
        <v>524</v>
      </c>
      <c r="T5322" s="406" t="s">
        <v>287</v>
      </c>
      <c r="U5322" s="406">
        <v>39</v>
      </c>
      <c r="V5322" s="406">
        <v>9</v>
      </c>
      <c r="W5322" s="406">
        <v>202021</v>
      </c>
      <c r="X5322" s="566">
        <v>0</v>
      </c>
    </row>
    <row r="5323" spans="18:24" x14ac:dyDescent="0.2">
      <c r="R5323" s="406" t="str">
        <f t="shared" si="83"/>
        <v>526_COR_39_9_202021</v>
      </c>
      <c r="S5323" s="406">
        <v>526</v>
      </c>
      <c r="T5323" s="406" t="s">
        <v>287</v>
      </c>
      <c r="U5323" s="406">
        <v>39</v>
      </c>
      <c r="V5323" s="406">
        <v>9</v>
      </c>
      <c r="W5323" s="406">
        <v>202021</v>
      </c>
      <c r="X5323" s="566">
        <v>7</v>
      </c>
    </row>
    <row r="5324" spans="18:24" x14ac:dyDescent="0.2">
      <c r="R5324" s="406" t="str">
        <f t="shared" si="83"/>
        <v>528_COR_39_9_202021</v>
      </c>
      <c r="S5324" s="406">
        <v>528</v>
      </c>
      <c r="T5324" s="406" t="s">
        <v>287</v>
      </c>
      <c r="U5324" s="406">
        <v>39</v>
      </c>
      <c r="V5324" s="406">
        <v>9</v>
      </c>
      <c r="W5324" s="406">
        <v>202021</v>
      </c>
      <c r="X5324" s="566">
        <v>0</v>
      </c>
    </row>
    <row r="5325" spans="18:24" x14ac:dyDescent="0.2">
      <c r="R5325" s="406" t="str">
        <f t="shared" si="83"/>
        <v>530_COR_39_9_202021</v>
      </c>
      <c r="S5325" s="406">
        <v>530</v>
      </c>
      <c r="T5325" s="406" t="s">
        <v>287</v>
      </c>
      <c r="U5325" s="406">
        <v>39</v>
      </c>
      <c r="V5325" s="406">
        <v>9</v>
      </c>
      <c r="W5325" s="406">
        <v>202021</v>
      </c>
      <c r="X5325" s="566">
        <v>30.393871739440009</v>
      </c>
    </row>
    <row r="5326" spans="18:24" x14ac:dyDescent="0.2">
      <c r="R5326" s="406" t="str">
        <f t="shared" si="83"/>
        <v>532_COR_39_9_202021</v>
      </c>
      <c r="S5326" s="406">
        <v>532</v>
      </c>
      <c r="T5326" s="406" t="s">
        <v>287</v>
      </c>
      <c r="U5326" s="406">
        <v>39</v>
      </c>
      <c r="V5326" s="406">
        <v>9</v>
      </c>
      <c r="W5326" s="406">
        <v>202021</v>
      </c>
      <c r="X5326" s="566">
        <v>24668</v>
      </c>
    </row>
    <row r="5327" spans="18:24" x14ac:dyDescent="0.2">
      <c r="R5327" s="406" t="str">
        <f t="shared" si="83"/>
        <v>534_COR_39_9_202021</v>
      </c>
      <c r="S5327" s="406">
        <v>534</v>
      </c>
      <c r="T5327" s="406" t="s">
        <v>287</v>
      </c>
      <c r="U5327" s="406">
        <v>39</v>
      </c>
      <c r="V5327" s="406">
        <v>9</v>
      </c>
      <c r="W5327" s="406">
        <v>202021</v>
      </c>
      <c r="X5327" s="566">
        <v>23.476770000000002</v>
      </c>
    </row>
    <row r="5328" spans="18:24" x14ac:dyDescent="0.2">
      <c r="R5328" s="406" t="str">
        <f t="shared" si="83"/>
        <v>536_COR_39_9_202021</v>
      </c>
      <c r="S5328" s="406">
        <v>536</v>
      </c>
      <c r="T5328" s="406" t="s">
        <v>287</v>
      </c>
      <c r="U5328" s="406">
        <v>39</v>
      </c>
      <c r="V5328" s="406">
        <v>9</v>
      </c>
      <c r="W5328" s="406">
        <v>202021</v>
      </c>
      <c r="X5328" s="566">
        <v>1762</v>
      </c>
    </row>
    <row r="5329" spans="18:24" x14ac:dyDescent="0.2">
      <c r="R5329" s="406" t="str">
        <f t="shared" si="83"/>
        <v>538_COR_39_9_202021</v>
      </c>
      <c r="S5329" s="406">
        <v>538</v>
      </c>
      <c r="T5329" s="406" t="s">
        <v>287</v>
      </c>
      <c r="U5329" s="406">
        <v>39</v>
      </c>
      <c r="V5329" s="406">
        <v>9</v>
      </c>
      <c r="W5329" s="406">
        <v>202021</v>
      </c>
      <c r="X5329" s="566">
        <v>0</v>
      </c>
    </row>
    <row r="5330" spans="18:24" x14ac:dyDescent="0.2">
      <c r="R5330" s="406" t="str">
        <f t="shared" si="83"/>
        <v>540_COR_39_9_202021</v>
      </c>
      <c r="S5330" s="406">
        <v>540</v>
      </c>
      <c r="T5330" s="406" t="s">
        <v>287</v>
      </c>
      <c r="U5330" s="406">
        <v>39</v>
      </c>
      <c r="V5330" s="406">
        <v>9</v>
      </c>
      <c r="W5330" s="406">
        <v>202021</v>
      </c>
      <c r="X5330" s="566">
        <v>19.809999999999999</v>
      </c>
    </row>
    <row r="5331" spans="18:24" x14ac:dyDescent="0.2">
      <c r="R5331" s="406" t="str">
        <f t="shared" si="83"/>
        <v>542_COR_39_9_202021</v>
      </c>
      <c r="S5331" s="406">
        <v>542</v>
      </c>
      <c r="T5331" s="406" t="s">
        <v>287</v>
      </c>
      <c r="U5331" s="406">
        <v>39</v>
      </c>
      <c r="V5331" s="406">
        <v>9</v>
      </c>
      <c r="W5331" s="406">
        <v>202021</v>
      </c>
      <c r="X5331" s="566">
        <v>0</v>
      </c>
    </row>
    <row r="5332" spans="18:24" x14ac:dyDescent="0.2">
      <c r="R5332" s="406" t="str">
        <f t="shared" si="83"/>
        <v>544_COR_39_9_202021</v>
      </c>
      <c r="S5332" s="406">
        <v>544</v>
      </c>
      <c r="T5332" s="406" t="s">
        <v>287</v>
      </c>
      <c r="U5332" s="406">
        <v>39</v>
      </c>
      <c r="V5332" s="406">
        <v>9</v>
      </c>
      <c r="W5332" s="406">
        <v>202021</v>
      </c>
      <c r="X5332" s="566">
        <v>5</v>
      </c>
    </row>
    <row r="5333" spans="18:24" x14ac:dyDescent="0.2">
      <c r="R5333" s="406" t="str">
        <f t="shared" si="83"/>
        <v>545_COR_39_9_202021</v>
      </c>
      <c r="S5333" s="406">
        <v>545</v>
      </c>
      <c r="T5333" s="406" t="s">
        <v>287</v>
      </c>
      <c r="U5333" s="406">
        <v>39</v>
      </c>
      <c r="V5333" s="406">
        <v>9</v>
      </c>
      <c r="W5333" s="406">
        <v>202021</v>
      </c>
      <c r="X5333" s="566">
        <v>0</v>
      </c>
    </row>
    <row r="5334" spans="18:24" x14ac:dyDescent="0.2">
      <c r="R5334" s="406" t="str">
        <f t="shared" si="83"/>
        <v>546_COR_39_9_202021</v>
      </c>
      <c r="S5334" s="406">
        <v>546</v>
      </c>
      <c r="T5334" s="406" t="s">
        <v>287</v>
      </c>
      <c r="U5334" s="406">
        <v>39</v>
      </c>
      <c r="V5334" s="406">
        <v>9</v>
      </c>
      <c r="W5334" s="406">
        <v>202021</v>
      </c>
      <c r="X5334" s="566">
        <v>0</v>
      </c>
    </row>
    <row r="5335" spans="18:24" x14ac:dyDescent="0.2">
      <c r="R5335" s="406" t="str">
        <f t="shared" si="83"/>
        <v>548_COR_39_9_202021</v>
      </c>
      <c r="S5335" s="406">
        <v>548</v>
      </c>
      <c r="T5335" s="406" t="s">
        <v>287</v>
      </c>
      <c r="U5335" s="406">
        <v>39</v>
      </c>
      <c r="V5335" s="406">
        <v>9</v>
      </c>
      <c r="W5335" s="406">
        <v>202021</v>
      </c>
      <c r="X5335" s="566">
        <v>177.46</v>
      </c>
    </row>
    <row r="5336" spans="18:24" x14ac:dyDescent="0.2">
      <c r="R5336" s="406" t="str">
        <f t="shared" si="83"/>
        <v>550_COR_39_9_202021</v>
      </c>
      <c r="S5336" s="406">
        <v>550</v>
      </c>
      <c r="T5336" s="406" t="s">
        <v>287</v>
      </c>
      <c r="U5336" s="406">
        <v>39</v>
      </c>
      <c r="V5336" s="406">
        <v>9</v>
      </c>
      <c r="W5336" s="406">
        <v>202021</v>
      </c>
      <c r="X5336" s="566">
        <v>24.72045</v>
      </c>
    </row>
    <row r="5337" spans="18:24" x14ac:dyDescent="0.2">
      <c r="R5337" s="406" t="str">
        <f t="shared" si="83"/>
        <v>552_COR_39_9_202021</v>
      </c>
      <c r="S5337" s="406">
        <v>552</v>
      </c>
      <c r="T5337" s="406" t="s">
        <v>287</v>
      </c>
      <c r="U5337" s="406">
        <v>39</v>
      </c>
      <c r="V5337" s="406">
        <v>9</v>
      </c>
      <c r="W5337" s="406">
        <v>202021</v>
      </c>
      <c r="X5337" s="566">
        <v>496</v>
      </c>
    </row>
    <row r="5338" spans="18:24" x14ac:dyDescent="0.2">
      <c r="R5338" s="406" t="str">
        <f t="shared" si="83"/>
        <v>562_COR_39_9_202021</v>
      </c>
      <c r="S5338" s="406">
        <v>562</v>
      </c>
      <c r="T5338" s="406" t="s">
        <v>287</v>
      </c>
      <c r="U5338" s="406">
        <v>39</v>
      </c>
      <c r="V5338" s="406">
        <v>9</v>
      </c>
      <c r="W5338" s="406">
        <v>202021</v>
      </c>
      <c r="X5338" s="566">
        <v>0</v>
      </c>
    </row>
    <row r="5339" spans="18:24" x14ac:dyDescent="0.2">
      <c r="R5339" s="406" t="str">
        <f t="shared" si="83"/>
        <v>564_COR_39_9_202021</v>
      </c>
      <c r="S5339" s="406">
        <v>564</v>
      </c>
      <c r="T5339" s="406" t="s">
        <v>287</v>
      </c>
      <c r="U5339" s="406">
        <v>39</v>
      </c>
      <c r="V5339" s="406">
        <v>9</v>
      </c>
      <c r="W5339" s="406">
        <v>202021</v>
      </c>
      <c r="X5339" s="566">
        <v>0</v>
      </c>
    </row>
    <row r="5340" spans="18:24" x14ac:dyDescent="0.2">
      <c r="R5340" s="406" t="str">
        <f t="shared" si="83"/>
        <v>566_COR_39_9_202021</v>
      </c>
      <c r="S5340" s="406">
        <v>566</v>
      </c>
      <c r="T5340" s="406" t="s">
        <v>287</v>
      </c>
      <c r="U5340" s="406">
        <v>39</v>
      </c>
      <c r="V5340" s="406">
        <v>9</v>
      </c>
      <c r="W5340" s="406">
        <v>202021</v>
      </c>
      <c r="X5340" s="566">
        <v>0</v>
      </c>
    </row>
    <row r="5341" spans="18:24" x14ac:dyDescent="0.2">
      <c r="R5341" s="406" t="str">
        <f t="shared" si="83"/>
        <v>568_COR_39_9_202021</v>
      </c>
      <c r="S5341" s="406">
        <v>568</v>
      </c>
      <c r="T5341" s="406" t="s">
        <v>287</v>
      </c>
      <c r="U5341" s="406">
        <v>39</v>
      </c>
      <c r="V5341" s="406">
        <v>9</v>
      </c>
      <c r="W5341" s="406">
        <v>202021</v>
      </c>
      <c r="X5341" s="566">
        <v>0</v>
      </c>
    </row>
    <row r="5342" spans="18:24" x14ac:dyDescent="0.2">
      <c r="R5342" s="406" t="str">
        <f t="shared" si="83"/>
        <v>572_COR_39_9_202021</v>
      </c>
      <c r="S5342" s="406">
        <v>572</v>
      </c>
      <c r="T5342" s="406" t="s">
        <v>287</v>
      </c>
      <c r="U5342" s="406">
        <v>39</v>
      </c>
      <c r="V5342" s="406">
        <v>9</v>
      </c>
      <c r="W5342" s="406">
        <v>202021</v>
      </c>
      <c r="X5342" s="566">
        <v>0</v>
      </c>
    </row>
    <row r="5343" spans="18:24" x14ac:dyDescent="0.2">
      <c r="R5343" s="406" t="str">
        <f t="shared" si="83"/>
        <v>574_COR_39_9_202021</v>
      </c>
      <c r="S5343" s="406">
        <v>574</v>
      </c>
      <c r="T5343" s="406" t="s">
        <v>287</v>
      </c>
      <c r="U5343" s="406">
        <v>39</v>
      </c>
      <c r="V5343" s="406">
        <v>9</v>
      </c>
      <c r="W5343" s="406">
        <v>202021</v>
      </c>
      <c r="X5343" s="566">
        <v>0</v>
      </c>
    </row>
    <row r="5344" spans="18:24" x14ac:dyDescent="0.2">
      <c r="R5344" s="406" t="str">
        <f t="shared" si="83"/>
        <v>576_COR_39_9_202021</v>
      </c>
      <c r="S5344" s="406">
        <v>576</v>
      </c>
      <c r="T5344" s="406" t="s">
        <v>287</v>
      </c>
      <c r="U5344" s="406">
        <v>39</v>
      </c>
      <c r="V5344" s="406">
        <v>9</v>
      </c>
      <c r="W5344" s="406">
        <v>202021</v>
      </c>
      <c r="X5344" s="566">
        <v>0</v>
      </c>
    </row>
    <row r="5345" spans="18:24" x14ac:dyDescent="0.2">
      <c r="R5345" s="406" t="str">
        <f t="shared" si="83"/>
        <v>582_COR_39_9_202021</v>
      </c>
      <c r="S5345" s="406">
        <v>582</v>
      </c>
      <c r="T5345" s="406" t="s">
        <v>287</v>
      </c>
      <c r="U5345" s="406">
        <v>39</v>
      </c>
      <c r="V5345" s="406">
        <v>9</v>
      </c>
      <c r="W5345" s="406">
        <v>202021</v>
      </c>
      <c r="X5345" s="566">
        <v>0</v>
      </c>
    </row>
    <row r="5346" spans="18:24" x14ac:dyDescent="0.2">
      <c r="R5346" s="406" t="str">
        <f t="shared" si="83"/>
        <v>584_COR_39_9_202021</v>
      </c>
      <c r="S5346" s="406">
        <v>584</v>
      </c>
      <c r="T5346" s="406" t="s">
        <v>287</v>
      </c>
      <c r="U5346" s="406">
        <v>39</v>
      </c>
      <c r="V5346" s="406">
        <v>9</v>
      </c>
      <c r="W5346" s="406">
        <v>202021</v>
      </c>
      <c r="X5346" s="566">
        <v>0</v>
      </c>
    </row>
    <row r="5347" spans="18:24" x14ac:dyDescent="0.2">
      <c r="R5347" s="406" t="str">
        <f t="shared" si="83"/>
        <v>586_COR_39_9_202021</v>
      </c>
      <c r="S5347" s="406">
        <v>586</v>
      </c>
      <c r="T5347" s="406" t="s">
        <v>287</v>
      </c>
      <c r="U5347" s="406">
        <v>39</v>
      </c>
      <c r="V5347" s="406">
        <v>9</v>
      </c>
      <c r="W5347" s="406">
        <v>202021</v>
      </c>
      <c r="X5347" s="566">
        <v>0</v>
      </c>
    </row>
    <row r="5348" spans="18:24" x14ac:dyDescent="0.2">
      <c r="R5348" s="406" t="str">
        <f t="shared" si="83"/>
        <v>512_COR_40_9_202021</v>
      </c>
      <c r="S5348" s="406">
        <v>512</v>
      </c>
      <c r="T5348" s="406" t="s">
        <v>287</v>
      </c>
      <c r="U5348" s="406">
        <v>40</v>
      </c>
      <c r="V5348" s="406">
        <v>9</v>
      </c>
      <c r="W5348" s="406">
        <v>202021</v>
      </c>
      <c r="X5348" s="566">
        <v>170</v>
      </c>
    </row>
    <row r="5349" spans="18:24" x14ac:dyDescent="0.2">
      <c r="R5349" s="406" t="str">
        <f t="shared" si="83"/>
        <v>514_COR_40_9_202021</v>
      </c>
      <c r="S5349" s="406">
        <v>514</v>
      </c>
      <c r="T5349" s="406" t="s">
        <v>287</v>
      </c>
      <c r="U5349" s="406">
        <v>40</v>
      </c>
      <c r="V5349" s="406">
        <v>9</v>
      </c>
      <c r="W5349" s="406">
        <v>202021</v>
      </c>
      <c r="X5349" s="566">
        <v>432</v>
      </c>
    </row>
    <row r="5350" spans="18:24" x14ac:dyDescent="0.2">
      <c r="R5350" s="406" t="str">
        <f t="shared" si="83"/>
        <v>516_COR_40_9_202021</v>
      </c>
      <c r="S5350" s="406">
        <v>516</v>
      </c>
      <c r="T5350" s="406" t="s">
        <v>287</v>
      </c>
      <c r="U5350" s="406">
        <v>40</v>
      </c>
      <c r="V5350" s="406">
        <v>9</v>
      </c>
      <c r="W5350" s="406">
        <v>202021</v>
      </c>
      <c r="X5350" s="566">
        <v>622</v>
      </c>
    </row>
    <row r="5351" spans="18:24" x14ac:dyDescent="0.2">
      <c r="R5351" s="406" t="str">
        <f t="shared" si="83"/>
        <v>518_COR_40_9_202021</v>
      </c>
      <c r="S5351" s="406">
        <v>518</v>
      </c>
      <c r="T5351" s="406" t="s">
        <v>287</v>
      </c>
      <c r="U5351" s="406">
        <v>40</v>
      </c>
      <c r="V5351" s="406">
        <v>9</v>
      </c>
      <c r="W5351" s="406">
        <v>202021</v>
      </c>
      <c r="X5351" s="566">
        <v>499</v>
      </c>
    </row>
    <row r="5352" spans="18:24" x14ac:dyDescent="0.2">
      <c r="R5352" s="406" t="str">
        <f t="shared" si="83"/>
        <v>520_COR_40_9_202021</v>
      </c>
      <c r="S5352" s="406">
        <v>520</v>
      </c>
      <c r="T5352" s="406" t="s">
        <v>287</v>
      </c>
      <c r="U5352" s="406">
        <v>40</v>
      </c>
      <c r="V5352" s="406">
        <v>9</v>
      </c>
      <c r="W5352" s="406">
        <v>202021</v>
      </c>
      <c r="X5352" s="566">
        <v>1866.8006000000005</v>
      </c>
    </row>
    <row r="5353" spans="18:24" x14ac:dyDescent="0.2">
      <c r="R5353" s="406" t="str">
        <f t="shared" si="83"/>
        <v>522_COR_40_9_202021</v>
      </c>
      <c r="S5353" s="406">
        <v>522</v>
      </c>
      <c r="T5353" s="406" t="s">
        <v>287</v>
      </c>
      <c r="U5353" s="406">
        <v>40</v>
      </c>
      <c r="V5353" s="406">
        <v>9</v>
      </c>
      <c r="W5353" s="406">
        <v>202021</v>
      </c>
      <c r="X5353" s="566">
        <v>51.063000000000002</v>
      </c>
    </row>
    <row r="5354" spans="18:24" x14ac:dyDescent="0.2">
      <c r="R5354" s="406" t="str">
        <f t="shared" si="83"/>
        <v>524_COR_40_9_202021</v>
      </c>
      <c r="S5354" s="406">
        <v>524</v>
      </c>
      <c r="T5354" s="406" t="s">
        <v>287</v>
      </c>
      <c r="U5354" s="406">
        <v>40</v>
      </c>
      <c r="V5354" s="406">
        <v>9</v>
      </c>
      <c r="W5354" s="406">
        <v>202021</v>
      </c>
      <c r="X5354" s="566">
        <v>470.77500000000003</v>
      </c>
    </row>
    <row r="5355" spans="18:24" x14ac:dyDescent="0.2">
      <c r="R5355" s="406" t="str">
        <f t="shared" si="83"/>
        <v>526_COR_40_9_202021</v>
      </c>
      <c r="S5355" s="406">
        <v>526</v>
      </c>
      <c r="T5355" s="406" t="s">
        <v>287</v>
      </c>
      <c r="U5355" s="406">
        <v>40</v>
      </c>
      <c r="V5355" s="406">
        <v>9</v>
      </c>
      <c r="W5355" s="406">
        <v>202021</v>
      </c>
      <c r="X5355" s="566">
        <v>100</v>
      </c>
    </row>
    <row r="5356" spans="18:24" x14ac:dyDescent="0.2">
      <c r="R5356" s="406" t="str">
        <f t="shared" si="83"/>
        <v>528_COR_40_9_202021</v>
      </c>
      <c r="S5356" s="406">
        <v>528</v>
      </c>
      <c r="T5356" s="406" t="s">
        <v>287</v>
      </c>
      <c r="U5356" s="406">
        <v>40</v>
      </c>
      <c r="V5356" s="406">
        <v>9</v>
      </c>
      <c r="W5356" s="406">
        <v>202021</v>
      </c>
      <c r="X5356" s="566">
        <v>349.46402999999998</v>
      </c>
    </row>
    <row r="5357" spans="18:24" x14ac:dyDescent="0.2">
      <c r="R5357" s="406" t="str">
        <f t="shared" si="83"/>
        <v>530_COR_40_9_202021</v>
      </c>
      <c r="S5357" s="406">
        <v>530</v>
      </c>
      <c r="T5357" s="406" t="s">
        <v>287</v>
      </c>
      <c r="U5357" s="406">
        <v>40</v>
      </c>
      <c r="V5357" s="406">
        <v>9</v>
      </c>
      <c r="W5357" s="406">
        <v>202021</v>
      </c>
      <c r="X5357" s="566">
        <v>1228.047848343517</v>
      </c>
    </row>
    <row r="5358" spans="18:24" x14ac:dyDescent="0.2">
      <c r="R5358" s="406" t="str">
        <f t="shared" si="83"/>
        <v>532_COR_40_9_202021</v>
      </c>
      <c r="S5358" s="406">
        <v>532</v>
      </c>
      <c r="T5358" s="406" t="s">
        <v>287</v>
      </c>
      <c r="U5358" s="406">
        <v>40</v>
      </c>
      <c r="V5358" s="406">
        <v>9</v>
      </c>
      <c r="W5358" s="406">
        <v>202021</v>
      </c>
      <c r="X5358" s="566">
        <v>24736</v>
      </c>
    </row>
    <row r="5359" spans="18:24" x14ac:dyDescent="0.2">
      <c r="R5359" s="406" t="str">
        <f t="shared" si="83"/>
        <v>534_COR_40_9_202021</v>
      </c>
      <c r="S5359" s="406">
        <v>534</v>
      </c>
      <c r="T5359" s="406" t="s">
        <v>287</v>
      </c>
      <c r="U5359" s="406">
        <v>40</v>
      </c>
      <c r="V5359" s="406">
        <v>9</v>
      </c>
      <c r="W5359" s="406">
        <v>202021</v>
      </c>
      <c r="X5359" s="566">
        <v>62.287980000000005</v>
      </c>
    </row>
    <row r="5360" spans="18:24" x14ac:dyDescent="0.2">
      <c r="R5360" s="406" t="str">
        <f t="shared" si="83"/>
        <v>536_COR_40_9_202021</v>
      </c>
      <c r="S5360" s="406">
        <v>536</v>
      </c>
      <c r="T5360" s="406" t="s">
        <v>287</v>
      </c>
      <c r="U5360" s="406">
        <v>40</v>
      </c>
      <c r="V5360" s="406">
        <v>9</v>
      </c>
      <c r="W5360" s="406">
        <v>202021</v>
      </c>
      <c r="X5360" s="566">
        <v>1769</v>
      </c>
    </row>
    <row r="5361" spans="18:24" x14ac:dyDescent="0.2">
      <c r="R5361" s="406" t="str">
        <f t="shared" si="83"/>
        <v>538_COR_40_9_202021</v>
      </c>
      <c r="S5361" s="406">
        <v>538</v>
      </c>
      <c r="T5361" s="406" t="s">
        <v>287</v>
      </c>
      <c r="U5361" s="406">
        <v>40</v>
      </c>
      <c r="V5361" s="406">
        <v>9</v>
      </c>
      <c r="W5361" s="406">
        <v>202021</v>
      </c>
      <c r="X5361" s="566">
        <v>323</v>
      </c>
    </row>
    <row r="5362" spans="18:24" x14ac:dyDescent="0.2">
      <c r="R5362" s="406" t="str">
        <f t="shared" si="83"/>
        <v>540_COR_40_9_202021</v>
      </c>
      <c r="S5362" s="406">
        <v>540</v>
      </c>
      <c r="T5362" s="406" t="s">
        <v>287</v>
      </c>
      <c r="U5362" s="406">
        <v>40</v>
      </c>
      <c r="V5362" s="406">
        <v>9</v>
      </c>
      <c r="W5362" s="406">
        <v>202021</v>
      </c>
      <c r="X5362" s="566">
        <v>106.88</v>
      </c>
    </row>
    <row r="5363" spans="18:24" x14ac:dyDescent="0.2">
      <c r="R5363" s="406" t="str">
        <f t="shared" si="83"/>
        <v>542_COR_40_9_202021</v>
      </c>
      <c r="S5363" s="406">
        <v>542</v>
      </c>
      <c r="T5363" s="406" t="s">
        <v>287</v>
      </c>
      <c r="U5363" s="406">
        <v>40</v>
      </c>
      <c r="V5363" s="406">
        <v>9</v>
      </c>
      <c r="W5363" s="406">
        <v>202021</v>
      </c>
      <c r="X5363" s="566">
        <v>51</v>
      </c>
    </row>
    <row r="5364" spans="18:24" x14ac:dyDescent="0.2">
      <c r="R5364" s="406" t="str">
        <f t="shared" si="83"/>
        <v>544_COR_40_9_202021</v>
      </c>
      <c r="S5364" s="406">
        <v>544</v>
      </c>
      <c r="T5364" s="406" t="s">
        <v>287</v>
      </c>
      <c r="U5364" s="406">
        <v>40</v>
      </c>
      <c r="V5364" s="406">
        <v>9</v>
      </c>
      <c r="W5364" s="406">
        <v>202021</v>
      </c>
      <c r="X5364" s="566">
        <v>40</v>
      </c>
    </row>
    <row r="5365" spans="18:24" x14ac:dyDescent="0.2">
      <c r="R5365" s="406" t="str">
        <f t="shared" si="83"/>
        <v>545_COR_40_9_202021</v>
      </c>
      <c r="S5365" s="406">
        <v>545</v>
      </c>
      <c r="T5365" s="406" t="s">
        <v>287</v>
      </c>
      <c r="U5365" s="406">
        <v>40</v>
      </c>
      <c r="V5365" s="406">
        <v>9</v>
      </c>
      <c r="W5365" s="406">
        <v>202021</v>
      </c>
      <c r="X5365" s="566">
        <v>0</v>
      </c>
    </row>
    <row r="5366" spans="18:24" x14ac:dyDescent="0.2">
      <c r="R5366" s="406" t="str">
        <f t="shared" si="83"/>
        <v>546_COR_40_9_202021</v>
      </c>
      <c r="S5366" s="406">
        <v>546</v>
      </c>
      <c r="T5366" s="406" t="s">
        <v>287</v>
      </c>
      <c r="U5366" s="406">
        <v>40</v>
      </c>
      <c r="V5366" s="406">
        <v>9</v>
      </c>
      <c r="W5366" s="406">
        <v>202021</v>
      </c>
      <c r="X5366" s="566">
        <v>33</v>
      </c>
    </row>
    <row r="5367" spans="18:24" x14ac:dyDescent="0.2">
      <c r="R5367" s="406" t="str">
        <f t="shared" si="83"/>
        <v>548_COR_40_9_202021</v>
      </c>
      <c r="S5367" s="406">
        <v>548</v>
      </c>
      <c r="T5367" s="406" t="s">
        <v>287</v>
      </c>
      <c r="U5367" s="406">
        <v>40</v>
      </c>
      <c r="V5367" s="406">
        <v>9</v>
      </c>
      <c r="W5367" s="406">
        <v>202021</v>
      </c>
      <c r="X5367" s="566">
        <v>192.999</v>
      </c>
    </row>
    <row r="5368" spans="18:24" x14ac:dyDescent="0.2">
      <c r="R5368" s="406" t="str">
        <f t="shared" si="83"/>
        <v>550_COR_40_9_202021</v>
      </c>
      <c r="S5368" s="406">
        <v>550</v>
      </c>
      <c r="T5368" s="406" t="s">
        <v>287</v>
      </c>
      <c r="U5368" s="406">
        <v>40</v>
      </c>
      <c r="V5368" s="406">
        <v>9</v>
      </c>
      <c r="W5368" s="406">
        <v>202021</v>
      </c>
      <c r="X5368" s="566">
        <v>205.35942</v>
      </c>
    </row>
    <row r="5369" spans="18:24" x14ac:dyDescent="0.2">
      <c r="R5369" s="406" t="str">
        <f t="shared" si="83"/>
        <v>552_COR_40_9_202021</v>
      </c>
      <c r="S5369" s="406">
        <v>552</v>
      </c>
      <c r="T5369" s="406" t="s">
        <v>287</v>
      </c>
      <c r="U5369" s="406">
        <v>40</v>
      </c>
      <c r="V5369" s="406">
        <v>9</v>
      </c>
      <c r="W5369" s="406">
        <v>202021</v>
      </c>
      <c r="X5369" s="566">
        <v>1703</v>
      </c>
    </row>
    <row r="5370" spans="18:24" x14ac:dyDescent="0.2">
      <c r="R5370" s="406" t="str">
        <f t="shared" si="83"/>
        <v>562_COR_40_9_202021</v>
      </c>
      <c r="S5370" s="406">
        <v>562</v>
      </c>
      <c r="T5370" s="406" t="s">
        <v>287</v>
      </c>
      <c r="U5370" s="406">
        <v>40</v>
      </c>
      <c r="V5370" s="406">
        <v>9</v>
      </c>
      <c r="W5370" s="406">
        <v>202021</v>
      </c>
      <c r="X5370" s="566">
        <v>0</v>
      </c>
    </row>
    <row r="5371" spans="18:24" x14ac:dyDescent="0.2">
      <c r="R5371" s="406" t="str">
        <f t="shared" si="83"/>
        <v>564_COR_40_9_202021</v>
      </c>
      <c r="S5371" s="406">
        <v>564</v>
      </c>
      <c r="T5371" s="406" t="s">
        <v>287</v>
      </c>
      <c r="U5371" s="406">
        <v>40</v>
      </c>
      <c r="V5371" s="406">
        <v>9</v>
      </c>
      <c r="W5371" s="406">
        <v>202021</v>
      </c>
      <c r="X5371" s="566">
        <v>0</v>
      </c>
    </row>
    <row r="5372" spans="18:24" x14ac:dyDescent="0.2">
      <c r="R5372" s="406" t="str">
        <f t="shared" si="83"/>
        <v>566_COR_40_9_202021</v>
      </c>
      <c r="S5372" s="406">
        <v>566</v>
      </c>
      <c r="T5372" s="406" t="s">
        <v>287</v>
      </c>
      <c r="U5372" s="406">
        <v>40</v>
      </c>
      <c r="V5372" s="406">
        <v>9</v>
      </c>
      <c r="W5372" s="406">
        <v>202021</v>
      </c>
      <c r="X5372" s="566">
        <v>0</v>
      </c>
    </row>
    <row r="5373" spans="18:24" x14ac:dyDescent="0.2">
      <c r="R5373" s="406" t="str">
        <f t="shared" si="83"/>
        <v>568_COR_40_9_202021</v>
      </c>
      <c r="S5373" s="406">
        <v>568</v>
      </c>
      <c r="T5373" s="406" t="s">
        <v>287</v>
      </c>
      <c r="U5373" s="406">
        <v>40</v>
      </c>
      <c r="V5373" s="406">
        <v>9</v>
      </c>
      <c r="W5373" s="406">
        <v>202021</v>
      </c>
      <c r="X5373" s="566">
        <v>0</v>
      </c>
    </row>
    <row r="5374" spans="18:24" x14ac:dyDescent="0.2">
      <c r="R5374" s="406" t="str">
        <f t="shared" si="83"/>
        <v>572_COR_40_9_202021</v>
      </c>
      <c r="S5374" s="406">
        <v>572</v>
      </c>
      <c r="T5374" s="406" t="s">
        <v>287</v>
      </c>
      <c r="U5374" s="406">
        <v>40</v>
      </c>
      <c r="V5374" s="406">
        <v>9</v>
      </c>
      <c r="W5374" s="406">
        <v>202021</v>
      </c>
      <c r="X5374" s="566">
        <v>0</v>
      </c>
    </row>
    <row r="5375" spans="18:24" x14ac:dyDescent="0.2">
      <c r="R5375" s="406" t="str">
        <f t="shared" si="83"/>
        <v>574_COR_40_9_202021</v>
      </c>
      <c r="S5375" s="406">
        <v>574</v>
      </c>
      <c r="T5375" s="406" t="s">
        <v>287</v>
      </c>
      <c r="U5375" s="406">
        <v>40</v>
      </c>
      <c r="V5375" s="406">
        <v>9</v>
      </c>
      <c r="W5375" s="406">
        <v>202021</v>
      </c>
      <c r="X5375" s="566">
        <v>0</v>
      </c>
    </row>
    <row r="5376" spans="18:24" x14ac:dyDescent="0.2">
      <c r="R5376" s="406" t="str">
        <f t="shared" si="83"/>
        <v>576_COR_40_9_202021</v>
      </c>
      <c r="S5376" s="406">
        <v>576</v>
      </c>
      <c r="T5376" s="406" t="s">
        <v>287</v>
      </c>
      <c r="U5376" s="406">
        <v>40</v>
      </c>
      <c r="V5376" s="406">
        <v>9</v>
      </c>
      <c r="W5376" s="406">
        <v>202021</v>
      </c>
      <c r="X5376" s="566">
        <v>0</v>
      </c>
    </row>
    <row r="5377" spans="18:24" x14ac:dyDescent="0.2">
      <c r="R5377" s="406" t="str">
        <f t="shared" si="83"/>
        <v>582_COR_40_9_202021</v>
      </c>
      <c r="S5377" s="406">
        <v>582</v>
      </c>
      <c r="T5377" s="406" t="s">
        <v>287</v>
      </c>
      <c r="U5377" s="406">
        <v>40</v>
      </c>
      <c r="V5377" s="406">
        <v>9</v>
      </c>
      <c r="W5377" s="406">
        <v>202021</v>
      </c>
      <c r="X5377" s="566">
        <v>0</v>
      </c>
    </row>
    <row r="5378" spans="18:24" x14ac:dyDescent="0.2">
      <c r="R5378" s="406" t="str">
        <f t="shared" si="83"/>
        <v>584_COR_40_9_202021</v>
      </c>
      <c r="S5378" s="406">
        <v>584</v>
      </c>
      <c r="T5378" s="406" t="s">
        <v>287</v>
      </c>
      <c r="U5378" s="406">
        <v>40</v>
      </c>
      <c r="V5378" s="406">
        <v>9</v>
      </c>
      <c r="W5378" s="406">
        <v>202021</v>
      </c>
      <c r="X5378" s="566">
        <v>0</v>
      </c>
    </row>
    <row r="5379" spans="18:24" x14ac:dyDescent="0.2">
      <c r="R5379" s="406" t="str">
        <f t="shared" si="83"/>
        <v>586_COR_40_9_202021</v>
      </c>
      <c r="S5379" s="406">
        <v>586</v>
      </c>
      <c r="T5379" s="406" t="s">
        <v>287</v>
      </c>
      <c r="U5379" s="406">
        <v>40</v>
      </c>
      <c r="V5379" s="406">
        <v>9</v>
      </c>
      <c r="W5379" s="406">
        <v>202021</v>
      </c>
      <c r="X5379" s="566">
        <v>0</v>
      </c>
    </row>
    <row r="5380" spans="18:24" x14ac:dyDescent="0.2">
      <c r="R5380" s="406" t="str">
        <f t="shared" ref="R5380:R5443" si="84">S5380&amp;"_"&amp;T5380&amp;"_"&amp;U5380&amp;"_"&amp;V5380&amp;"_"&amp;W5380</f>
        <v>512_COR_41_9_202021</v>
      </c>
      <c r="S5380" s="406">
        <v>512</v>
      </c>
      <c r="T5380" s="406" t="s">
        <v>287</v>
      </c>
      <c r="U5380" s="406">
        <v>41</v>
      </c>
      <c r="V5380" s="406">
        <v>9</v>
      </c>
      <c r="W5380" s="406">
        <v>202021</v>
      </c>
      <c r="X5380" s="566">
        <v>1628</v>
      </c>
    </row>
    <row r="5381" spans="18:24" x14ac:dyDescent="0.2">
      <c r="R5381" s="406" t="str">
        <f t="shared" si="84"/>
        <v>514_COR_41_9_202021</v>
      </c>
      <c r="S5381" s="406">
        <v>514</v>
      </c>
      <c r="T5381" s="406" t="s">
        <v>287</v>
      </c>
      <c r="U5381" s="406">
        <v>41</v>
      </c>
      <c r="V5381" s="406">
        <v>9</v>
      </c>
      <c r="W5381" s="406">
        <v>202021</v>
      </c>
      <c r="X5381" s="566">
        <v>1810</v>
      </c>
    </row>
    <row r="5382" spans="18:24" x14ac:dyDescent="0.2">
      <c r="R5382" s="406" t="str">
        <f t="shared" si="84"/>
        <v>516_COR_41_9_202021</v>
      </c>
      <c r="S5382" s="406">
        <v>516</v>
      </c>
      <c r="T5382" s="406" t="s">
        <v>287</v>
      </c>
      <c r="U5382" s="406">
        <v>41</v>
      </c>
      <c r="V5382" s="406">
        <v>9</v>
      </c>
      <c r="W5382" s="406">
        <v>202021</v>
      </c>
      <c r="X5382" s="566">
        <v>1771</v>
      </c>
    </row>
    <row r="5383" spans="18:24" x14ac:dyDescent="0.2">
      <c r="R5383" s="406" t="str">
        <f t="shared" si="84"/>
        <v>518_COR_41_9_202021</v>
      </c>
      <c r="S5383" s="406">
        <v>518</v>
      </c>
      <c r="T5383" s="406" t="s">
        <v>287</v>
      </c>
      <c r="U5383" s="406">
        <v>41</v>
      </c>
      <c r="V5383" s="406">
        <v>9</v>
      </c>
      <c r="W5383" s="406">
        <v>202021</v>
      </c>
      <c r="X5383" s="566">
        <v>50</v>
      </c>
    </row>
    <row r="5384" spans="18:24" x14ac:dyDescent="0.2">
      <c r="R5384" s="406" t="str">
        <f t="shared" si="84"/>
        <v>520_COR_41_9_202021</v>
      </c>
      <c r="S5384" s="406">
        <v>520</v>
      </c>
      <c r="T5384" s="406" t="s">
        <v>287</v>
      </c>
      <c r="U5384" s="406">
        <v>41</v>
      </c>
      <c r="V5384" s="406">
        <v>9</v>
      </c>
      <c r="W5384" s="406">
        <v>202021</v>
      </c>
      <c r="X5384" s="566">
        <v>55.212180000000004</v>
      </c>
    </row>
    <row r="5385" spans="18:24" x14ac:dyDescent="0.2">
      <c r="R5385" s="406" t="str">
        <f t="shared" si="84"/>
        <v>522_COR_41_9_202021</v>
      </c>
      <c r="S5385" s="406">
        <v>522</v>
      </c>
      <c r="T5385" s="406" t="s">
        <v>287</v>
      </c>
      <c r="U5385" s="406">
        <v>41</v>
      </c>
      <c r="V5385" s="406">
        <v>9</v>
      </c>
      <c r="W5385" s="406">
        <v>202021</v>
      </c>
      <c r="X5385" s="566">
        <v>0</v>
      </c>
    </row>
    <row r="5386" spans="18:24" x14ac:dyDescent="0.2">
      <c r="R5386" s="406" t="str">
        <f t="shared" si="84"/>
        <v>524_COR_41_9_202021</v>
      </c>
      <c r="S5386" s="406">
        <v>524</v>
      </c>
      <c r="T5386" s="406" t="s">
        <v>287</v>
      </c>
      <c r="U5386" s="406">
        <v>41</v>
      </c>
      <c r="V5386" s="406">
        <v>9</v>
      </c>
      <c r="W5386" s="406">
        <v>202021</v>
      </c>
      <c r="X5386" s="566">
        <v>1854.4059999999999</v>
      </c>
    </row>
    <row r="5387" spans="18:24" x14ac:dyDescent="0.2">
      <c r="R5387" s="406" t="str">
        <f t="shared" si="84"/>
        <v>526_COR_41_9_202021</v>
      </c>
      <c r="S5387" s="406">
        <v>526</v>
      </c>
      <c r="T5387" s="406" t="s">
        <v>287</v>
      </c>
      <c r="U5387" s="406">
        <v>41</v>
      </c>
      <c r="V5387" s="406">
        <v>9</v>
      </c>
      <c r="W5387" s="406">
        <v>202021</v>
      </c>
      <c r="X5387" s="566">
        <v>56</v>
      </c>
    </row>
    <row r="5388" spans="18:24" x14ac:dyDescent="0.2">
      <c r="R5388" s="406" t="str">
        <f t="shared" si="84"/>
        <v>528_COR_41_9_202021</v>
      </c>
      <c r="S5388" s="406">
        <v>528</v>
      </c>
      <c r="T5388" s="406" t="s">
        <v>287</v>
      </c>
      <c r="U5388" s="406">
        <v>41</v>
      </c>
      <c r="V5388" s="406">
        <v>9</v>
      </c>
      <c r="W5388" s="406">
        <v>202021</v>
      </c>
      <c r="X5388" s="566">
        <v>6.6799499999999998</v>
      </c>
    </row>
    <row r="5389" spans="18:24" x14ac:dyDescent="0.2">
      <c r="R5389" s="406" t="str">
        <f t="shared" si="84"/>
        <v>530_COR_41_9_202021</v>
      </c>
      <c r="S5389" s="406">
        <v>530</v>
      </c>
      <c r="T5389" s="406" t="s">
        <v>287</v>
      </c>
      <c r="U5389" s="406">
        <v>41</v>
      </c>
      <c r="V5389" s="406">
        <v>9</v>
      </c>
      <c r="W5389" s="406">
        <v>202021</v>
      </c>
      <c r="X5389" s="566">
        <v>850.98894000000007</v>
      </c>
    </row>
    <row r="5390" spans="18:24" x14ac:dyDescent="0.2">
      <c r="R5390" s="406" t="str">
        <f t="shared" si="84"/>
        <v>532_COR_41_9_202021</v>
      </c>
      <c r="S5390" s="406">
        <v>532</v>
      </c>
      <c r="T5390" s="406" t="s">
        <v>287</v>
      </c>
      <c r="U5390" s="406">
        <v>41</v>
      </c>
      <c r="V5390" s="406">
        <v>9</v>
      </c>
      <c r="W5390" s="406">
        <v>202021</v>
      </c>
      <c r="X5390" s="566">
        <v>12</v>
      </c>
    </row>
    <row r="5391" spans="18:24" x14ac:dyDescent="0.2">
      <c r="R5391" s="406" t="str">
        <f t="shared" si="84"/>
        <v>534_COR_41_9_202021</v>
      </c>
      <c r="S5391" s="406">
        <v>534</v>
      </c>
      <c r="T5391" s="406" t="s">
        <v>287</v>
      </c>
      <c r="U5391" s="406">
        <v>41</v>
      </c>
      <c r="V5391" s="406">
        <v>9</v>
      </c>
      <c r="W5391" s="406">
        <v>202021</v>
      </c>
      <c r="X5391" s="566">
        <v>1750.8134299999999</v>
      </c>
    </row>
    <row r="5392" spans="18:24" x14ac:dyDescent="0.2">
      <c r="R5392" s="406" t="str">
        <f t="shared" si="84"/>
        <v>536_COR_41_9_202021</v>
      </c>
      <c r="S5392" s="406">
        <v>536</v>
      </c>
      <c r="T5392" s="406" t="s">
        <v>287</v>
      </c>
      <c r="U5392" s="406">
        <v>41</v>
      </c>
      <c r="V5392" s="406">
        <v>9</v>
      </c>
      <c r="W5392" s="406">
        <v>202021</v>
      </c>
      <c r="X5392" s="566">
        <v>127</v>
      </c>
    </row>
    <row r="5393" spans="18:24" x14ac:dyDescent="0.2">
      <c r="R5393" s="406" t="str">
        <f t="shared" si="84"/>
        <v>538_COR_41_9_202021</v>
      </c>
      <c r="S5393" s="406">
        <v>538</v>
      </c>
      <c r="T5393" s="406" t="s">
        <v>287</v>
      </c>
      <c r="U5393" s="406">
        <v>41</v>
      </c>
      <c r="V5393" s="406">
        <v>9</v>
      </c>
      <c r="W5393" s="406">
        <v>202021</v>
      </c>
      <c r="X5393" s="566">
        <v>315</v>
      </c>
    </row>
    <row r="5394" spans="18:24" x14ac:dyDescent="0.2">
      <c r="R5394" s="406" t="str">
        <f t="shared" si="84"/>
        <v>540_COR_41_9_202021</v>
      </c>
      <c r="S5394" s="406">
        <v>540</v>
      </c>
      <c r="T5394" s="406" t="s">
        <v>287</v>
      </c>
      <c r="U5394" s="406">
        <v>41</v>
      </c>
      <c r="V5394" s="406">
        <v>9</v>
      </c>
      <c r="W5394" s="406">
        <v>202021</v>
      </c>
      <c r="X5394" s="566">
        <v>7477.7570000000005</v>
      </c>
    </row>
    <row r="5395" spans="18:24" x14ac:dyDescent="0.2">
      <c r="R5395" s="406" t="str">
        <f t="shared" si="84"/>
        <v>542_COR_41_9_202021</v>
      </c>
      <c r="S5395" s="406">
        <v>542</v>
      </c>
      <c r="T5395" s="406" t="s">
        <v>287</v>
      </c>
      <c r="U5395" s="406">
        <v>41</v>
      </c>
      <c r="V5395" s="406">
        <v>9</v>
      </c>
      <c r="W5395" s="406">
        <v>202021</v>
      </c>
      <c r="X5395" s="566">
        <v>2299</v>
      </c>
    </row>
    <row r="5396" spans="18:24" x14ac:dyDescent="0.2">
      <c r="R5396" s="406" t="str">
        <f t="shared" si="84"/>
        <v>544_COR_41_9_202021</v>
      </c>
      <c r="S5396" s="406">
        <v>544</v>
      </c>
      <c r="T5396" s="406" t="s">
        <v>287</v>
      </c>
      <c r="U5396" s="406">
        <v>41</v>
      </c>
      <c r="V5396" s="406">
        <v>9</v>
      </c>
      <c r="W5396" s="406">
        <v>202021</v>
      </c>
      <c r="X5396" s="566">
        <v>1050</v>
      </c>
    </row>
    <row r="5397" spans="18:24" x14ac:dyDescent="0.2">
      <c r="R5397" s="406" t="str">
        <f t="shared" si="84"/>
        <v>545_COR_41_9_202021</v>
      </c>
      <c r="S5397" s="406">
        <v>545</v>
      </c>
      <c r="T5397" s="406" t="s">
        <v>287</v>
      </c>
      <c r="U5397" s="406">
        <v>41</v>
      </c>
      <c r="V5397" s="406">
        <v>9</v>
      </c>
      <c r="W5397" s="406">
        <v>202021</v>
      </c>
      <c r="X5397" s="566">
        <v>0</v>
      </c>
    </row>
    <row r="5398" spans="18:24" x14ac:dyDescent="0.2">
      <c r="R5398" s="406" t="str">
        <f t="shared" si="84"/>
        <v>546_COR_41_9_202021</v>
      </c>
      <c r="S5398" s="406">
        <v>546</v>
      </c>
      <c r="T5398" s="406" t="s">
        <v>287</v>
      </c>
      <c r="U5398" s="406">
        <v>41</v>
      </c>
      <c r="V5398" s="406">
        <v>9</v>
      </c>
      <c r="W5398" s="406">
        <v>202021</v>
      </c>
      <c r="X5398" s="566">
        <v>42</v>
      </c>
    </row>
    <row r="5399" spans="18:24" x14ac:dyDescent="0.2">
      <c r="R5399" s="406" t="str">
        <f t="shared" si="84"/>
        <v>548_COR_41_9_202021</v>
      </c>
      <c r="S5399" s="406">
        <v>548</v>
      </c>
      <c r="T5399" s="406" t="s">
        <v>287</v>
      </c>
      <c r="U5399" s="406">
        <v>41</v>
      </c>
      <c r="V5399" s="406">
        <v>9</v>
      </c>
      <c r="W5399" s="406">
        <v>202021</v>
      </c>
      <c r="X5399" s="566">
        <v>665.76400000000001</v>
      </c>
    </row>
    <row r="5400" spans="18:24" x14ac:dyDescent="0.2">
      <c r="R5400" s="406" t="str">
        <f t="shared" si="84"/>
        <v>550_COR_41_9_202021</v>
      </c>
      <c r="S5400" s="406">
        <v>550</v>
      </c>
      <c r="T5400" s="406" t="s">
        <v>287</v>
      </c>
      <c r="U5400" s="406">
        <v>41</v>
      </c>
      <c r="V5400" s="406">
        <v>9</v>
      </c>
      <c r="W5400" s="406">
        <v>202021</v>
      </c>
      <c r="X5400" s="566">
        <v>1147.78325</v>
      </c>
    </row>
    <row r="5401" spans="18:24" x14ac:dyDescent="0.2">
      <c r="R5401" s="406" t="str">
        <f t="shared" si="84"/>
        <v>552_COR_41_9_202021</v>
      </c>
      <c r="S5401" s="406">
        <v>552</v>
      </c>
      <c r="T5401" s="406" t="s">
        <v>287</v>
      </c>
      <c r="U5401" s="406">
        <v>41</v>
      </c>
      <c r="V5401" s="406">
        <v>9</v>
      </c>
      <c r="W5401" s="406">
        <v>202021</v>
      </c>
      <c r="X5401" s="566">
        <v>723</v>
      </c>
    </row>
    <row r="5402" spans="18:24" x14ac:dyDescent="0.2">
      <c r="R5402" s="406" t="str">
        <f t="shared" si="84"/>
        <v>562_COR_41_9_202021</v>
      </c>
      <c r="S5402" s="406">
        <v>562</v>
      </c>
      <c r="T5402" s="406" t="s">
        <v>287</v>
      </c>
      <c r="U5402" s="406">
        <v>41</v>
      </c>
      <c r="V5402" s="406">
        <v>9</v>
      </c>
      <c r="W5402" s="406">
        <v>202021</v>
      </c>
      <c r="X5402" s="566">
        <v>0</v>
      </c>
    </row>
    <row r="5403" spans="18:24" x14ac:dyDescent="0.2">
      <c r="R5403" s="406" t="str">
        <f t="shared" si="84"/>
        <v>564_COR_41_9_202021</v>
      </c>
      <c r="S5403" s="406">
        <v>564</v>
      </c>
      <c r="T5403" s="406" t="s">
        <v>287</v>
      </c>
      <c r="U5403" s="406">
        <v>41</v>
      </c>
      <c r="V5403" s="406">
        <v>9</v>
      </c>
      <c r="W5403" s="406">
        <v>202021</v>
      </c>
      <c r="X5403" s="566">
        <v>0</v>
      </c>
    </row>
    <row r="5404" spans="18:24" x14ac:dyDescent="0.2">
      <c r="R5404" s="406" t="str">
        <f t="shared" si="84"/>
        <v>566_COR_41_9_202021</v>
      </c>
      <c r="S5404" s="406">
        <v>566</v>
      </c>
      <c r="T5404" s="406" t="s">
        <v>287</v>
      </c>
      <c r="U5404" s="406">
        <v>41</v>
      </c>
      <c r="V5404" s="406">
        <v>9</v>
      </c>
      <c r="W5404" s="406">
        <v>202021</v>
      </c>
      <c r="X5404" s="566">
        <v>0</v>
      </c>
    </row>
    <row r="5405" spans="18:24" x14ac:dyDescent="0.2">
      <c r="R5405" s="406" t="str">
        <f t="shared" si="84"/>
        <v>568_COR_41_9_202021</v>
      </c>
      <c r="S5405" s="406">
        <v>568</v>
      </c>
      <c r="T5405" s="406" t="s">
        <v>287</v>
      </c>
      <c r="U5405" s="406">
        <v>41</v>
      </c>
      <c r="V5405" s="406">
        <v>9</v>
      </c>
      <c r="W5405" s="406">
        <v>202021</v>
      </c>
      <c r="X5405" s="566">
        <v>0</v>
      </c>
    </row>
    <row r="5406" spans="18:24" x14ac:dyDescent="0.2">
      <c r="R5406" s="406" t="str">
        <f t="shared" si="84"/>
        <v>572_COR_41_9_202021</v>
      </c>
      <c r="S5406" s="406">
        <v>572</v>
      </c>
      <c r="T5406" s="406" t="s">
        <v>287</v>
      </c>
      <c r="U5406" s="406">
        <v>41</v>
      </c>
      <c r="V5406" s="406">
        <v>9</v>
      </c>
      <c r="W5406" s="406">
        <v>202021</v>
      </c>
      <c r="X5406" s="566">
        <v>0</v>
      </c>
    </row>
    <row r="5407" spans="18:24" x14ac:dyDescent="0.2">
      <c r="R5407" s="406" t="str">
        <f t="shared" si="84"/>
        <v>574_COR_41_9_202021</v>
      </c>
      <c r="S5407" s="406">
        <v>574</v>
      </c>
      <c r="T5407" s="406" t="s">
        <v>287</v>
      </c>
      <c r="U5407" s="406">
        <v>41</v>
      </c>
      <c r="V5407" s="406">
        <v>9</v>
      </c>
      <c r="W5407" s="406">
        <v>202021</v>
      </c>
      <c r="X5407" s="566">
        <v>0</v>
      </c>
    </row>
    <row r="5408" spans="18:24" x14ac:dyDescent="0.2">
      <c r="R5408" s="406" t="str">
        <f t="shared" si="84"/>
        <v>576_COR_41_9_202021</v>
      </c>
      <c r="S5408" s="406">
        <v>576</v>
      </c>
      <c r="T5408" s="406" t="s">
        <v>287</v>
      </c>
      <c r="U5408" s="406">
        <v>41</v>
      </c>
      <c r="V5408" s="406">
        <v>9</v>
      </c>
      <c r="W5408" s="406">
        <v>202021</v>
      </c>
      <c r="X5408" s="566">
        <v>0</v>
      </c>
    </row>
    <row r="5409" spans="18:24" x14ac:dyDescent="0.2">
      <c r="R5409" s="406" t="str">
        <f t="shared" si="84"/>
        <v>582_COR_41_9_202021</v>
      </c>
      <c r="S5409" s="406">
        <v>582</v>
      </c>
      <c r="T5409" s="406" t="s">
        <v>287</v>
      </c>
      <c r="U5409" s="406">
        <v>41</v>
      </c>
      <c r="V5409" s="406">
        <v>9</v>
      </c>
      <c r="W5409" s="406">
        <v>202021</v>
      </c>
      <c r="X5409" s="566">
        <v>0</v>
      </c>
    </row>
    <row r="5410" spans="18:24" x14ac:dyDescent="0.2">
      <c r="R5410" s="406" t="str">
        <f t="shared" si="84"/>
        <v>584_COR_41_9_202021</v>
      </c>
      <c r="S5410" s="406">
        <v>584</v>
      </c>
      <c r="T5410" s="406" t="s">
        <v>287</v>
      </c>
      <c r="U5410" s="406">
        <v>41</v>
      </c>
      <c r="V5410" s="406">
        <v>9</v>
      </c>
      <c r="W5410" s="406">
        <v>202021</v>
      </c>
      <c r="X5410" s="566">
        <v>0</v>
      </c>
    </row>
    <row r="5411" spans="18:24" x14ac:dyDescent="0.2">
      <c r="R5411" s="406" t="str">
        <f t="shared" si="84"/>
        <v>586_COR_41_9_202021</v>
      </c>
      <c r="S5411" s="406">
        <v>586</v>
      </c>
      <c r="T5411" s="406" t="s">
        <v>287</v>
      </c>
      <c r="U5411" s="406">
        <v>41</v>
      </c>
      <c r="V5411" s="406">
        <v>9</v>
      </c>
      <c r="W5411" s="406">
        <v>202021</v>
      </c>
      <c r="X5411" s="566">
        <v>0</v>
      </c>
    </row>
    <row r="5412" spans="18:24" x14ac:dyDescent="0.2">
      <c r="R5412" s="406" t="str">
        <f t="shared" si="84"/>
        <v>512_COR_42_9_202021</v>
      </c>
      <c r="S5412" s="406">
        <v>512</v>
      </c>
      <c r="T5412" s="406" t="s">
        <v>287</v>
      </c>
      <c r="U5412" s="406">
        <v>42</v>
      </c>
      <c r="V5412" s="406">
        <v>9</v>
      </c>
      <c r="W5412" s="406">
        <v>202021</v>
      </c>
      <c r="X5412" s="566">
        <v>0</v>
      </c>
    </row>
    <row r="5413" spans="18:24" x14ac:dyDescent="0.2">
      <c r="R5413" s="406" t="str">
        <f t="shared" si="84"/>
        <v>514_COR_42_9_202021</v>
      </c>
      <c r="S5413" s="406">
        <v>514</v>
      </c>
      <c r="T5413" s="406" t="s">
        <v>287</v>
      </c>
      <c r="U5413" s="406">
        <v>42</v>
      </c>
      <c r="V5413" s="406">
        <v>9</v>
      </c>
      <c r="W5413" s="406">
        <v>202021</v>
      </c>
      <c r="X5413" s="566">
        <v>680</v>
      </c>
    </row>
    <row r="5414" spans="18:24" x14ac:dyDescent="0.2">
      <c r="R5414" s="406" t="str">
        <f t="shared" si="84"/>
        <v>516_COR_42_9_202021</v>
      </c>
      <c r="S5414" s="406">
        <v>516</v>
      </c>
      <c r="T5414" s="406" t="s">
        <v>287</v>
      </c>
      <c r="U5414" s="406">
        <v>42</v>
      </c>
      <c r="V5414" s="406">
        <v>9</v>
      </c>
      <c r="W5414" s="406">
        <v>202021</v>
      </c>
      <c r="X5414" s="566">
        <v>1694</v>
      </c>
    </row>
    <row r="5415" spans="18:24" x14ac:dyDescent="0.2">
      <c r="R5415" s="406" t="str">
        <f t="shared" si="84"/>
        <v>518_COR_42_9_202021</v>
      </c>
      <c r="S5415" s="406">
        <v>518</v>
      </c>
      <c r="T5415" s="406" t="s">
        <v>287</v>
      </c>
      <c r="U5415" s="406">
        <v>42</v>
      </c>
      <c r="V5415" s="406">
        <v>9</v>
      </c>
      <c r="W5415" s="406">
        <v>202021</v>
      </c>
      <c r="X5415" s="566">
        <v>15949</v>
      </c>
    </row>
    <row r="5416" spans="18:24" x14ac:dyDescent="0.2">
      <c r="R5416" s="406" t="str">
        <f t="shared" si="84"/>
        <v>520_COR_42_9_202021</v>
      </c>
      <c r="S5416" s="406">
        <v>520</v>
      </c>
      <c r="T5416" s="406" t="s">
        <v>287</v>
      </c>
      <c r="U5416" s="406">
        <v>42</v>
      </c>
      <c r="V5416" s="406">
        <v>9</v>
      </c>
      <c r="W5416" s="406">
        <v>202021</v>
      </c>
      <c r="X5416" s="566">
        <v>0</v>
      </c>
    </row>
    <row r="5417" spans="18:24" x14ac:dyDescent="0.2">
      <c r="R5417" s="406" t="str">
        <f t="shared" si="84"/>
        <v>522_COR_42_9_202021</v>
      </c>
      <c r="S5417" s="406">
        <v>522</v>
      </c>
      <c r="T5417" s="406" t="s">
        <v>287</v>
      </c>
      <c r="U5417" s="406">
        <v>42</v>
      </c>
      <c r="V5417" s="406">
        <v>9</v>
      </c>
      <c r="W5417" s="406">
        <v>202021</v>
      </c>
      <c r="X5417" s="566">
        <v>0</v>
      </c>
    </row>
    <row r="5418" spans="18:24" x14ac:dyDescent="0.2">
      <c r="R5418" s="406" t="str">
        <f t="shared" si="84"/>
        <v>524_COR_42_9_202021</v>
      </c>
      <c r="S5418" s="406">
        <v>524</v>
      </c>
      <c r="T5418" s="406" t="s">
        <v>287</v>
      </c>
      <c r="U5418" s="406">
        <v>42</v>
      </c>
      <c r="V5418" s="406">
        <v>9</v>
      </c>
      <c r="W5418" s="406">
        <v>202021</v>
      </c>
      <c r="X5418" s="566">
        <v>0</v>
      </c>
    </row>
    <row r="5419" spans="18:24" x14ac:dyDescent="0.2">
      <c r="R5419" s="406" t="str">
        <f t="shared" si="84"/>
        <v>526_COR_42_9_202021</v>
      </c>
      <c r="S5419" s="406">
        <v>526</v>
      </c>
      <c r="T5419" s="406" t="s">
        <v>287</v>
      </c>
      <c r="U5419" s="406">
        <v>42</v>
      </c>
      <c r="V5419" s="406">
        <v>9</v>
      </c>
      <c r="W5419" s="406">
        <v>202021</v>
      </c>
      <c r="X5419" s="566">
        <v>669</v>
      </c>
    </row>
    <row r="5420" spans="18:24" x14ac:dyDescent="0.2">
      <c r="R5420" s="406" t="str">
        <f t="shared" si="84"/>
        <v>528_COR_42_9_202021</v>
      </c>
      <c r="S5420" s="406">
        <v>528</v>
      </c>
      <c r="T5420" s="406" t="s">
        <v>287</v>
      </c>
      <c r="U5420" s="406">
        <v>42</v>
      </c>
      <c r="V5420" s="406">
        <v>9</v>
      </c>
      <c r="W5420" s="406">
        <v>202021</v>
      </c>
      <c r="X5420" s="566">
        <v>509.49119999999999</v>
      </c>
    </row>
    <row r="5421" spans="18:24" x14ac:dyDescent="0.2">
      <c r="R5421" s="406" t="str">
        <f t="shared" si="84"/>
        <v>530_COR_42_9_202021</v>
      </c>
      <c r="S5421" s="406">
        <v>530</v>
      </c>
      <c r="T5421" s="406" t="s">
        <v>287</v>
      </c>
      <c r="U5421" s="406">
        <v>42</v>
      </c>
      <c r="V5421" s="406">
        <v>9</v>
      </c>
      <c r="W5421" s="406">
        <v>202021</v>
      </c>
      <c r="X5421" s="566">
        <v>0</v>
      </c>
    </row>
    <row r="5422" spans="18:24" x14ac:dyDescent="0.2">
      <c r="R5422" s="406" t="str">
        <f t="shared" si="84"/>
        <v>532_COR_42_9_202021</v>
      </c>
      <c r="S5422" s="406">
        <v>532</v>
      </c>
      <c r="T5422" s="406" t="s">
        <v>287</v>
      </c>
      <c r="U5422" s="406">
        <v>42</v>
      </c>
      <c r="V5422" s="406">
        <v>9</v>
      </c>
      <c r="W5422" s="406">
        <v>202021</v>
      </c>
      <c r="X5422" s="566">
        <v>462</v>
      </c>
    </row>
    <row r="5423" spans="18:24" x14ac:dyDescent="0.2">
      <c r="R5423" s="406" t="str">
        <f t="shared" si="84"/>
        <v>534_COR_42_9_202021</v>
      </c>
      <c r="S5423" s="406">
        <v>534</v>
      </c>
      <c r="T5423" s="406" t="s">
        <v>287</v>
      </c>
      <c r="U5423" s="406">
        <v>42</v>
      </c>
      <c r="V5423" s="406">
        <v>9</v>
      </c>
      <c r="W5423" s="406">
        <v>202021</v>
      </c>
      <c r="X5423" s="566">
        <v>1051.9683200000002</v>
      </c>
    </row>
    <row r="5424" spans="18:24" x14ac:dyDescent="0.2">
      <c r="R5424" s="406" t="str">
        <f t="shared" si="84"/>
        <v>536_COR_42_9_202021</v>
      </c>
      <c r="S5424" s="406">
        <v>536</v>
      </c>
      <c r="T5424" s="406" t="s">
        <v>287</v>
      </c>
      <c r="U5424" s="406">
        <v>42</v>
      </c>
      <c r="V5424" s="406">
        <v>9</v>
      </c>
      <c r="W5424" s="406">
        <v>202021</v>
      </c>
      <c r="X5424" s="566">
        <v>25</v>
      </c>
    </row>
    <row r="5425" spans="18:24" x14ac:dyDescent="0.2">
      <c r="R5425" s="406" t="str">
        <f t="shared" si="84"/>
        <v>538_COR_42_9_202021</v>
      </c>
      <c r="S5425" s="406">
        <v>538</v>
      </c>
      <c r="T5425" s="406" t="s">
        <v>287</v>
      </c>
      <c r="U5425" s="406">
        <v>42</v>
      </c>
      <c r="V5425" s="406">
        <v>9</v>
      </c>
      <c r="W5425" s="406">
        <v>202021</v>
      </c>
      <c r="X5425" s="566">
        <v>3</v>
      </c>
    </row>
    <row r="5426" spans="18:24" x14ac:dyDescent="0.2">
      <c r="R5426" s="406" t="str">
        <f t="shared" si="84"/>
        <v>540_COR_42_9_202021</v>
      </c>
      <c r="S5426" s="406">
        <v>540</v>
      </c>
      <c r="T5426" s="406" t="s">
        <v>287</v>
      </c>
      <c r="U5426" s="406">
        <v>42</v>
      </c>
      <c r="V5426" s="406">
        <v>9</v>
      </c>
      <c r="W5426" s="406">
        <v>202021</v>
      </c>
      <c r="X5426" s="566">
        <v>0</v>
      </c>
    </row>
    <row r="5427" spans="18:24" x14ac:dyDescent="0.2">
      <c r="R5427" s="406" t="str">
        <f t="shared" si="84"/>
        <v>542_COR_42_9_202021</v>
      </c>
      <c r="S5427" s="406">
        <v>542</v>
      </c>
      <c r="T5427" s="406" t="s">
        <v>287</v>
      </c>
      <c r="U5427" s="406">
        <v>42</v>
      </c>
      <c r="V5427" s="406">
        <v>9</v>
      </c>
      <c r="W5427" s="406">
        <v>202021</v>
      </c>
      <c r="X5427" s="566">
        <v>0</v>
      </c>
    </row>
    <row r="5428" spans="18:24" x14ac:dyDescent="0.2">
      <c r="R5428" s="406" t="str">
        <f t="shared" si="84"/>
        <v>544_COR_42_9_202021</v>
      </c>
      <c r="S5428" s="406">
        <v>544</v>
      </c>
      <c r="T5428" s="406" t="s">
        <v>287</v>
      </c>
      <c r="U5428" s="406">
        <v>42</v>
      </c>
      <c r="V5428" s="406">
        <v>9</v>
      </c>
      <c r="W5428" s="406">
        <v>202021</v>
      </c>
      <c r="X5428" s="566">
        <v>0</v>
      </c>
    </row>
    <row r="5429" spans="18:24" x14ac:dyDescent="0.2">
      <c r="R5429" s="406" t="str">
        <f t="shared" si="84"/>
        <v>545_COR_42_9_202021</v>
      </c>
      <c r="S5429" s="406">
        <v>545</v>
      </c>
      <c r="T5429" s="406" t="s">
        <v>287</v>
      </c>
      <c r="U5429" s="406">
        <v>42</v>
      </c>
      <c r="V5429" s="406">
        <v>9</v>
      </c>
      <c r="W5429" s="406">
        <v>202021</v>
      </c>
      <c r="X5429" s="566">
        <v>0</v>
      </c>
    </row>
    <row r="5430" spans="18:24" x14ac:dyDescent="0.2">
      <c r="R5430" s="406" t="str">
        <f t="shared" si="84"/>
        <v>546_COR_42_9_202021</v>
      </c>
      <c r="S5430" s="406">
        <v>546</v>
      </c>
      <c r="T5430" s="406" t="s">
        <v>287</v>
      </c>
      <c r="U5430" s="406">
        <v>42</v>
      </c>
      <c r="V5430" s="406">
        <v>9</v>
      </c>
      <c r="W5430" s="406">
        <v>202021</v>
      </c>
      <c r="X5430" s="566">
        <v>0</v>
      </c>
    </row>
    <row r="5431" spans="18:24" x14ac:dyDescent="0.2">
      <c r="R5431" s="406" t="str">
        <f t="shared" si="84"/>
        <v>548_COR_42_9_202021</v>
      </c>
      <c r="S5431" s="406">
        <v>548</v>
      </c>
      <c r="T5431" s="406" t="s">
        <v>287</v>
      </c>
      <c r="U5431" s="406">
        <v>42</v>
      </c>
      <c r="V5431" s="406">
        <v>9</v>
      </c>
      <c r="W5431" s="406">
        <v>202021</v>
      </c>
      <c r="X5431" s="566">
        <v>0</v>
      </c>
    </row>
    <row r="5432" spans="18:24" x14ac:dyDescent="0.2">
      <c r="R5432" s="406" t="str">
        <f t="shared" si="84"/>
        <v>550_COR_42_9_202021</v>
      </c>
      <c r="S5432" s="406">
        <v>550</v>
      </c>
      <c r="T5432" s="406" t="s">
        <v>287</v>
      </c>
      <c r="U5432" s="406">
        <v>42</v>
      </c>
      <c r="V5432" s="406">
        <v>9</v>
      </c>
      <c r="W5432" s="406">
        <v>202021</v>
      </c>
      <c r="X5432" s="566">
        <v>0</v>
      </c>
    </row>
    <row r="5433" spans="18:24" x14ac:dyDescent="0.2">
      <c r="R5433" s="406" t="str">
        <f t="shared" si="84"/>
        <v>552_COR_42_9_202021</v>
      </c>
      <c r="S5433" s="406">
        <v>552</v>
      </c>
      <c r="T5433" s="406" t="s">
        <v>287</v>
      </c>
      <c r="U5433" s="406">
        <v>42</v>
      </c>
      <c r="V5433" s="406">
        <v>9</v>
      </c>
      <c r="W5433" s="406">
        <v>202021</v>
      </c>
      <c r="X5433" s="566">
        <v>0</v>
      </c>
    </row>
    <row r="5434" spans="18:24" x14ac:dyDescent="0.2">
      <c r="R5434" s="406" t="str">
        <f t="shared" si="84"/>
        <v>562_COR_42_9_202021</v>
      </c>
      <c r="S5434" s="406">
        <v>562</v>
      </c>
      <c r="T5434" s="406" t="s">
        <v>287</v>
      </c>
      <c r="U5434" s="406">
        <v>42</v>
      </c>
      <c r="V5434" s="406">
        <v>9</v>
      </c>
      <c r="W5434" s="406">
        <v>202021</v>
      </c>
      <c r="X5434" s="566">
        <v>0</v>
      </c>
    </row>
    <row r="5435" spans="18:24" x14ac:dyDescent="0.2">
      <c r="R5435" s="406" t="str">
        <f t="shared" si="84"/>
        <v>564_COR_42_9_202021</v>
      </c>
      <c r="S5435" s="406">
        <v>564</v>
      </c>
      <c r="T5435" s="406" t="s">
        <v>287</v>
      </c>
      <c r="U5435" s="406">
        <v>42</v>
      </c>
      <c r="V5435" s="406">
        <v>9</v>
      </c>
      <c r="W5435" s="406">
        <v>202021</v>
      </c>
      <c r="X5435" s="566">
        <v>0</v>
      </c>
    </row>
    <row r="5436" spans="18:24" x14ac:dyDescent="0.2">
      <c r="R5436" s="406" t="str">
        <f t="shared" si="84"/>
        <v>566_COR_42_9_202021</v>
      </c>
      <c r="S5436" s="406">
        <v>566</v>
      </c>
      <c r="T5436" s="406" t="s">
        <v>287</v>
      </c>
      <c r="U5436" s="406">
        <v>42</v>
      </c>
      <c r="V5436" s="406">
        <v>9</v>
      </c>
      <c r="W5436" s="406">
        <v>202021</v>
      </c>
      <c r="X5436" s="566">
        <v>0</v>
      </c>
    </row>
    <row r="5437" spans="18:24" x14ac:dyDescent="0.2">
      <c r="R5437" s="406" t="str">
        <f t="shared" si="84"/>
        <v>568_COR_42_9_202021</v>
      </c>
      <c r="S5437" s="406">
        <v>568</v>
      </c>
      <c r="T5437" s="406" t="s">
        <v>287</v>
      </c>
      <c r="U5437" s="406">
        <v>42</v>
      </c>
      <c r="V5437" s="406">
        <v>9</v>
      </c>
      <c r="W5437" s="406">
        <v>202021</v>
      </c>
      <c r="X5437" s="566">
        <v>0</v>
      </c>
    </row>
    <row r="5438" spans="18:24" x14ac:dyDescent="0.2">
      <c r="R5438" s="406" t="str">
        <f t="shared" si="84"/>
        <v>572_COR_42_9_202021</v>
      </c>
      <c r="S5438" s="406">
        <v>572</v>
      </c>
      <c r="T5438" s="406" t="s">
        <v>287</v>
      </c>
      <c r="U5438" s="406">
        <v>42</v>
      </c>
      <c r="V5438" s="406">
        <v>9</v>
      </c>
      <c r="W5438" s="406">
        <v>202021</v>
      </c>
      <c r="X5438" s="566">
        <v>0</v>
      </c>
    </row>
    <row r="5439" spans="18:24" x14ac:dyDescent="0.2">
      <c r="R5439" s="406" t="str">
        <f t="shared" si="84"/>
        <v>574_COR_42_9_202021</v>
      </c>
      <c r="S5439" s="406">
        <v>574</v>
      </c>
      <c r="T5439" s="406" t="s">
        <v>287</v>
      </c>
      <c r="U5439" s="406">
        <v>42</v>
      </c>
      <c r="V5439" s="406">
        <v>9</v>
      </c>
      <c r="W5439" s="406">
        <v>202021</v>
      </c>
      <c r="X5439" s="566">
        <v>0</v>
      </c>
    </row>
    <row r="5440" spans="18:24" x14ac:dyDescent="0.2">
      <c r="R5440" s="406" t="str">
        <f t="shared" si="84"/>
        <v>576_COR_42_9_202021</v>
      </c>
      <c r="S5440" s="406">
        <v>576</v>
      </c>
      <c r="T5440" s="406" t="s">
        <v>287</v>
      </c>
      <c r="U5440" s="406">
        <v>42</v>
      </c>
      <c r="V5440" s="406">
        <v>9</v>
      </c>
      <c r="W5440" s="406">
        <v>202021</v>
      </c>
      <c r="X5440" s="566">
        <v>0</v>
      </c>
    </row>
    <row r="5441" spans="18:24" x14ac:dyDescent="0.2">
      <c r="R5441" s="406" t="str">
        <f t="shared" si="84"/>
        <v>582_COR_42_9_202021</v>
      </c>
      <c r="S5441" s="406">
        <v>582</v>
      </c>
      <c r="T5441" s="406" t="s">
        <v>287</v>
      </c>
      <c r="U5441" s="406">
        <v>42</v>
      </c>
      <c r="V5441" s="406">
        <v>9</v>
      </c>
      <c r="W5441" s="406">
        <v>202021</v>
      </c>
      <c r="X5441" s="566">
        <v>0</v>
      </c>
    </row>
    <row r="5442" spans="18:24" x14ac:dyDescent="0.2">
      <c r="R5442" s="406" t="str">
        <f t="shared" si="84"/>
        <v>584_COR_42_9_202021</v>
      </c>
      <c r="S5442" s="406">
        <v>584</v>
      </c>
      <c r="T5442" s="406" t="s">
        <v>287</v>
      </c>
      <c r="U5442" s="406">
        <v>42</v>
      </c>
      <c r="V5442" s="406">
        <v>9</v>
      </c>
      <c r="W5442" s="406">
        <v>202021</v>
      </c>
      <c r="X5442" s="566">
        <v>0</v>
      </c>
    </row>
    <row r="5443" spans="18:24" x14ac:dyDescent="0.2">
      <c r="R5443" s="406" t="str">
        <f t="shared" si="84"/>
        <v>586_COR_42_9_202021</v>
      </c>
      <c r="S5443" s="406">
        <v>586</v>
      </c>
      <c r="T5443" s="406" t="s">
        <v>287</v>
      </c>
      <c r="U5443" s="406">
        <v>42</v>
      </c>
      <c r="V5443" s="406">
        <v>9</v>
      </c>
      <c r="W5443" s="406">
        <v>202021</v>
      </c>
      <c r="X5443" s="566">
        <v>0</v>
      </c>
    </row>
    <row r="5444" spans="18:24" x14ac:dyDescent="0.2">
      <c r="R5444" s="406" t="str">
        <f t="shared" ref="R5444:R5507" si="85">S5444&amp;"_"&amp;T5444&amp;"_"&amp;U5444&amp;"_"&amp;V5444&amp;"_"&amp;W5444</f>
        <v>512_COR_43_9_202021</v>
      </c>
      <c r="S5444" s="406">
        <v>512</v>
      </c>
      <c r="T5444" s="406" t="s">
        <v>287</v>
      </c>
      <c r="U5444" s="406">
        <v>43</v>
      </c>
      <c r="V5444" s="406">
        <v>9</v>
      </c>
      <c r="W5444" s="406">
        <v>202021</v>
      </c>
      <c r="X5444" s="566">
        <v>91</v>
      </c>
    </row>
    <row r="5445" spans="18:24" x14ac:dyDescent="0.2">
      <c r="R5445" s="406" t="str">
        <f t="shared" si="85"/>
        <v>514_COR_43_9_202021</v>
      </c>
      <c r="S5445" s="406">
        <v>514</v>
      </c>
      <c r="T5445" s="406" t="s">
        <v>287</v>
      </c>
      <c r="U5445" s="406">
        <v>43</v>
      </c>
      <c r="V5445" s="406">
        <v>9</v>
      </c>
      <c r="W5445" s="406">
        <v>202021</v>
      </c>
      <c r="X5445" s="566">
        <v>67</v>
      </c>
    </row>
    <row r="5446" spans="18:24" x14ac:dyDescent="0.2">
      <c r="R5446" s="406" t="str">
        <f t="shared" si="85"/>
        <v>516_COR_43_9_202021</v>
      </c>
      <c r="S5446" s="406">
        <v>516</v>
      </c>
      <c r="T5446" s="406" t="s">
        <v>287</v>
      </c>
      <c r="U5446" s="406">
        <v>43</v>
      </c>
      <c r="V5446" s="406">
        <v>9</v>
      </c>
      <c r="W5446" s="406">
        <v>202021</v>
      </c>
      <c r="X5446" s="566">
        <v>0</v>
      </c>
    </row>
    <row r="5447" spans="18:24" x14ac:dyDescent="0.2">
      <c r="R5447" s="406" t="str">
        <f t="shared" si="85"/>
        <v>518_COR_43_9_202021</v>
      </c>
      <c r="S5447" s="406">
        <v>518</v>
      </c>
      <c r="T5447" s="406" t="s">
        <v>287</v>
      </c>
      <c r="U5447" s="406">
        <v>43</v>
      </c>
      <c r="V5447" s="406">
        <v>9</v>
      </c>
      <c r="W5447" s="406">
        <v>202021</v>
      </c>
      <c r="X5447" s="566">
        <v>37</v>
      </c>
    </row>
    <row r="5448" spans="18:24" x14ac:dyDescent="0.2">
      <c r="R5448" s="406" t="str">
        <f t="shared" si="85"/>
        <v>520_COR_43_9_202021</v>
      </c>
      <c r="S5448" s="406">
        <v>520</v>
      </c>
      <c r="T5448" s="406" t="s">
        <v>287</v>
      </c>
      <c r="U5448" s="406">
        <v>43</v>
      </c>
      <c r="V5448" s="406">
        <v>9</v>
      </c>
      <c r="W5448" s="406">
        <v>202021</v>
      </c>
      <c r="X5448" s="566">
        <v>0</v>
      </c>
    </row>
    <row r="5449" spans="18:24" x14ac:dyDescent="0.2">
      <c r="R5449" s="406" t="str">
        <f t="shared" si="85"/>
        <v>522_COR_43_9_202021</v>
      </c>
      <c r="S5449" s="406">
        <v>522</v>
      </c>
      <c r="T5449" s="406" t="s">
        <v>287</v>
      </c>
      <c r="U5449" s="406">
        <v>43</v>
      </c>
      <c r="V5449" s="406">
        <v>9</v>
      </c>
      <c r="W5449" s="406">
        <v>202021</v>
      </c>
      <c r="X5449" s="566">
        <v>0</v>
      </c>
    </row>
    <row r="5450" spans="18:24" x14ac:dyDescent="0.2">
      <c r="R5450" s="406" t="str">
        <f t="shared" si="85"/>
        <v>524_COR_43_9_202021</v>
      </c>
      <c r="S5450" s="406">
        <v>524</v>
      </c>
      <c r="T5450" s="406" t="s">
        <v>287</v>
      </c>
      <c r="U5450" s="406">
        <v>43</v>
      </c>
      <c r="V5450" s="406">
        <v>9</v>
      </c>
      <c r="W5450" s="406">
        <v>202021</v>
      </c>
      <c r="X5450" s="566">
        <v>227.45400000000001</v>
      </c>
    </row>
    <row r="5451" spans="18:24" x14ac:dyDescent="0.2">
      <c r="R5451" s="406" t="str">
        <f t="shared" si="85"/>
        <v>526_COR_43_9_202021</v>
      </c>
      <c r="S5451" s="406">
        <v>526</v>
      </c>
      <c r="T5451" s="406" t="s">
        <v>287</v>
      </c>
      <c r="U5451" s="406">
        <v>43</v>
      </c>
      <c r="V5451" s="406">
        <v>9</v>
      </c>
      <c r="W5451" s="406">
        <v>202021</v>
      </c>
      <c r="X5451" s="566">
        <v>0</v>
      </c>
    </row>
    <row r="5452" spans="18:24" x14ac:dyDescent="0.2">
      <c r="R5452" s="406" t="str">
        <f t="shared" si="85"/>
        <v>528_COR_43_9_202021</v>
      </c>
      <c r="S5452" s="406">
        <v>528</v>
      </c>
      <c r="T5452" s="406" t="s">
        <v>287</v>
      </c>
      <c r="U5452" s="406">
        <v>43</v>
      </c>
      <c r="V5452" s="406">
        <v>9</v>
      </c>
      <c r="W5452" s="406">
        <v>202021</v>
      </c>
      <c r="X5452" s="566">
        <v>1227.7401299999999</v>
      </c>
    </row>
    <row r="5453" spans="18:24" x14ac:dyDescent="0.2">
      <c r="R5453" s="406" t="str">
        <f t="shared" si="85"/>
        <v>530_COR_43_9_202021</v>
      </c>
      <c r="S5453" s="406">
        <v>530</v>
      </c>
      <c r="T5453" s="406" t="s">
        <v>287</v>
      </c>
      <c r="U5453" s="406">
        <v>43</v>
      </c>
      <c r="V5453" s="406">
        <v>9</v>
      </c>
      <c r="W5453" s="406">
        <v>202021</v>
      </c>
      <c r="X5453" s="566">
        <v>27.750018658266125</v>
      </c>
    </row>
    <row r="5454" spans="18:24" x14ac:dyDescent="0.2">
      <c r="R5454" s="406" t="str">
        <f t="shared" si="85"/>
        <v>532_COR_43_9_202021</v>
      </c>
      <c r="S5454" s="406">
        <v>532</v>
      </c>
      <c r="T5454" s="406" t="s">
        <v>287</v>
      </c>
      <c r="U5454" s="406">
        <v>43</v>
      </c>
      <c r="V5454" s="406">
        <v>9</v>
      </c>
      <c r="W5454" s="406">
        <v>202021</v>
      </c>
      <c r="X5454" s="566">
        <v>0</v>
      </c>
    </row>
    <row r="5455" spans="18:24" x14ac:dyDescent="0.2">
      <c r="R5455" s="406" t="str">
        <f t="shared" si="85"/>
        <v>534_COR_43_9_202021</v>
      </c>
      <c r="S5455" s="406">
        <v>534</v>
      </c>
      <c r="T5455" s="406" t="s">
        <v>287</v>
      </c>
      <c r="U5455" s="406">
        <v>43</v>
      </c>
      <c r="V5455" s="406">
        <v>9</v>
      </c>
      <c r="W5455" s="406">
        <v>202021</v>
      </c>
      <c r="X5455" s="566">
        <v>0</v>
      </c>
    </row>
    <row r="5456" spans="18:24" x14ac:dyDescent="0.2">
      <c r="R5456" s="406" t="str">
        <f t="shared" si="85"/>
        <v>536_COR_43_9_202021</v>
      </c>
      <c r="S5456" s="406">
        <v>536</v>
      </c>
      <c r="T5456" s="406" t="s">
        <v>287</v>
      </c>
      <c r="U5456" s="406">
        <v>43</v>
      </c>
      <c r="V5456" s="406">
        <v>9</v>
      </c>
      <c r="W5456" s="406">
        <v>202021</v>
      </c>
      <c r="X5456" s="566">
        <v>0</v>
      </c>
    </row>
    <row r="5457" spans="18:24" x14ac:dyDescent="0.2">
      <c r="R5457" s="406" t="str">
        <f t="shared" si="85"/>
        <v>538_COR_43_9_202021</v>
      </c>
      <c r="S5457" s="406">
        <v>538</v>
      </c>
      <c r="T5457" s="406" t="s">
        <v>287</v>
      </c>
      <c r="U5457" s="406">
        <v>43</v>
      </c>
      <c r="V5457" s="406">
        <v>9</v>
      </c>
      <c r="W5457" s="406">
        <v>202021</v>
      </c>
      <c r="X5457" s="566">
        <v>124</v>
      </c>
    </row>
    <row r="5458" spans="18:24" x14ac:dyDescent="0.2">
      <c r="R5458" s="406" t="str">
        <f t="shared" si="85"/>
        <v>540_COR_43_9_202021</v>
      </c>
      <c r="S5458" s="406">
        <v>540</v>
      </c>
      <c r="T5458" s="406" t="s">
        <v>287</v>
      </c>
      <c r="U5458" s="406">
        <v>43</v>
      </c>
      <c r="V5458" s="406">
        <v>9</v>
      </c>
      <c r="W5458" s="406">
        <v>202021</v>
      </c>
      <c r="X5458" s="566">
        <v>0</v>
      </c>
    </row>
    <row r="5459" spans="18:24" x14ac:dyDescent="0.2">
      <c r="R5459" s="406" t="str">
        <f t="shared" si="85"/>
        <v>542_COR_43_9_202021</v>
      </c>
      <c r="S5459" s="406">
        <v>542</v>
      </c>
      <c r="T5459" s="406" t="s">
        <v>287</v>
      </c>
      <c r="U5459" s="406">
        <v>43</v>
      </c>
      <c r="V5459" s="406">
        <v>9</v>
      </c>
      <c r="W5459" s="406">
        <v>202021</v>
      </c>
      <c r="X5459" s="566">
        <v>0</v>
      </c>
    </row>
    <row r="5460" spans="18:24" x14ac:dyDescent="0.2">
      <c r="R5460" s="406" t="str">
        <f t="shared" si="85"/>
        <v>544_COR_43_9_202021</v>
      </c>
      <c r="S5460" s="406">
        <v>544</v>
      </c>
      <c r="T5460" s="406" t="s">
        <v>287</v>
      </c>
      <c r="U5460" s="406">
        <v>43</v>
      </c>
      <c r="V5460" s="406">
        <v>9</v>
      </c>
      <c r="W5460" s="406">
        <v>202021</v>
      </c>
      <c r="X5460" s="566">
        <v>0</v>
      </c>
    </row>
    <row r="5461" spans="18:24" x14ac:dyDescent="0.2">
      <c r="R5461" s="406" t="str">
        <f t="shared" si="85"/>
        <v>545_COR_43_9_202021</v>
      </c>
      <c r="S5461" s="406">
        <v>545</v>
      </c>
      <c r="T5461" s="406" t="s">
        <v>287</v>
      </c>
      <c r="U5461" s="406">
        <v>43</v>
      </c>
      <c r="V5461" s="406">
        <v>9</v>
      </c>
      <c r="W5461" s="406">
        <v>202021</v>
      </c>
      <c r="X5461" s="566">
        <v>0</v>
      </c>
    </row>
    <row r="5462" spans="18:24" x14ac:dyDescent="0.2">
      <c r="R5462" s="406" t="str">
        <f t="shared" si="85"/>
        <v>546_COR_43_9_202021</v>
      </c>
      <c r="S5462" s="406">
        <v>546</v>
      </c>
      <c r="T5462" s="406" t="s">
        <v>287</v>
      </c>
      <c r="U5462" s="406">
        <v>43</v>
      </c>
      <c r="V5462" s="406">
        <v>9</v>
      </c>
      <c r="W5462" s="406">
        <v>202021</v>
      </c>
      <c r="X5462" s="566">
        <v>0</v>
      </c>
    </row>
    <row r="5463" spans="18:24" x14ac:dyDescent="0.2">
      <c r="R5463" s="406" t="str">
        <f t="shared" si="85"/>
        <v>548_COR_43_9_202021</v>
      </c>
      <c r="S5463" s="406">
        <v>548</v>
      </c>
      <c r="T5463" s="406" t="s">
        <v>287</v>
      </c>
      <c r="U5463" s="406">
        <v>43</v>
      </c>
      <c r="V5463" s="406">
        <v>9</v>
      </c>
      <c r="W5463" s="406">
        <v>202021</v>
      </c>
      <c r="X5463" s="566">
        <v>132.80799999999999</v>
      </c>
    </row>
    <row r="5464" spans="18:24" x14ac:dyDescent="0.2">
      <c r="R5464" s="406" t="str">
        <f t="shared" si="85"/>
        <v>550_COR_43_9_202021</v>
      </c>
      <c r="S5464" s="406">
        <v>550</v>
      </c>
      <c r="T5464" s="406" t="s">
        <v>287</v>
      </c>
      <c r="U5464" s="406">
        <v>43</v>
      </c>
      <c r="V5464" s="406">
        <v>9</v>
      </c>
      <c r="W5464" s="406">
        <v>202021</v>
      </c>
      <c r="X5464" s="566">
        <v>0</v>
      </c>
    </row>
    <row r="5465" spans="18:24" x14ac:dyDescent="0.2">
      <c r="R5465" s="406" t="str">
        <f t="shared" si="85"/>
        <v>552_COR_43_9_202021</v>
      </c>
      <c r="S5465" s="406">
        <v>552</v>
      </c>
      <c r="T5465" s="406" t="s">
        <v>287</v>
      </c>
      <c r="U5465" s="406">
        <v>43</v>
      </c>
      <c r="V5465" s="406">
        <v>9</v>
      </c>
      <c r="W5465" s="406">
        <v>202021</v>
      </c>
      <c r="X5465" s="566">
        <v>0</v>
      </c>
    </row>
    <row r="5466" spans="18:24" x14ac:dyDescent="0.2">
      <c r="R5466" s="406" t="str">
        <f t="shared" si="85"/>
        <v>562_COR_43_9_202021</v>
      </c>
      <c r="S5466" s="406">
        <v>562</v>
      </c>
      <c r="T5466" s="406" t="s">
        <v>287</v>
      </c>
      <c r="U5466" s="406">
        <v>43</v>
      </c>
      <c r="V5466" s="406">
        <v>9</v>
      </c>
      <c r="W5466" s="406">
        <v>202021</v>
      </c>
      <c r="X5466" s="566">
        <v>0</v>
      </c>
    </row>
    <row r="5467" spans="18:24" x14ac:dyDescent="0.2">
      <c r="R5467" s="406" t="str">
        <f t="shared" si="85"/>
        <v>564_COR_43_9_202021</v>
      </c>
      <c r="S5467" s="406">
        <v>564</v>
      </c>
      <c r="T5467" s="406" t="s">
        <v>287</v>
      </c>
      <c r="U5467" s="406">
        <v>43</v>
      </c>
      <c r="V5467" s="406">
        <v>9</v>
      </c>
      <c r="W5467" s="406">
        <v>202021</v>
      </c>
      <c r="X5467" s="566">
        <v>0</v>
      </c>
    </row>
    <row r="5468" spans="18:24" x14ac:dyDescent="0.2">
      <c r="R5468" s="406" t="str">
        <f t="shared" si="85"/>
        <v>566_COR_43_9_202021</v>
      </c>
      <c r="S5468" s="406">
        <v>566</v>
      </c>
      <c r="T5468" s="406" t="s">
        <v>287</v>
      </c>
      <c r="U5468" s="406">
        <v>43</v>
      </c>
      <c r="V5468" s="406">
        <v>9</v>
      </c>
      <c r="W5468" s="406">
        <v>202021</v>
      </c>
      <c r="X5468" s="566">
        <v>0</v>
      </c>
    </row>
    <row r="5469" spans="18:24" x14ac:dyDescent="0.2">
      <c r="R5469" s="406" t="str">
        <f t="shared" si="85"/>
        <v>568_COR_43_9_202021</v>
      </c>
      <c r="S5469" s="406">
        <v>568</v>
      </c>
      <c r="T5469" s="406" t="s">
        <v>287</v>
      </c>
      <c r="U5469" s="406">
        <v>43</v>
      </c>
      <c r="V5469" s="406">
        <v>9</v>
      </c>
      <c r="W5469" s="406">
        <v>202021</v>
      </c>
      <c r="X5469" s="566">
        <v>0</v>
      </c>
    </row>
    <row r="5470" spans="18:24" x14ac:dyDescent="0.2">
      <c r="R5470" s="406" t="str">
        <f t="shared" si="85"/>
        <v>572_COR_43_9_202021</v>
      </c>
      <c r="S5470" s="406">
        <v>572</v>
      </c>
      <c r="T5470" s="406" t="s">
        <v>287</v>
      </c>
      <c r="U5470" s="406">
        <v>43</v>
      </c>
      <c r="V5470" s="406">
        <v>9</v>
      </c>
      <c r="W5470" s="406">
        <v>202021</v>
      </c>
      <c r="X5470" s="566">
        <v>0</v>
      </c>
    </row>
    <row r="5471" spans="18:24" x14ac:dyDescent="0.2">
      <c r="R5471" s="406" t="str">
        <f t="shared" si="85"/>
        <v>574_COR_43_9_202021</v>
      </c>
      <c r="S5471" s="406">
        <v>574</v>
      </c>
      <c r="T5471" s="406" t="s">
        <v>287</v>
      </c>
      <c r="U5471" s="406">
        <v>43</v>
      </c>
      <c r="V5471" s="406">
        <v>9</v>
      </c>
      <c r="W5471" s="406">
        <v>202021</v>
      </c>
      <c r="X5471" s="566">
        <v>0</v>
      </c>
    </row>
    <row r="5472" spans="18:24" x14ac:dyDescent="0.2">
      <c r="R5472" s="406" t="str">
        <f t="shared" si="85"/>
        <v>576_COR_43_9_202021</v>
      </c>
      <c r="S5472" s="406">
        <v>576</v>
      </c>
      <c r="T5472" s="406" t="s">
        <v>287</v>
      </c>
      <c r="U5472" s="406">
        <v>43</v>
      </c>
      <c r="V5472" s="406">
        <v>9</v>
      </c>
      <c r="W5472" s="406">
        <v>202021</v>
      </c>
      <c r="X5472" s="566">
        <v>0</v>
      </c>
    </row>
    <row r="5473" spans="18:24" x14ac:dyDescent="0.2">
      <c r="R5473" s="406" t="str">
        <f t="shared" si="85"/>
        <v>582_COR_43_9_202021</v>
      </c>
      <c r="S5473" s="406">
        <v>582</v>
      </c>
      <c r="T5473" s="406" t="s">
        <v>287</v>
      </c>
      <c r="U5473" s="406">
        <v>43</v>
      </c>
      <c r="V5473" s="406">
        <v>9</v>
      </c>
      <c r="W5473" s="406">
        <v>202021</v>
      </c>
      <c r="X5473" s="566">
        <v>0</v>
      </c>
    </row>
    <row r="5474" spans="18:24" x14ac:dyDescent="0.2">
      <c r="R5474" s="406" t="str">
        <f t="shared" si="85"/>
        <v>584_COR_43_9_202021</v>
      </c>
      <c r="S5474" s="406">
        <v>584</v>
      </c>
      <c r="T5474" s="406" t="s">
        <v>287</v>
      </c>
      <c r="U5474" s="406">
        <v>43</v>
      </c>
      <c r="V5474" s="406">
        <v>9</v>
      </c>
      <c r="W5474" s="406">
        <v>202021</v>
      </c>
      <c r="X5474" s="566">
        <v>0</v>
      </c>
    </row>
    <row r="5475" spans="18:24" x14ac:dyDescent="0.2">
      <c r="R5475" s="406" t="str">
        <f t="shared" si="85"/>
        <v>586_COR_43_9_202021</v>
      </c>
      <c r="S5475" s="406">
        <v>586</v>
      </c>
      <c r="T5475" s="406" t="s">
        <v>287</v>
      </c>
      <c r="U5475" s="406">
        <v>43</v>
      </c>
      <c r="V5475" s="406">
        <v>9</v>
      </c>
      <c r="W5475" s="406">
        <v>202021</v>
      </c>
      <c r="X5475" s="566">
        <v>0</v>
      </c>
    </row>
    <row r="5476" spans="18:24" x14ac:dyDescent="0.2">
      <c r="R5476" s="406" t="str">
        <f t="shared" si="85"/>
        <v>512_COR_44_9_202021</v>
      </c>
      <c r="S5476" s="406">
        <v>512</v>
      </c>
      <c r="T5476" s="406" t="s">
        <v>287</v>
      </c>
      <c r="U5476" s="406">
        <v>44</v>
      </c>
      <c r="V5476" s="406">
        <v>9</v>
      </c>
      <c r="W5476" s="406">
        <v>202021</v>
      </c>
      <c r="X5476" s="566">
        <v>1719</v>
      </c>
    </row>
    <row r="5477" spans="18:24" x14ac:dyDescent="0.2">
      <c r="R5477" s="406" t="str">
        <f t="shared" si="85"/>
        <v>514_COR_44_9_202021</v>
      </c>
      <c r="S5477" s="406">
        <v>514</v>
      </c>
      <c r="T5477" s="406" t="s">
        <v>287</v>
      </c>
      <c r="U5477" s="406">
        <v>44</v>
      </c>
      <c r="V5477" s="406">
        <v>9</v>
      </c>
      <c r="W5477" s="406">
        <v>202021</v>
      </c>
      <c r="X5477" s="566">
        <v>2557</v>
      </c>
    </row>
    <row r="5478" spans="18:24" x14ac:dyDescent="0.2">
      <c r="R5478" s="406" t="str">
        <f t="shared" si="85"/>
        <v>516_COR_44_9_202021</v>
      </c>
      <c r="S5478" s="406">
        <v>516</v>
      </c>
      <c r="T5478" s="406" t="s">
        <v>287</v>
      </c>
      <c r="U5478" s="406">
        <v>44</v>
      </c>
      <c r="V5478" s="406">
        <v>9</v>
      </c>
      <c r="W5478" s="406">
        <v>202021</v>
      </c>
      <c r="X5478" s="566">
        <v>3465</v>
      </c>
    </row>
    <row r="5479" spans="18:24" x14ac:dyDescent="0.2">
      <c r="R5479" s="406" t="str">
        <f t="shared" si="85"/>
        <v>518_COR_44_9_202021</v>
      </c>
      <c r="S5479" s="406">
        <v>518</v>
      </c>
      <c r="T5479" s="406" t="s">
        <v>287</v>
      </c>
      <c r="U5479" s="406">
        <v>44</v>
      </c>
      <c r="V5479" s="406">
        <v>9</v>
      </c>
      <c r="W5479" s="406">
        <v>202021</v>
      </c>
      <c r="X5479" s="566">
        <v>16036</v>
      </c>
    </row>
    <row r="5480" spans="18:24" x14ac:dyDescent="0.2">
      <c r="R5480" s="406" t="str">
        <f t="shared" si="85"/>
        <v>520_COR_44_9_202021</v>
      </c>
      <c r="S5480" s="406">
        <v>520</v>
      </c>
      <c r="T5480" s="406" t="s">
        <v>287</v>
      </c>
      <c r="U5480" s="406">
        <v>44</v>
      </c>
      <c r="V5480" s="406">
        <v>9</v>
      </c>
      <c r="W5480" s="406">
        <v>202021</v>
      </c>
      <c r="X5480" s="566">
        <v>55.212180000000004</v>
      </c>
    </row>
    <row r="5481" spans="18:24" x14ac:dyDescent="0.2">
      <c r="R5481" s="406" t="str">
        <f t="shared" si="85"/>
        <v>522_COR_44_9_202021</v>
      </c>
      <c r="S5481" s="406">
        <v>522</v>
      </c>
      <c r="T5481" s="406" t="s">
        <v>287</v>
      </c>
      <c r="U5481" s="406">
        <v>44</v>
      </c>
      <c r="V5481" s="406">
        <v>9</v>
      </c>
      <c r="W5481" s="406">
        <v>202021</v>
      </c>
      <c r="X5481" s="566">
        <v>0</v>
      </c>
    </row>
    <row r="5482" spans="18:24" x14ac:dyDescent="0.2">
      <c r="R5482" s="406" t="str">
        <f t="shared" si="85"/>
        <v>524_COR_44_9_202021</v>
      </c>
      <c r="S5482" s="406">
        <v>524</v>
      </c>
      <c r="T5482" s="406" t="s">
        <v>287</v>
      </c>
      <c r="U5482" s="406">
        <v>44</v>
      </c>
      <c r="V5482" s="406">
        <v>9</v>
      </c>
      <c r="W5482" s="406">
        <v>202021</v>
      </c>
      <c r="X5482" s="566">
        <v>2081.86</v>
      </c>
    </row>
    <row r="5483" spans="18:24" x14ac:dyDescent="0.2">
      <c r="R5483" s="406" t="str">
        <f t="shared" si="85"/>
        <v>526_COR_44_9_202021</v>
      </c>
      <c r="S5483" s="406">
        <v>526</v>
      </c>
      <c r="T5483" s="406" t="s">
        <v>287</v>
      </c>
      <c r="U5483" s="406">
        <v>44</v>
      </c>
      <c r="V5483" s="406">
        <v>9</v>
      </c>
      <c r="W5483" s="406">
        <v>202021</v>
      </c>
      <c r="X5483" s="566">
        <v>725</v>
      </c>
    </row>
    <row r="5484" spans="18:24" x14ac:dyDescent="0.2">
      <c r="R5484" s="406" t="str">
        <f t="shared" si="85"/>
        <v>528_COR_44_9_202021</v>
      </c>
      <c r="S5484" s="406">
        <v>528</v>
      </c>
      <c r="T5484" s="406" t="s">
        <v>287</v>
      </c>
      <c r="U5484" s="406">
        <v>44</v>
      </c>
      <c r="V5484" s="406">
        <v>9</v>
      </c>
      <c r="W5484" s="406">
        <v>202021</v>
      </c>
      <c r="X5484" s="566">
        <v>1743.9112799999998</v>
      </c>
    </row>
    <row r="5485" spans="18:24" x14ac:dyDescent="0.2">
      <c r="R5485" s="406" t="str">
        <f t="shared" si="85"/>
        <v>530_COR_44_9_202021</v>
      </c>
      <c r="S5485" s="406">
        <v>530</v>
      </c>
      <c r="T5485" s="406" t="s">
        <v>287</v>
      </c>
      <c r="U5485" s="406">
        <v>44</v>
      </c>
      <c r="V5485" s="406">
        <v>9</v>
      </c>
      <c r="W5485" s="406">
        <v>202021</v>
      </c>
      <c r="X5485" s="566">
        <v>878.73895865826614</v>
      </c>
    </row>
    <row r="5486" spans="18:24" x14ac:dyDescent="0.2">
      <c r="R5486" s="406" t="str">
        <f t="shared" si="85"/>
        <v>532_COR_44_9_202021</v>
      </c>
      <c r="S5486" s="406">
        <v>532</v>
      </c>
      <c r="T5486" s="406" t="s">
        <v>287</v>
      </c>
      <c r="U5486" s="406">
        <v>44</v>
      </c>
      <c r="V5486" s="406">
        <v>9</v>
      </c>
      <c r="W5486" s="406">
        <v>202021</v>
      </c>
      <c r="X5486" s="566">
        <v>474</v>
      </c>
    </row>
    <row r="5487" spans="18:24" x14ac:dyDescent="0.2">
      <c r="R5487" s="406" t="str">
        <f t="shared" si="85"/>
        <v>534_COR_44_9_202021</v>
      </c>
      <c r="S5487" s="406">
        <v>534</v>
      </c>
      <c r="T5487" s="406" t="s">
        <v>287</v>
      </c>
      <c r="U5487" s="406">
        <v>44</v>
      </c>
      <c r="V5487" s="406">
        <v>9</v>
      </c>
      <c r="W5487" s="406">
        <v>202021</v>
      </c>
      <c r="X5487" s="566">
        <v>2802.7817500000001</v>
      </c>
    </row>
    <row r="5488" spans="18:24" x14ac:dyDescent="0.2">
      <c r="R5488" s="406" t="str">
        <f t="shared" si="85"/>
        <v>536_COR_44_9_202021</v>
      </c>
      <c r="S5488" s="406">
        <v>536</v>
      </c>
      <c r="T5488" s="406" t="s">
        <v>287</v>
      </c>
      <c r="U5488" s="406">
        <v>44</v>
      </c>
      <c r="V5488" s="406">
        <v>9</v>
      </c>
      <c r="W5488" s="406">
        <v>202021</v>
      </c>
      <c r="X5488" s="566">
        <v>152</v>
      </c>
    </row>
    <row r="5489" spans="18:24" x14ac:dyDescent="0.2">
      <c r="R5489" s="406" t="str">
        <f t="shared" si="85"/>
        <v>538_COR_44_9_202021</v>
      </c>
      <c r="S5489" s="406">
        <v>538</v>
      </c>
      <c r="T5489" s="406" t="s">
        <v>287</v>
      </c>
      <c r="U5489" s="406">
        <v>44</v>
      </c>
      <c r="V5489" s="406">
        <v>9</v>
      </c>
      <c r="W5489" s="406">
        <v>202021</v>
      </c>
      <c r="X5489" s="566">
        <v>442</v>
      </c>
    </row>
    <row r="5490" spans="18:24" x14ac:dyDescent="0.2">
      <c r="R5490" s="406" t="str">
        <f t="shared" si="85"/>
        <v>540_COR_44_9_202021</v>
      </c>
      <c r="S5490" s="406">
        <v>540</v>
      </c>
      <c r="T5490" s="406" t="s">
        <v>287</v>
      </c>
      <c r="U5490" s="406">
        <v>44</v>
      </c>
      <c r="V5490" s="406">
        <v>9</v>
      </c>
      <c r="W5490" s="406">
        <v>202021</v>
      </c>
      <c r="X5490" s="566">
        <v>7477.7570000000005</v>
      </c>
    </row>
    <row r="5491" spans="18:24" x14ac:dyDescent="0.2">
      <c r="R5491" s="406" t="str">
        <f t="shared" si="85"/>
        <v>542_COR_44_9_202021</v>
      </c>
      <c r="S5491" s="406">
        <v>542</v>
      </c>
      <c r="T5491" s="406" t="s">
        <v>287</v>
      </c>
      <c r="U5491" s="406">
        <v>44</v>
      </c>
      <c r="V5491" s="406">
        <v>9</v>
      </c>
      <c r="W5491" s="406">
        <v>202021</v>
      </c>
      <c r="X5491" s="566">
        <v>2299</v>
      </c>
    </row>
    <row r="5492" spans="18:24" x14ac:dyDescent="0.2">
      <c r="R5492" s="406" t="str">
        <f t="shared" si="85"/>
        <v>544_COR_44_9_202021</v>
      </c>
      <c r="S5492" s="406">
        <v>544</v>
      </c>
      <c r="T5492" s="406" t="s">
        <v>287</v>
      </c>
      <c r="U5492" s="406">
        <v>44</v>
      </c>
      <c r="V5492" s="406">
        <v>9</v>
      </c>
      <c r="W5492" s="406">
        <v>202021</v>
      </c>
      <c r="X5492" s="566">
        <v>1050</v>
      </c>
    </row>
    <row r="5493" spans="18:24" x14ac:dyDescent="0.2">
      <c r="R5493" s="406" t="str">
        <f t="shared" si="85"/>
        <v>545_COR_44_9_202021</v>
      </c>
      <c r="S5493" s="406">
        <v>545</v>
      </c>
      <c r="T5493" s="406" t="s">
        <v>287</v>
      </c>
      <c r="U5493" s="406">
        <v>44</v>
      </c>
      <c r="V5493" s="406">
        <v>9</v>
      </c>
      <c r="W5493" s="406">
        <v>202021</v>
      </c>
      <c r="X5493" s="566">
        <v>0</v>
      </c>
    </row>
    <row r="5494" spans="18:24" x14ac:dyDescent="0.2">
      <c r="R5494" s="406" t="str">
        <f t="shared" si="85"/>
        <v>546_COR_44_9_202021</v>
      </c>
      <c r="S5494" s="406">
        <v>546</v>
      </c>
      <c r="T5494" s="406" t="s">
        <v>287</v>
      </c>
      <c r="U5494" s="406">
        <v>44</v>
      </c>
      <c r="V5494" s="406">
        <v>9</v>
      </c>
      <c r="W5494" s="406">
        <v>202021</v>
      </c>
      <c r="X5494" s="566">
        <v>42</v>
      </c>
    </row>
    <row r="5495" spans="18:24" x14ac:dyDescent="0.2">
      <c r="R5495" s="406" t="str">
        <f t="shared" si="85"/>
        <v>548_COR_44_9_202021</v>
      </c>
      <c r="S5495" s="406">
        <v>548</v>
      </c>
      <c r="T5495" s="406" t="s">
        <v>287</v>
      </c>
      <c r="U5495" s="406">
        <v>44</v>
      </c>
      <c r="V5495" s="406">
        <v>9</v>
      </c>
      <c r="W5495" s="406">
        <v>202021</v>
      </c>
      <c r="X5495" s="566">
        <v>798.572</v>
      </c>
    </row>
    <row r="5496" spans="18:24" x14ac:dyDescent="0.2">
      <c r="R5496" s="406" t="str">
        <f t="shared" si="85"/>
        <v>550_COR_44_9_202021</v>
      </c>
      <c r="S5496" s="406">
        <v>550</v>
      </c>
      <c r="T5496" s="406" t="s">
        <v>287</v>
      </c>
      <c r="U5496" s="406">
        <v>44</v>
      </c>
      <c r="V5496" s="406">
        <v>9</v>
      </c>
      <c r="W5496" s="406">
        <v>202021</v>
      </c>
      <c r="X5496" s="566">
        <v>1147.78325</v>
      </c>
    </row>
    <row r="5497" spans="18:24" x14ac:dyDescent="0.2">
      <c r="R5497" s="406" t="str">
        <f t="shared" si="85"/>
        <v>552_COR_44_9_202021</v>
      </c>
      <c r="S5497" s="406">
        <v>552</v>
      </c>
      <c r="T5497" s="406" t="s">
        <v>287</v>
      </c>
      <c r="U5497" s="406">
        <v>44</v>
      </c>
      <c r="V5497" s="406">
        <v>9</v>
      </c>
      <c r="W5497" s="406">
        <v>202021</v>
      </c>
      <c r="X5497" s="566">
        <v>723</v>
      </c>
    </row>
    <row r="5498" spans="18:24" x14ac:dyDescent="0.2">
      <c r="R5498" s="406" t="str">
        <f t="shared" si="85"/>
        <v>562_COR_44_9_202021</v>
      </c>
      <c r="S5498" s="406">
        <v>562</v>
      </c>
      <c r="T5498" s="406" t="s">
        <v>287</v>
      </c>
      <c r="U5498" s="406">
        <v>44</v>
      </c>
      <c r="V5498" s="406">
        <v>9</v>
      </c>
      <c r="W5498" s="406">
        <v>202021</v>
      </c>
      <c r="X5498" s="566">
        <v>0</v>
      </c>
    </row>
    <row r="5499" spans="18:24" x14ac:dyDescent="0.2">
      <c r="R5499" s="406" t="str">
        <f t="shared" si="85"/>
        <v>564_COR_44_9_202021</v>
      </c>
      <c r="S5499" s="406">
        <v>564</v>
      </c>
      <c r="T5499" s="406" t="s">
        <v>287</v>
      </c>
      <c r="U5499" s="406">
        <v>44</v>
      </c>
      <c r="V5499" s="406">
        <v>9</v>
      </c>
      <c r="W5499" s="406">
        <v>202021</v>
      </c>
      <c r="X5499" s="566">
        <v>0</v>
      </c>
    </row>
    <row r="5500" spans="18:24" x14ac:dyDescent="0.2">
      <c r="R5500" s="406" t="str">
        <f t="shared" si="85"/>
        <v>566_COR_44_9_202021</v>
      </c>
      <c r="S5500" s="406">
        <v>566</v>
      </c>
      <c r="T5500" s="406" t="s">
        <v>287</v>
      </c>
      <c r="U5500" s="406">
        <v>44</v>
      </c>
      <c r="V5500" s="406">
        <v>9</v>
      </c>
      <c r="W5500" s="406">
        <v>202021</v>
      </c>
      <c r="X5500" s="566">
        <v>0</v>
      </c>
    </row>
    <row r="5501" spans="18:24" x14ac:dyDescent="0.2">
      <c r="R5501" s="406" t="str">
        <f t="shared" si="85"/>
        <v>568_COR_44_9_202021</v>
      </c>
      <c r="S5501" s="406">
        <v>568</v>
      </c>
      <c r="T5501" s="406" t="s">
        <v>287</v>
      </c>
      <c r="U5501" s="406">
        <v>44</v>
      </c>
      <c r="V5501" s="406">
        <v>9</v>
      </c>
      <c r="W5501" s="406">
        <v>202021</v>
      </c>
      <c r="X5501" s="566">
        <v>0</v>
      </c>
    </row>
    <row r="5502" spans="18:24" x14ac:dyDescent="0.2">
      <c r="R5502" s="406" t="str">
        <f t="shared" si="85"/>
        <v>572_COR_44_9_202021</v>
      </c>
      <c r="S5502" s="406">
        <v>572</v>
      </c>
      <c r="T5502" s="406" t="s">
        <v>287</v>
      </c>
      <c r="U5502" s="406">
        <v>44</v>
      </c>
      <c r="V5502" s="406">
        <v>9</v>
      </c>
      <c r="W5502" s="406">
        <v>202021</v>
      </c>
      <c r="X5502" s="566">
        <v>0</v>
      </c>
    </row>
    <row r="5503" spans="18:24" x14ac:dyDescent="0.2">
      <c r="R5503" s="406" t="str">
        <f t="shared" si="85"/>
        <v>574_COR_44_9_202021</v>
      </c>
      <c r="S5503" s="406">
        <v>574</v>
      </c>
      <c r="T5503" s="406" t="s">
        <v>287</v>
      </c>
      <c r="U5503" s="406">
        <v>44</v>
      </c>
      <c r="V5503" s="406">
        <v>9</v>
      </c>
      <c r="W5503" s="406">
        <v>202021</v>
      </c>
      <c r="X5503" s="566">
        <v>0</v>
      </c>
    </row>
    <row r="5504" spans="18:24" x14ac:dyDescent="0.2">
      <c r="R5504" s="406" t="str">
        <f t="shared" si="85"/>
        <v>576_COR_44_9_202021</v>
      </c>
      <c r="S5504" s="406">
        <v>576</v>
      </c>
      <c r="T5504" s="406" t="s">
        <v>287</v>
      </c>
      <c r="U5504" s="406">
        <v>44</v>
      </c>
      <c r="V5504" s="406">
        <v>9</v>
      </c>
      <c r="W5504" s="406">
        <v>202021</v>
      </c>
      <c r="X5504" s="566">
        <v>0</v>
      </c>
    </row>
    <row r="5505" spans="18:24" x14ac:dyDescent="0.2">
      <c r="R5505" s="406" t="str">
        <f t="shared" si="85"/>
        <v>582_COR_44_9_202021</v>
      </c>
      <c r="S5505" s="406">
        <v>582</v>
      </c>
      <c r="T5505" s="406" t="s">
        <v>287</v>
      </c>
      <c r="U5505" s="406">
        <v>44</v>
      </c>
      <c r="V5505" s="406">
        <v>9</v>
      </c>
      <c r="W5505" s="406">
        <v>202021</v>
      </c>
      <c r="X5505" s="566">
        <v>0</v>
      </c>
    </row>
    <row r="5506" spans="18:24" x14ac:dyDescent="0.2">
      <c r="R5506" s="406" t="str">
        <f t="shared" si="85"/>
        <v>584_COR_44_9_202021</v>
      </c>
      <c r="S5506" s="406">
        <v>584</v>
      </c>
      <c r="T5506" s="406" t="s">
        <v>287</v>
      </c>
      <c r="U5506" s="406">
        <v>44</v>
      </c>
      <c r="V5506" s="406">
        <v>9</v>
      </c>
      <c r="W5506" s="406">
        <v>202021</v>
      </c>
      <c r="X5506" s="566">
        <v>0</v>
      </c>
    </row>
    <row r="5507" spans="18:24" x14ac:dyDescent="0.2">
      <c r="R5507" s="406" t="str">
        <f t="shared" si="85"/>
        <v>586_COR_44_9_202021</v>
      </c>
      <c r="S5507" s="406">
        <v>586</v>
      </c>
      <c r="T5507" s="406" t="s">
        <v>287</v>
      </c>
      <c r="U5507" s="406">
        <v>44</v>
      </c>
      <c r="V5507" s="406">
        <v>9</v>
      </c>
      <c r="W5507" s="406">
        <v>202021</v>
      </c>
      <c r="X5507" s="566">
        <v>0</v>
      </c>
    </row>
    <row r="5508" spans="18:24" x14ac:dyDescent="0.2">
      <c r="R5508" s="406" t="str">
        <f t="shared" ref="R5508:R5571" si="86">S5508&amp;"_"&amp;T5508&amp;"_"&amp;U5508&amp;"_"&amp;V5508&amp;"_"&amp;W5508</f>
        <v>512_COR_46_9_202021</v>
      </c>
      <c r="S5508" s="406">
        <v>512</v>
      </c>
      <c r="T5508" s="406" t="s">
        <v>287</v>
      </c>
      <c r="U5508" s="406">
        <v>46</v>
      </c>
      <c r="V5508" s="406">
        <v>9</v>
      </c>
      <c r="W5508" s="406">
        <v>202021</v>
      </c>
      <c r="X5508" s="566">
        <v>275</v>
      </c>
    </row>
    <row r="5509" spans="18:24" x14ac:dyDescent="0.2">
      <c r="R5509" s="406" t="str">
        <f t="shared" si="86"/>
        <v>514_COR_46_9_202021</v>
      </c>
      <c r="S5509" s="406">
        <v>514</v>
      </c>
      <c r="T5509" s="406" t="s">
        <v>287</v>
      </c>
      <c r="U5509" s="406">
        <v>46</v>
      </c>
      <c r="V5509" s="406">
        <v>9</v>
      </c>
      <c r="W5509" s="406">
        <v>202021</v>
      </c>
      <c r="X5509" s="566">
        <v>1190</v>
      </c>
    </row>
    <row r="5510" spans="18:24" x14ac:dyDescent="0.2">
      <c r="R5510" s="406" t="str">
        <f t="shared" si="86"/>
        <v>516_COR_46_9_202021</v>
      </c>
      <c r="S5510" s="406">
        <v>516</v>
      </c>
      <c r="T5510" s="406" t="s">
        <v>287</v>
      </c>
      <c r="U5510" s="406">
        <v>46</v>
      </c>
      <c r="V5510" s="406">
        <v>9</v>
      </c>
      <c r="W5510" s="406">
        <v>202021</v>
      </c>
      <c r="X5510" s="566">
        <v>236</v>
      </c>
    </row>
    <row r="5511" spans="18:24" x14ac:dyDescent="0.2">
      <c r="R5511" s="406" t="str">
        <f t="shared" si="86"/>
        <v>518_COR_46_9_202021</v>
      </c>
      <c r="S5511" s="406">
        <v>518</v>
      </c>
      <c r="T5511" s="406" t="s">
        <v>287</v>
      </c>
      <c r="U5511" s="406">
        <v>46</v>
      </c>
      <c r="V5511" s="406">
        <v>9</v>
      </c>
      <c r="W5511" s="406">
        <v>202021</v>
      </c>
      <c r="X5511" s="566">
        <v>705</v>
      </c>
    </row>
    <row r="5512" spans="18:24" x14ac:dyDescent="0.2">
      <c r="R5512" s="406" t="str">
        <f t="shared" si="86"/>
        <v>520_COR_46_9_202021</v>
      </c>
      <c r="S5512" s="406">
        <v>520</v>
      </c>
      <c r="T5512" s="406" t="s">
        <v>287</v>
      </c>
      <c r="U5512" s="406">
        <v>46</v>
      </c>
      <c r="V5512" s="406">
        <v>9</v>
      </c>
      <c r="W5512" s="406">
        <v>202021</v>
      </c>
      <c r="X5512" s="566">
        <v>427.59010999999998</v>
      </c>
    </row>
    <row r="5513" spans="18:24" x14ac:dyDescent="0.2">
      <c r="R5513" s="406" t="str">
        <f t="shared" si="86"/>
        <v>522_COR_46_9_202021</v>
      </c>
      <c r="S5513" s="406">
        <v>522</v>
      </c>
      <c r="T5513" s="406" t="s">
        <v>287</v>
      </c>
      <c r="U5513" s="406">
        <v>46</v>
      </c>
      <c r="V5513" s="406">
        <v>9</v>
      </c>
      <c r="W5513" s="406">
        <v>202021</v>
      </c>
      <c r="X5513" s="566">
        <v>139.02500000000001</v>
      </c>
    </row>
    <row r="5514" spans="18:24" x14ac:dyDescent="0.2">
      <c r="R5514" s="406" t="str">
        <f t="shared" si="86"/>
        <v>524_COR_46_9_202021</v>
      </c>
      <c r="S5514" s="406">
        <v>524</v>
      </c>
      <c r="T5514" s="406" t="s">
        <v>287</v>
      </c>
      <c r="U5514" s="406">
        <v>46</v>
      </c>
      <c r="V5514" s="406">
        <v>9</v>
      </c>
      <c r="W5514" s="406">
        <v>202021</v>
      </c>
      <c r="X5514" s="566">
        <v>1715.1990000000001</v>
      </c>
    </row>
    <row r="5515" spans="18:24" x14ac:dyDescent="0.2">
      <c r="R5515" s="406" t="str">
        <f t="shared" si="86"/>
        <v>526_COR_46_9_202021</v>
      </c>
      <c r="S5515" s="406">
        <v>526</v>
      </c>
      <c r="T5515" s="406" t="s">
        <v>287</v>
      </c>
      <c r="U5515" s="406">
        <v>46</v>
      </c>
      <c r="V5515" s="406">
        <v>9</v>
      </c>
      <c r="W5515" s="406">
        <v>202021</v>
      </c>
      <c r="X5515" s="566">
        <v>54</v>
      </c>
    </row>
    <row r="5516" spans="18:24" x14ac:dyDescent="0.2">
      <c r="R5516" s="406" t="str">
        <f t="shared" si="86"/>
        <v>528_COR_46_9_202021</v>
      </c>
      <c r="S5516" s="406">
        <v>528</v>
      </c>
      <c r="T5516" s="406" t="s">
        <v>287</v>
      </c>
      <c r="U5516" s="406">
        <v>46</v>
      </c>
      <c r="V5516" s="406">
        <v>9</v>
      </c>
      <c r="W5516" s="406">
        <v>202021</v>
      </c>
      <c r="X5516" s="566">
        <v>1403.1812500000001</v>
      </c>
    </row>
    <row r="5517" spans="18:24" x14ac:dyDescent="0.2">
      <c r="R5517" s="406" t="str">
        <f t="shared" si="86"/>
        <v>530_COR_46_9_202021</v>
      </c>
      <c r="S5517" s="406">
        <v>530</v>
      </c>
      <c r="T5517" s="406" t="s">
        <v>287</v>
      </c>
      <c r="U5517" s="406">
        <v>46</v>
      </c>
      <c r="V5517" s="406">
        <v>9</v>
      </c>
      <c r="W5517" s="406">
        <v>202021</v>
      </c>
      <c r="X5517" s="566">
        <v>2642.5459037578853</v>
      </c>
    </row>
    <row r="5518" spans="18:24" x14ac:dyDescent="0.2">
      <c r="R5518" s="406" t="str">
        <f t="shared" si="86"/>
        <v>532_COR_46_9_202021</v>
      </c>
      <c r="S5518" s="406">
        <v>532</v>
      </c>
      <c r="T5518" s="406" t="s">
        <v>287</v>
      </c>
      <c r="U5518" s="406">
        <v>46</v>
      </c>
      <c r="V5518" s="406">
        <v>9</v>
      </c>
      <c r="W5518" s="406">
        <v>202021</v>
      </c>
      <c r="X5518" s="566">
        <v>438</v>
      </c>
    </row>
    <row r="5519" spans="18:24" x14ac:dyDescent="0.2">
      <c r="R5519" s="406" t="str">
        <f t="shared" si="86"/>
        <v>534_COR_46_9_202021</v>
      </c>
      <c r="S5519" s="406">
        <v>534</v>
      </c>
      <c r="T5519" s="406" t="s">
        <v>287</v>
      </c>
      <c r="U5519" s="406">
        <v>46</v>
      </c>
      <c r="V5519" s="406">
        <v>9</v>
      </c>
      <c r="W5519" s="406">
        <v>202021</v>
      </c>
      <c r="X5519" s="566">
        <v>6.5128000000000004</v>
      </c>
    </row>
    <row r="5520" spans="18:24" x14ac:dyDescent="0.2">
      <c r="R5520" s="406" t="str">
        <f t="shared" si="86"/>
        <v>536_COR_46_9_202021</v>
      </c>
      <c r="S5520" s="406">
        <v>536</v>
      </c>
      <c r="T5520" s="406" t="s">
        <v>287</v>
      </c>
      <c r="U5520" s="406">
        <v>46</v>
      </c>
      <c r="V5520" s="406">
        <v>9</v>
      </c>
      <c r="W5520" s="406">
        <v>202021</v>
      </c>
      <c r="X5520" s="566">
        <v>203</v>
      </c>
    </row>
    <row r="5521" spans="18:24" x14ac:dyDescent="0.2">
      <c r="R5521" s="406" t="str">
        <f t="shared" si="86"/>
        <v>538_COR_46_9_202021</v>
      </c>
      <c r="S5521" s="406">
        <v>538</v>
      </c>
      <c r="T5521" s="406" t="s">
        <v>287</v>
      </c>
      <c r="U5521" s="406">
        <v>46</v>
      </c>
      <c r="V5521" s="406">
        <v>9</v>
      </c>
      <c r="W5521" s="406">
        <v>202021</v>
      </c>
      <c r="X5521" s="566">
        <v>833</v>
      </c>
    </row>
    <row r="5522" spans="18:24" x14ac:dyDescent="0.2">
      <c r="R5522" s="406" t="str">
        <f t="shared" si="86"/>
        <v>540_COR_46_9_202021</v>
      </c>
      <c r="S5522" s="406">
        <v>540</v>
      </c>
      <c r="T5522" s="406" t="s">
        <v>287</v>
      </c>
      <c r="U5522" s="406">
        <v>46</v>
      </c>
      <c r="V5522" s="406">
        <v>9</v>
      </c>
      <c r="W5522" s="406">
        <v>202021</v>
      </c>
      <c r="X5522" s="566">
        <v>474.23600000000005</v>
      </c>
    </row>
    <row r="5523" spans="18:24" x14ac:dyDescent="0.2">
      <c r="R5523" s="406" t="str">
        <f t="shared" si="86"/>
        <v>542_COR_46_9_202021</v>
      </c>
      <c r="S5523" s="406">
        <v>542</v>
      </c>
      <c r="T5523" s="406" t="s">
        <v>287</v>
      </c>
      <c r="U5523" s="406">
        <v>46</v>
      </c>
      <c r="V5523" s="406">
        <v>9</v>
      </c>
      <c r="W5523" s="406">
        <v>202021</v>
      </c>
      <c r="X5523" s="566">
        <v>271</v>
      </c>
    </row>
    <row r="5524" spans="18:24" x14ac:dyDescent="0.2">
      <c r="R5524" s="406" t="str">
        <f t="shared" si="86"/>
        <v>544_COR_46_9_202021</v>
      </c>
      <c r="S5524" s="406">
        <v>544</v>
      </c>
      <c r="T5524" s="406" t="s">
        <v>287</v>
      </c>
      <c r="U5524" s="406">
        <v>46</v>
      </c>
      <c r="V5524" s="406">
        <v>9</v>
      </c>
      <c r="W5524" s="406">
        <v>202021</v>
      </c>
      <c r="X5524" s="566">
        <v>1292</v>
      </c>
    </row>
    <row r="5525" spans="18:24" x14ac:dyDescent="0.2">
      <c r="R5525" s="406" t="str">
        <f t="shared" si="86"/>
        <v>545_COR_46_9_202021</v>
      </c>
      <c r="S5525" s="406">
        <v>545</v>
      </c>
      <c r="T5525" s="406" t="s">
        <v>287</v>
      </c>
      <c r="U5525" s="406">
        <v>46</v>
      </c>
      <c r="V5525" s="406">
        <v>9</v>
      </c>
      <c r="W5525" s="406">
        <v>202021</v>
      </c>
      <c r="X5525" s="566">
        <v>174</v>
      </c>
    </row>
    <row r="5526" spans="18:24" x14ac:dyDescent="0.2">
      <c r="R5526" s="406" t="str">
        <f t="shared" si="86"/>
        <v>546_COR_46_9_202021</v>
      </c>
      <c r="S5526" s="406">
        <v>546</v>
      </c>
      <c r="T5526" s="406" t="s">
        <v>287</v>
      </c>
      <c r="U5526" s="406">
        <v>46</v>
      </c>
      <c r="V5526" s="406">
        <v>9</v>
      </c>
      <c r="W5526" s="406">
        <v>202021</v>
      </c>
      <c r="X5526" s="566">
        <v>10</v>
      </c>
    </row>
    <row r="5527" spans="18:24" x14ac:dyDescent="0.2">
      <c r="R5527" s="406" t="str">
        <f t="shared" si="86"/>
        <v>548_COR_46_9_202021</v>
      </c>
      <c r="S5527" s="406">
        <v>548</v>
      </c>
      <c r="T5527" s="406" t="s">
        <v>287</v>
      </c>
      <c r="U5527" s="406">
        <v>46</v>
      </c>
      <c r="V5527" s="406">
        <v>9</v>
      </c>
      <c r="W5527" s="406">
        <v>202021</v>
      </c>
      <c r="X5527" s="566">
        <v>232.73</v>
      </c>
    </row>
    <row r="5528" spans="18:24" x14ac:dyDescent="0.2">
      <c r="R5528" s="406" t="str">
        <f t="shared" si="86"/>
        <v>550_COR_46_9_202021</v>
      </c>
      <c r="S5528" s="406">
        <v>550</v>
      </c>
      <c r="T5528" s="406" t="s">
        <v>287</v>
      </c>
      <c r="U5528" s="406">
        <v>46</v>
      </c>
      <c r="V5528" s="406">
        <v>9</v>
      </c>
      <c r="W5528" s="406">
        <v>202021</v>
      </c>
      <c r="X5528" s="566">
        <v>235.86214999999999</v>
      </c>
    </row>
    <row r="5529" spans="18:24" x14ac:dyDescent="0.2">
      <c r="R5529" s="406" t="str">
        <f t="shared" si="86"/>
        <v>552_COR_46_9_202021</v>
      </c>
      <c r="S5529" s="406">
        <v>552</v>
      </c>
      <c r="T5529" s="406" t="s">
        <v>287</v>
      </c>
      <c r="U5529" s="406">
        <v>46</v>
      </c>
      <c r="V5529" s="406">
        <v>9</v>
      </c>
      <c r="W5529" s="406">
        <v>202021</v>
      </c>
      <c r="X5529" s="566">
        <v>1094</v>
      </c>
    </row>
    <row r="5530" spans="18:24" x14ac:dyDescent="0.2">
      <c r="R5530" s="406" t="str">
        <f t="shared" si="86"/>
        <v>562_COR_46_9_202021</v>
      </c>
      <c r="S5530" s="406">
        <v>562</v>
      </c>
      <c r="T5530" s="406" t="s">
        <v>287</v>
      </c>
      <c r="U5530" s="406">
        <v>46</v>
      </c>
      <c r="V5530" s="406">
        <v>9</v>
      </c>
      <c r="W5530" s="406">
        <v>202021</v>
      </c>
      <c r="X5530" s="566">
        <v>0</v>
      </c>
    </row>
    <row r="5531" spans="18:24" x14ac:dyDescent="0.2">
      <c r="R5531" s="406" t="str">
        <f t="shared" si="86"/>
        <v>564_COR_46_9_202021</v>
      </c>
      <c r="S5531" s="406">
        <v>564</v>
      </c>
      <c r="T5531" s="406" t="s">
        <v>287</v>
      </c>
      <c r="U5531" s="406">
        <v>46</v>
      </c>
      <c r="V5531" s="406">
        <v>9</v>
      </c>
      <c r="W5531" s="406">
        <v>202021</v>
      </c>
      <c r="X5531" s="566">
        <v>0</v>
      </c>
    </row>
    <row r="5532" spans="18:24" x14ac:dyDescent="0.2">
      <c r="R5532" s="406" t="str">
        <f t="shared" si="86"/>
        <v>566_COR_46_9_202021</v>
      </c>
      <c r="S5532" s="406">
        <v>566</v>
      </c>
      <c r="T5532" s="406" t="s">
        <v>287</v>
      </c>
      <c r="U5532" s="406">
        <v>46</v>
      </c>
      <c r="V5532" s="406">
        <v>9</v>
      </c>
      <c r="W5532" s="406">
        <v>202021</v>
      </c>
      <c r="X5532" s="566">
        <v>0</v>
      </c>
    </row>
    <row r="5533" spans="18:24" x14ac:dyDescent="0.2">
      <c r="R5533" s="406" t="str">
        <f t="shared" si="86"/>
        <v>568_COR_46_9_202021</v>
      </c>
      <c r="S5533" s="406">
        <v>568</v>
      </c>
      <c r="T5533" s="406" t="s">
        <v>287</v>
      </c>
      <c r="U5533" s="406">
        <v>46</v>
      </c>
      <c r="V5533" s="406">
        <v>9</v>
      </c>
      <c r="W5533" s="406">
        <v>202021</v>
      </c>
      <c r="X5533" s="566">
        <v>0</v>
      </c>
    </row>
    <row r="5534" spans="18:24" x14ac:dyDescent="0.2">
      <c r="R5534" s="406" t="str">
        <f t="shared" si="86"/>
        <v>572_COR_46_9_202021</v>
      </c>
      <c r="S5534" s="406">
        <v>572</v>
      </c>
      <c r="T5534" s="406" t="s">
        <v>287</v>
      </c>
      <c r="U5534" s="406">
        <v>46</v>
      </c>
      <c r="V5534" s="406">
        <v>9</v>
      </c>
      <c r="W5534" s="406">
        <v>202021</v>
      </c>
      <c r="X5534" s="566">
        <v>0</v>
      </c>
    </row>
    <row r="5535" spans="18:24" x14ac:dyDescent="0.2">
      <c r="R5535" s="406" t="str">
        <f t="shared" si="86"/>
        <v>574_COR_46_9_202021</v>
      </c>
      <c r="S5535" s="406">
        <v>574</v>
      </c>
      <c r="T5535" s="406" t="s">
        <v>287</v>
      </c>
      <c r="U5535" s="406">
        <v>46</v>
      </c>
      <c r="V5535" s="406">
        <v>9</v>
      </c>
      <c r="W5535" s="406">
        <v>202021</v>
      </c>
      <c r="X5535" s="566">
        <v>0</v>
      </c>
    </row>
    <row r="5536" spans="18:24" x14ac:dyDescent="0.2">
      <c r="R5536" s="406" t="str">
        <f t="shared" si="86"/>
        <v>576_COR_46_9_202021</v>
      </c>
      <c r="S5536" s="406">
        <v>576</v>
      </c>
      <c r="T5536" s="406" t="s">
        <v>287</v>
      </c>
      <c r="U5536" s="406">
        <v>46</v>
      </c>
      <c r="V5536" s="406">
        <v>9</v>
      </c>
      <c r="W5536" s="406">
        <v>202021</v>
      </c>
      <c r="X5536" s="566">
        <v>0</v>
      </c>
    </row>
    <row r="5537" spans="18:24" x14ac:dyDescent="0.2">
      <c r="R5537" s="406" t="str">
        <f t="shared" si="86"/>
        <v>582_COR_46_9_202021</v>
      </c>
      <c r="S5537" s="406">
        <v>582</v>
      </c>
      <c r="T5537" s="406" t="s">
        <v>287</v>
      </c>
      <c r="U5537" s="406">
        <v>46</v>
      </c>
      <c r="V5537" s="406">
        <v>9</v>
      </c>
      <c r="W5537" s="406">
        <v>202021</v>
      </c>
      <c r="X5537" s="566">
        <v>0</v>
      </c>
    </row>
    <row r="5538" spans="18:24" x14ac:dyDescent="0.2">
      <c r="R5538" s="406" t="str">
        <f t="shared" si="86"/>
        <v>584_COR_46_9_202021</v>
      </c>
      <c r="S5538" s="406">
        <v>584</v>
      </c>
      <c r="T5538" s="406" t="s">
        <v>287</v>
      </c>
      <c r="U5538" s="406">
        <v>46</v>
      </c>
      <c r="V5538" s="406">
        <v>9</v>
      </c>
      <c r="W5538" s="406">
        <v>202021</v>
      </c>
      <c r="X5538" s="566">
        <v>0</v>
      </c>
    </row>
    <row r="5539" spans="18:24" x14ac:dyDescent="0.2">
      <c r="R5539" s="406" t="str">
        <f t="shared" si="86"/>
        <v>586_COR_46_9_202021</v>
      </c>
      <c r="S5539" s="406">
        <v>586</v>
      </c>
      <c r="T5539" s="406" t="s">
        <v>287</v>
      </c>
      <c r="U5539" s="406">
        <v>46</v>
      </c>
      <c r="V5539" s="406">
        <v>9</v>
      </c>
      <c r="W5539" s="406">
        <v>202021</v>
      </c>
      <c r="X5539" s="566">
        <v>0</v>
      </c>
    </row>
    <row r="5540" spans="18:24" x14ac:dyDescent="0.2">
      <c r="R5540" s="406" t="str">
        <f t="shared" si="86"/>
        <v>512_COR_47_9_202021</v>
      </c>
      <c r="S5540" s="406">
        <v>512</v>
      </c>
      <c r="T5540" s="406" t="s">
        <v>287</v>
      </c>
      <c r="U5540" s="406">
        <v>47</v>
      </c>
      <c r="V5540" s="406">
        <v>9</v>
      </c>
      <c r="W5540" s="406">
        <v>202021</v>
      </c>
      <c r="X5540" s="566">
        <v>0</v>
      </c>
    </row>
    <row r="5541" spans="18:24" x14ac:dyDescent="0.2">
      <c r="R5541" s="406" t="str">
        <f t="shared" si="86"/>
        <v>514_COR_47_9_202021</v>
      </c>
      <c r="S5541" s="406">
        <v>514</v>
      </c>
      <c r="T5541" s="406" t="s">
        <v>287</v>
      </c>
      <c r="U5541" s="406">
        <v>47</v>
      </c>
      <c r="V5541" s="406">
        <v>9</v>
      </c>
      <c r="W5541" s="406">
        <v>202021</v>
      </c>
      <c r="X5541" s="566">
        <v>0</v>
      </c>
    </row>
    <row r="5542" spans="18:24" x14ac:dyDescent="0.2">
      <c r="R5542" s="406" t="str">
        <f t="shared" si="86"/>
        <v>516_COR_47_9_202021</v>
      </c>
      <c r="S5542" s="406">
        <v>516</v>
      </c>
      <c r="T5542" s="406" t="s">
        <v>287</v>
      </c>
      <c r="U5542" s="406">
        <v>47</v>
      </c>
      <c r="V5542" s="406">
        <v>9</v>
      </c>
      <c r="W5542" s="406">
        <v>202021</v>
      </c>
      <c r="X5542" s="566">
        <v>166</v>
      </c>
    </row>
    <row r="5543" spans="18:24" x14ac:dyDescent="0.2">
      <c r="R5543" s="406" t="str">
        <f t="shared" si="86"/>
        <v>518_COR_47_9_202021</v>
      </c>
      <c r="S5543" s="406">
        <v>518</v>
      </c>
      <c r="T5543" s="406" t="s">
        <v>287</v>
      </c>
      <c r="U5543" s="406">
        <v>47</v>
      </c>
      <c r="V5543" s="406">
        <v>9</v>
      </c>
      <c r="W5543" s="406">
        <v>202021</v>
      </c>
      <c r="X5543" s="566">
        <v>92</v>
      </c>
    </row>
    <row r="5544" spans="18:24" x14ac:dyDescent="0.2">
      <c r="R5544" s="406" t="str">
        <f t="shared" si="86"/>
        <v>520_COR_47_9_202021</v>
      </c>
      <c r="S5544" s="406">
        <v>520</v>
      </c>
      <c r="T5544" s="406" t="s">
        <v>287</v>
      </c>
      <c r="U5544" s="406">
        <v>47</v>
      </c>
      <c r="V5544" s="406">
        <v>9</v>
      </c>
      <c r="W5544" s="406">
        <v>202021</v>
      </c>
      <c r="X5544" s="566">
        <v>330.47535000000005</v>
      </c>
    </row>
    <row r="5545" spans="18:24" x14ac:dyDescent="0.2">
      <c r="R5545" s="406" t="str">
        <f t="shared" si="86"/>
        <v>522_COR_47_9_202021</v>
      </c>
      <c r="S5545" s="406">
        <v>522</v>
      </c>
      <c r="T5545" s="406" t="s">
        <v>287</v>
      </c>
      <c r="U5545" s="406">
        <v>47</v>
      </c>
      <c r="V5545" s="406">
        <v>9</v>
      </c>
      <c r="W5545" s="406">
        <v>202021</v>
      </c>
      <c r="X5545" s="566">
        <v>100.53399999999999</v>
      </c>
    </row>
    <row r="5546" spans="18:24" x14ac:dyDescent="0.2">
      <c r="R5546" s="406" t="str">
        <f t="shared" si="86"/>
        <v>524_COR_47_9_202021</v>
      </c>
      <c r="S5546" s="406">
        <v>524</v>
      </c>
      <c r="T5546" s="406" t="s">
        <v>287</v>
      </c>
      <c r="U5546" s="406">
        <v>47</v>
      </c>
      <c r="V5546" s="406">
        <v>9</v>
      </c>
      <c r="W5546" s="406">
        <v>202021</v>
      </c>
      <c r="X5546" s="566">
        <v>120.008</v>
      </c>
    </row>
    <row r="5547" spans="18:24" x14ac:dyDescent="0.2">
      <c r="R5547" s="406" t="str">
        <f t="shared" si="86"/>
        <v>526_COR_47_9_202021</v>
      </c>
      <c r="S5547" s="406">
        <v>526</v>
      </c>
      <c r="T5547" s="406" t="s">
        <v>287</v>
      </c>
      <c r="U5547" s="406">
        <v>47</v>
      </c>
      <c r="V5547" s="406">
        <v>9</v>
      </c>
      <c r="W5547" s="406">
        <v>202021</v>
      </c>
      <c r="X5547" s="566">
        <v>22</v>
      </c>
    </row>
    <row r="5548" spans="18:24" x14ac:dyDescent="0.2">
      <c r="R5548" s="406" t="str">
        <f t="shared" si="86"/>
        <v>528_COR_47_9_202021</v>
      </c>
      <c r="S5548" s="406">
        <v>528</v>
      </c>
      <c r="T5548" s="406" t="s">
        <v>287</v>
      </c>
      <c r="U5548" s="406">
        <v>47</v>
      </c>
      <c r="V5548" s="406">
        <v>9</v>
      </c>
      <c r="W5548" s="406">
        <v>202021</v>
      </c>
      <c r="X5548" s="566">
        <v>0.752</v>
      </c>
    </row>
    <row r="5549" spans="18:24" x14ac:dyDescent="0.2">
      <c r="R5549" s="406" t="str">
        <f t="shared" si="86"/>
        <v>530_COR_47_9_202021</v>
      </c>
      <c r="S5549" s="406">
        <v>530</v>
      </c>
      <c r="T5549" s="406" t="s">
        <v>287</v>
      </c>
      <c r="U5549" s="406">
        <v>47</v>
      </c>
      <c r="V5549" s="406">
        <v>9</v>
      </c>
      <c r="W5549" s="406">
        <v>202021</v>
      </c>
      <c r="X5549" s="566">
        <v>167.85965999999996</v>
      </c>
    </row>
    <row r="5550" spans="18:24" x14ac:dyDescent="0.2">
      <c r="R5550" s="406" t="str">
        <f t="shared" si="86"/>
        <v>532_COR_47_9_202021</v>
      </c>
      <c r="S5550" s="406">
        <v>532</v>
      </c>
      <c r="T5550" s="406" t="s">
        <v>287</v>
      </c>
      <c r="U5550" s="406">
        <v>47</v>
      </c>
      <c r="V5550" s="406">
        <v>9</v>
      </c>
      <c r="W5550" s="406">
        <v>202021</v>
      </c>
      <c r="X5550" s="566">
        <v>224</v>
      </c>
    </row>
    <row r="5551" spans="18:24" x14ac:dyDescent="0.2">
      <c r="R5551" s="406" t="str">
        <f t="shared" si="86"/>
        <v>534_COR_47_9_202021</v>
      </c>
      <c r="S5551" s="406">
        <v>534</v>
      </c>
      <c r="T5551" s="406" t="s">
        <v>287</v>
      </c>
      <c r="U5551" s="406">
        <v>47</v>
      </c>
      <c r="V5551" s="406">
        <v>9</v>
      </c>
      <c r="W5551" s="406">
        <v>202021</v>
      </c>
      <c r="X5551" s="566">
        <v>291.20191</v>
      </c>
    </row>
    <row r="5552" spans="18:24" x14ac:dyDescent="0.2">
      <c r="R5552" s="406" t="str">
        <f t="shared" si="86"/>
        <v>536_COR_47_9_202021</v>
      </c>
      <c r="S5552" s="406">
        <v>536</v>
      </c>
      <c r="T5552" s="406" t="s">
        <v>287</v>
      </c>
      <c r="U5552" s="406">
        <v>47</v>
      </c>
      <c r="V5552" s="406">
        <v>9</v>
      </c>
      <c r="W5552" s="406">
        <v>202021</v>
      </c>
      <c r="X5552" s="566">
        <v>0</v>
      </c>
    </row>
    <row r="5553" spans="18:24" x14ac:dyDescent="0.2">
      <c r="R5553" s="406" t="str">
        <f t="shared" si="86"/>
        <v>538_COR_47_9_202021</v>
      </c>
      <c r="S5553" s="406">
        <v>538</v>
      </c>
      <c r="T5553" s="406" t="s">
        <v>287</v>
      </c>
      <c r="U5553" s="406">
        <v>47</v>
      </c>
      <c r="V5553" s="406">
        <v>9</v>
      </c>
      <c r="W5553" s="406">
        <v>202021</v>
      </c>
      <c r="X5553" s="566">
        <v>610</v>
      </c>
    </row>
    <row r="5554" spans="18:24" x14ac:dyDescent="0.2">
      <c r="R5554" s="406" t="str">
        <f t="shared" si="86"/>
        <v>540_COR_47_9_202021</v>
      </c>
      <c r="S5554" s="406">
        <v>540</v>
      </c>
      <c r="T5554" s="406" t="s">
        <v>287</v>
      </c>
      <c r="U5554" s="406">
        <v>47</v>
      </c>
      <c r="V5554" s="406">
        <v>9</v>
      </c>
      <c r="W5554" s="406">
        <v>202021</v>
      </c>
      <c r="X5554" s="566">
        <v>731.10899999999992</v>
      </c>
    </row>
    <row r="5555" spans="18:24" x14ac:dyDescent="0.2">
      <c r="R5555" s="406" t="str">
        <f t="shared" si="86"/>
        <v>542_COR_47_9_202021</v>
      </c>
      <c r="S5555" s="406">
        <v>542</v>
      </c>
      <c r="T5555" s="406" t="s">
        <v>287</v>
      </c>
      <c r="U5555" s="406">
        <v>47</v>
      </c>
      <c r="V5555" s="406">
        <v>9</v>
      </c>
      <c r="W5555" s="406">
        <v>202021</v>
      </c>
      <c r="X5555" s="566">
        <v>188</v>
      </c>
    </row>
    <row r="5556" spans="18:24" x14ac:dyDescent="0.2">
      <c r="R5556" s="406" t="str">
        <f t="shared" si="86"/>
        <v>544_COR_47_9_202021</v>
      </c>
      <c r="S5556" s="406">
        <v>544</v>
      </c>
      <c r="T5556" s="406" t="s">
        <v>287</v>
      </c>
      <c r="U5556" s="406">
        <v>47</v>
      </c>
      <c r="V5556" s="406">
        <v>9</v>
      </c>
      <c r="W5556" s="406">
        <v>202021</v>
      </c>
      <c r="X5556" s="566">
        <v>34</v>
      </c>
    </row>
    <row r="5557" spans="18:24" x14ac:dyDescent="0.2">
      <c r="R5557" s="406" t="str">
        <f t="shared" si="86"/>
        <v>545_COR_47_9_202021</v>
      </c>
      <c r="S5557" s="406">
        <v>545</v>
      </c>
      <c r="T5557" s="406" t="s">
        <v>287</v>
      </c>
      <c r="U5557" s="406">
        <v>47</v>
      </c>
      <c r="V5557" s="406">
        <v>9</v>
      </c>
      <c r="W5557" s="406">
        <v>202021</v>
      </c>
      <c r="X5557" s="566">
        <v>33</v>
      </c>
    </row>
    <row r="5558" spans="18:24" x14ac:dyDescent="0.2">
      <c r="R5558" s="406" t="str">
        <f t="shared" si="86"/>
        <v>546_COR_47_9_202021</v>
      </c>
      <c r="S5558" s="406">
        <v>546</v>
      </c>
      <c r="T5558" s="406" t="s">
        <v>287</v>
      </c>
      <c r="U5558" s="406">
        <v>47</v>
      </c>
      <c r="V5558" s="406">
        <v>9</v>
      </c>
      <c r="W5558" s="406">
        <v>202021</v>
      </c>
      <c r="X5558" s="566">
        <v>0</v>
      </c>
    </row>
    <row r="5559" spans="18:24" x14ac:dyDescent="0.2">
      <c r="R5559" s="406" t="str">
        <f t="shared" si="86"/>
        <v>548_COR_47_9_202021</v>
      </c>
      <c r="S5559" s="406">
        <v>548</v>
      </c>
      <c r="T5559" s="406" t="s">
        <v>287</v>
      </c>
      <c r="U5559" s="406">
        <v>47</v>
      </c>
      <c r="V5559" s="406">
        <v>9</v>
      </c>
      <c r="W5559" s="406">
        <v>202021</v>
      </c>
      <c r="X5559" s="566">
        <v>30.466000000000001</v>
      </c>
    </row>
    <row r="5560" spans="18:24" x14ac:dyDescent="0.2">
      <c r="R5560" s="406" t="str">
        <f t="shared" si="86"/>
        <v>550_COR_47_9_202021</v>
      </c>
      <c r="S5560" s="406">
        <v>550</v>
      </c>
      <c r="T5560" s="406" t="s">
        <v>287</v>
      </c>
      <c r="U5560" s="406">
        <v>47</v>
      </c>
      <c r="V5560" s="406">
        <v>9</v>
      </c>
      <c r="W5560" s="406">
        <v>202021</v>
      </c>
      <c r="X5560" s="566">
        <v>61.785769999999999</v>
      </c>
    </row>
    <row r="5561" spans="18:24" x14ac:dyDescent="0.2">
      <c r="R5561" s="406" t="str">
        <f t="shared" si="86"/>
        <v>552_COR_47_9_202021</v>
      </c>
      <c r="S5561" s="406">
        <v>552</v>
      </c>
      <c r="T5561" s="406" t="s">
        <v>287</v>
      </c>
      <c r="U5561" s="406">
        <v>47</v>
      </c>
      <c r="V5561" s="406">
        <v>9</v>
      </c>
      <c r="W5561" s="406">
        <v>202021</v>
      </c>
      <c r="X5561" s="566">
        <v>456</v>
      </c>
    </row>
    <row r="5562" spans="18:24" x14ac:dyDescent="0.2">
      <c r="R5562" s="406" t="str">
        <f t="shared" si="86"/>
        <v>562_COR_47_9_202021</v>
      </c>
      <c r="S5562" s="406">
        <v>562</v>
      </c>
      <c r="T5562" s="406" t="s">
        <v>287</v>
      </c>
      <c r="U5562" s="406">
        <v>47</v>
      </c>
      <c r="V5562" s="406">
        <v>9</v>
      </c>
      <c r="W5562" s="406">
        <v>202021</v>
      </c>
      <c r="X5562" s="566">
        <v>0</v>
      </c>
    </row>
    <row r="5563" spans="18:24" x14ac:dyDescent="0.2">
      <c r="R5563" s="406" t="str">
        <f t="shared" si="86"/>
        <v>564_COR_47_9_202021</v>
      </c>
      <c r="S5563" s="406">
        <v>564</v>
      </c>
      <c r="T5563" s="406" t="s">
        <v>287</v>
      </c>
      <c r="U5563" s="406">
        <v>47</v>
      </c>
      <c r="V5563" s="406">
        <v>9</v>
      </c>
      <c r="W5563" s="406">
        <v>202021</v>
      </c>
      <c r="X5563" s="566">
        <v>0</v>
      </c>
    </row>
    <row r="5564" spans="18:24" x14ac:dyDescent="0.2">
      <c r="R5564" s="406" t="str">
        <f t="shared" si="86"/>
        <v>566_COR_47_9_202021</v>
      </c>
      <c r="S5564" s="406">
        <v>566</v>
      </c>
      <c r="T5564" s="406" t="s">
        <v>287</v>
      </c>
      <c r="U5564" s="406">
        <v>47</v>
      </c>
      <c r="V5564" s="406">
        <v>9</v>
      </c>
      <c r="W5564" s="406">
        <v>202021</v>
      </c>
      <c r="X5564" s="566">
        <v>0</v>
      </c>
    </row>
    <row r="5565" spans="18:24" x14ac:dyDescent="0.2">
      <c r="R5565" s="406" t="str">
        <f t="shared" si="86"/>
        <v>568_COR_47_9_202021</v>
      </c>
      <c r="S5565" s="406">
        <v>568</v>
      </c>
      <c r="T5565" s="406" t="s">
        <v>287</v>
      </c>
      <c r="U5565" s="406">
        <v>47</v>
      </c>
      <c r="V5565" s="406">
        <v>9</v>
      </c>
      <c r="W5565" s="406">
        <v>202021</v>
      </c>
      <c r="X5565" s="566">
        <v>0</v>
      </c>
    </row>
    <row r="5566" spans="18:24" x14ac:dyDescent="0.2">
      <c r="R5566" s="406" t="str">
        <f t="shared" si="86"/>
        <v>572_COR_47_9_202021</v>
      </c>
      <c r="S5566" s="406">
        <v>572</v>
      </c>
      <c r="T5566" s="406" t="s">
        <v>287</v>
      </c>
      <c r="U5566" s="406">
        <v>47</v>
      </c>
      <c r="V5566" s="406">
        <v>9</v>
      </c>
      <c r="W5566" s="406">
        <v>202021</v>
      </c>
      <c r="X5566" s="566">
        <v>0</v>
      </c>
    </row>
    <row r="5567" spans="18:24" x14ac:dyDescent="0.2">
      <c r="R5567" s="406" t="str">
        <f t="shared" si="86"/>
        <v>574_COR_47_9_202021</v>
      </c>
      <c r="S5567" s="406">
        <v>574</v>
      </c>
      <c r="T5567" s="406" t="s">
        <v>287</v>
      </c>
      <c r="U5567" s="406">
        <v>47</v>
      </c>
      <c r="V5567" s="406">
        <v>9</v>
      </c>
      <c r="W5567" s="406">
        <v>202021</v>
      </c>
      <c r="X5567" s="566">
        <v>0</v>
      </c>
    </row>
    <row r="5568" spans="18:24" x14ac:dyDescent="0.2">
      <c r="R5568" s="406" t="str">
        <f t="shared" si="86"/>
        <v>576_COR_47_9_202021</v>
      </c>
      <c r="S5568" s="406">
        <v>576</v>
      </c>
      <c r="T5568" s="406" t="s">
        <v>287</v>
      </c>
      <c r="U5568" s="406">
        <v>47</v>
      </c>
      <c r="V5568" s="406">
        <v>9</v>
      </c>
      <c r="W5568" s="406">
        <v>202021</v>
      </c>
      <c r="X5568" s="566">
        <v>0</v>
      </c>
    </row>
    <row r="5569" spans="18:24" x14ac:dyDescent="0.2">
      <c r="R5569" s="406" t="str">
        <f t="shared" si="86"/>
        <v>582_COR_47_9_202021</v>
      </c>
      <c r="S5569" s="406">
        <v>582</v>
      </c>
      <c r="T5569" s="406" t="s">
        <v>287</v>
      </c>
      <c r="U5569" s="406">
        <v>47</v>
      </c>
      <c r="V5569" s="406">
        <v>9</v>
      </c>
      <c r="W5569" s="406">
        <v>202021</v>
      </c>
      <c r="X5569" s="566">
        <v>0</v>
      </c>
    </row>
    <row r="5570" spans="18:24" x14ac:dyDescent="0.2">
      <c r="R5570" s="406" t="str">
        <f t="shared" si="86"/>
        <v>584_COR_47_9_202021</v>
      </c>
      <c r="S5570" s="406">
        <v>584</v>
      </c>
      <c r="T5570" s="406" t="s">
        <v>287</v>
      </c>
      <c r="U5570" s="406">
        <v>47</v>
      </c>
      <c r="V5570" s="406">
        <v>9</v>
      </c>
      <c r="W5570" s="406">
        <v>202021</v>
      </c>
      <c r="X5570" s="566">
        <v>0</v>
      </c>
    </row>
    <row r="5571" spans="18:24" x14ac:dyDescent="0.2">
      <c r="R5571" s="406" t="str">
        <f t="shared" si="86"/>
        <v>586_COR_47_9_202021</v>
      </c>
      <c r="S5571" s="406">
        <v>586</v>
      </c>
      <c r="T5571" s="406" t="s">
        <v>287</v>
      </c>
      <c r="U5571" s="406">
        <v>47</v>
      </c>
      <c r="V5571" s="406">
        <v>9</v>
      </c>
      <c r="W5571" s="406">
        <v>202021</v>
      </c>
      <c r="X5571" s="566">
        <v>0</v>
      </c>
    </row>
    <row r="5572" spans="18:24" x14ac:dyDescent="0.2">
      <c r="R5572" s="406" t="str">
        <f t="shared" ref="R5572:R5635" si="87">S5572&amp;"_"&amp;T5572&amp;"_"&amp;U5572&amp;"_"&amp;V5572&amp;"_"&amp;W5572</f>
        <v>512_COR_48_9_202021</v>
      </c>
      <c r="S5572" s="406">
        <v>512</v>
      </c>
      <c r="T5572" s="406" t="s">
        <v>287</v>
      </c>
      <c r="U5572" s="406">
        <v>48</v>
      </c>
      <c r="V5572" s="406">
        <v>9</v>
      </c>
      <c r="W5572" s="406">
        <v>202021</v>
      </c>
      <c r="X5572" s="566">
        <v>275</v>
      </c>
    </row>
    <row r="5573" spans="18:24" x14ac:dyDescent="0.2">
      <c r="R5573" s="406" t="str">
        <f t="shared" si="87"/>
        <v>514_COR_48_9_202021</v>
      </c>
      <c r="S5573" s="406">
        <v>514</v>
      </c>
      <c r="T5573" s="406" t="s">
        <v>287</v>
      </c>
      <c r="U5573" s="406">
        <v>48</v>
      </c>
      <c r="V5573" s="406">
        <v>9</v>
      </c>
      <c r="W5573" s="406">
        <v>202021</v>
      </c>
      <c r="X5573" s="566">
        <v>1190</v>
      </c>
    </row>
    <row r="5574" spans="18:24" x14ac:dyDescent="0.2">
      <c r="R5574" s="406" t="str">
        <f t="shared" si="87"/>
        <v>516_COR_48_9_202021</v>
      </c>
      <c r="S5574" s="406">
        <v>516</v>
      </c>
      <c r="T5574" s="406" t="s">
        <v>287</v>
      </c>
      <c r="U5574" s="406">
        <v>48</v>
      </c>
      <c r="V5574" s="406">
        <v>9</v>
      </c>
      <c r="W5574" s="406">
        <v>202021</v>
      </c>
      <c r="X5574" s="566">
        <v>402</v>
      </c>
    </row>
    <row r="5575" spans="18:24" x14ac:dyDescent="0.2">
      <c r="R5575" s="406" t="str">
        <f t="shared" si="87"/>
        <v>518_COR_48_9_202021</v>
      </c>
      <c r="S5575" s="406">
        <v>518</v>
      </c>
      <c r="T5575" s="406" t="s">
        <v>287</v>
      </c>
      <c r="U5575" s="406">
        <v>48</v>
      </c>
      <c r="V5575" s="406">
        <v>9</v>
      </c>
      <c r="W5575" s="406">
        <v>202021</v>
      </c>
      <c r="X5575" s="566">
        <v>797</v>
      </c>
    </row>
    <row r="5576" spans="18:24" x14ac:dyDescent="0.2">
      <c r="R5576" s="406" t="str">
        <f t="shared" si="87"/>
        <v>520_COR_48_9_202021</v>
      </c>
      <c r="S5576" s="406">
        <v>520</v>
      </c>
      <c r="T5576" s="406" t="s">
        <v>287</v>
      </c>
      <c r="U5576" s="406">
        <v>48</v>
      </c>
      <c r="V5576" s="406">
        <v>9</v>
      </c>
      <c r="W5576" s="406">
        <v>202021</v>
      </c>
      <c r="X5576" s="566">
        <v>758.06546000000003</v>
      </c>
    </row>
    <row r="5577" spans="18:24" x14ac:dyDescent="0.2">
      <c r="R5577" s="406" t="str">
        <f t="shared" si="87"/>
        <v>522_COR_48_9_202021</v>
      </c>
      <c r="S5577" s="406">
        <v>522</v>
      </c>
      <c r="T5577" s="406" t="s">
        <v>287</v>
      </c>
      <c r="U5577" s="406">
        <v>48</v>
      </c>
      <c r="V5577" s="406">
        <v>9</v>
      </c>
      <c r="W5577" s="406">
        <v>202021</v>
      </c>
      <c r="X5577" s="566">
        <v>239.559</v>
      </c>
    </row>
    <row r="5578" spans="18:24" x14ac:dyDescent="0.2">
      <c r="R5578" s="406" t="str">
        <f t="shared" si="87"/>
        <v>524_COR_48_9_202021</v>
      </c>
      <c r="S5578" s="406">
        <v>524</v>
      </c>
      <c r="T5578" s="406" t="s">
        <v>287</v>
      </c>
      <c r="U5578" s="406">
        <v>48</v>
      </c>
      <c r="V5578" s="406">
        <v>9</v>
      </c>
      <c r="W5578" s="406">
        <v>202021</v>
      </c>
      <c r="X5578" s="566">
        <v>1835.2070000000001</v>
      </c>
    </row>
    <row r="5579" spans="18:24" x14ac:dyDescent="0.2">
      <c r="R5579" s="406" t="str">
        <f t="shared" si="87"/>
        <v>526_COR_48_9_202021</v>
      </c>
      <c r="S5579" s="406">
        <v>526</v>
      </c>
      <c r="T5579" s="406" t="s">
        <v>287</v>
      </c>
      <c r="U5579" s="406">
        <v>48</v>
      </c>
      <c r="V5579" s="406">
        <v>9</v>
      </c>
      <c r="W5579" s="406">
        <v>202021</v>
      </c>
      <c r="X5579" s="566">
        <v>76</v>
      </c>
    </row>
    <row r="5580" spans="18:24" x14ac:dyDescent="0.2">
      <c r="R5580" s="406" t="str">
        <f t="shared" si="87"/>
        <v>528_COR_48_9_202021</v>
      </c>
      <c r="S5580" s="406">
        <v>528</v>
      </c>
      <c r="T5580" s="406" t="s">
        <v>287</v>
      </c>
      <c r="U5580" s="406">
        <v>48</v>
      </c>
      <c r="V5580" s="406">
        <v>9</v>
      </c>
      <c r="W5580" s="406">
        <v>202021</v>
      </c>
      <c r="X5580" s="566">
        <v>1403.93325</v>
      </c>
    </row>
    <row r="5581" spans="18:24" x14ac:dyDescent="0.2">
      <c r="R5581" s="406" t="str">
        <f t="shared" si="87"/>
        <v>530_COR_48_9_202021</v>
      </c>
      <c r="S5581" s="406">
        <v>530</v>
      </c>
      <c r="T5581" s="406" t="s">
        <v>287</v>
      </c>
      <c r="U5581" s="406">
        <v>48</v>
      </c>
      <c r="V5581" s="406">
        <v>9</v>
      </c>
      <c r="W5581" s="406">
        <v>202021</v>
      </c>
      <c r="X5581" s="566">
        <v>2810.4055637578854</v>
      </c>
    </row>
    <row r="5582" spans="18:24" x14ac:dyDescent="0.2">
      <c r="R5582" s="406" t="str">
        <f t="shared" si="87"/>
        <v>532_COR_48_9_202021</v>
      </c>
      <c r="S5582" s="406">
        <v>532</v>
      </c>
      <c r="T5582" s="406" t="s">
        <v>287</v>
      </c>
      <c r="U5582" s="406">
        <v>48</v>
      </c>
      <c r="V5582" s="406">
        <v>9</v>
      </c>
      <c r="W5582" s="406">
        <v>202021</v>
      </c>
      <c r="X5582" s="566">
        <v>662</v>
      </c>
    </row>
    <row r="5583" spans="18:24" x14ac:dyDescent="0.2">
      <c r="R5583" s="406" t="str">
        <f t="shared" si="87"/>
        <v>534_COR_48_9_202021</v>
      </c>
      <c r="S5583" s="406">
        <v>534</v>
      </c>
      <c r="T5583" s="406" t="s">
        <v>287</v>
      </c>
      <c r="U5583" s="406">
        <v>48</v>
      </c>
      <c r="V5583" s="406">
        <v>9</v>
      </c>
      <c r="W5583" s="406">
        <v>202021</v>
      </c>
      <c r="X5583" s="566">
        <v>297.71471000000003</v>
      </c>
    </row>
    <row r="5584" spans="18:24" x14ac:dyDescent="0.2">
      <c r="R5584" s="406" t="str">
        <f t="shared" si="87"/>
        <v>536_COR_48_9_202021</v>
      </c>
      <c r="S5584" s="406">
        <v>536</v>
      </c>
      <c r="T5584" s="406" t="s">
        <v>287</v>
      </c>
      <c r="U5584" s="406">
        <v>48</v>
      </c>
      <c r="V5584" s="406">
        <v>9</v>
      </c>
      <c r="W5584" s="406">
        <v>202021</v>
      </c>
      <c r="X5584" s="566">
        <v>203</v>
      </c>
    </row>
    <row r="5585" spans="18:24" x14ac:dyDescent="0.2">
      <c r="R5585" s="406" t="str">
        <f t="shared" si="87"/>
        <v>538_COR_48_9_202021</v>
      </c>
      <c r="S5585" s="406">
        <v>538</v>
      </c>
      <c r="T5585" s="406" t="s">
        <v>287</v>
      </c>
      <c r="U5585" s="406">
        <v>48</v>
      </c>
      <c r="V5585" s="406">
        <v>9</v>
      </c>
      <c r="W5585" s="406">
        <v>202021</v>
      </c>
      <c r="X5585" s="566">
        <v>1443</v>
      </c>
    </row>
    <row r="5586" spans="18:24" x14ac:dyDescent="0.2">
      <c r="R5586" s="406" t="str">
        <f t="shared" si="87"/>
        <v>540_COR_48_9_202021</v>
      </c>
      <c r="S5586" s="406">
        <v>540</v>
      </c>
      <c r="T5586" s="406" t="s">
        <v>287</v>
      </c>
      <c r="U5586" s="406">
        <v>48</v>
      </c>
      <c r="V5586" s="406">
        <v>9</v>
      </c>
      <c r="W5586" s="406">
        <v>202021</v>
      </c>
      <c r="X5586" s="566">
        <v>1205.345</v>
      </c>
    </row>
    <row r="5587" spans="18:24" x14ac:dyDescent="0.2">
      <c r="R5587" s="406" t="str">
        <f t="shared" si="87"/>
        <v>542_COR_48_9_202021</v>
      </c>
      <c r="S5587" s="406">
        <v>542</v>
      </c>
      <c r="T5587" s="406" t="s">
        <v>287</v>
      </c>
      <c r="U5587" s="406">
        <v>48</v>
      </c>
      <c r="V5587" s="406">
        <v>9</v>
      </c>
      <c r="W5587" s="406">
        <v>202021</v>
      </c>
      <c r="X5587" s="566">
        <v>459</v>
      </c>
    </row>
    <row r="5588" spans="18:24" x14ac:dyDescent="0.2">
      <c r="R5588" s="406" t="str">
        <f t="shared" si="87"/>
        <v>544_COR_48_9_202021</v>
      </c>
      <c r="S5588" s="406">
        <v>544</v>
      </c>
      <c r="T5588" s="406" t="s">
        <v>287</v>
      </c>
      <c r="U5588" s="406">
        <v>48</v>
      </c>
      <c r="V5588" s="406">
        <v>9</v>
      </c>
      <c r="W5588" s="406">
        <v>202021</v>
      </c>
      <c r="X5588" s="566">
        <v>1326</v>
      </c>
    </row>
    <row r="5589" spans="18:24" x14ac:dyDescent="0.2">
      <c r="R5589" s="406" t="str">
        <f t="shared" si="87"/>
        <v>545_COR_48_9_202021</v>
      </c>
      <c r="S5589" s="406">
        <v>545</v>
      </c>
      <c r="T5589" s="406" t="s">
        <v>287</v>
      </c>
      <c r="U5589" s="406">
        <v>48</v>
      </c>
      <c r="V5589" s="406">
        <v>9</v>
      </c>
      <c r="W5589" s="406">
        <v>202021</v>
      </c>
      <c r="X5589" s="566">
        <v>207</v>
      </c>
    </row>
    <row r="5590" spans="18:24" x14ac:dyDescent="0.2">
      <c r="R5590" s="406" t="str">
        <f t="shared" si="87"/>
        <v>546_COR_48_9_202021</v>
      </c>
      <c r="S5590" s="406">
        <v>546</v>
      </c>
      <c r="T5590" s="406" t="s">
        <v>287</v>
      </c>
      <c r="U5590" s="406">
        <v>48</v>
      </c>
      <c r="V5590" s="406">
        <v>9</v>
      </c>
      <c r="W5590" s="406">
        <v>202021</v>
      </c>
      <c r="X5590" s="566">
        <v>10</v>
      </c>
    </row>
    <row r="5591" spans="18:24" x14ac:dyDescent="0.2">
      <c r="R5591" s="406" t="str">
        <f t="shared" si="87"/>
        <v>548_COR_48_9_202021</v>
      </c>
      <c r="S5591" s="406">
        <v>548</v>
      </c>
      <c r="T5591" s="406" t="s">
        <v>287</v>
      </c>
      <c r="U5591" s="406">
        <v>48</v>
      </c>
      <c r="V5591" s="406">
        <v>9</v>
      </c>
      <c r="W5591" s="406">
        <v>202021</v>
      </c>
      <c r="X5591" s="566">
        <v>263.19599999999997</v>
      </c>
    </row>
    <row r="5592" spans="18:24" x14ac:dyDescent="0.2">
      <c r="R5592" s="406" t="str">
        <f t="shared" si="87"/>
        <v>550_COR_48_9_202021</v>
      </c>
      <c r="S5592" s="406">
        <v>550</v>
      </c>
      <c r="T5592" s="406" t="s">
        <v>287</v>
      </c>
      <c r="U5592" s="406">
        <v>48</v>
      </c>
      <c r="V5592" s="406">
        <v>9</v>
      </c>
      <c r="W5592" s="406">
        <v>202021</v>
      </c>
      <c r="X5592" s="566">
        <v>297.64792</v>
      </c>
    </row>
    <row r="5593" spans="18:24" x14ac:dyDescent="0.2">
      <c r="R5593" s="406" t="str">
        <f t="shared" si="87"/>
        <v>552_COR_48_9_202021</v>
      </c>
      <c r="S5593" s="406">
        <v>552</v>
      </c>
      <c r="T5593" s="406" t="s">
        <v>287</v>
      </c>
      <c r="U5593" s="406">
        <v>48</v>
      </c>
      <c r="V5593" s="406">
        <v>9</v>
      </c>
      <c r="W5593" s="406">
        <v>202021</v>
      </c>
      <c r="X5593" s="566">
        <v>1550</v>
      </c>
    </row>
    <row r="5594" spans="18:24" x14ac:dyDescent="0.2">
      <c r="R5594" s="406" t="str">
        <f t="shared" si="87"/>
        <v>562_COR_48_9_202021</v>
      </c>
      <c r="S5594" s="406">
        <v>562</v>
      </c>
      <c r="T5594" s="406" t="s">
        <v>287</v>
      </c>
      <c r="U5594" s="406">
        <v>48</v>
      </c>
      <c r="V5594" s="406">
        <v>9</v>
      </c>
      <c r="W5594" s="406">
        <v>202021</v>
      </c>
      <c r="X5594" s="566">
        <v>0</v>
      </c>
    </row>
    <row r="5595" spans="18:24" x14ac:dyDescent="0.2">
      <c r="R5595" s="406" t="str">
        <f t="shared" si="87"/>
        <v>564_COR_48_9_202021</v>
      </c>
      <c r="S5595" s="406">
        <v>564</v>
      </c>
      <c r="T5595" s="406" t="s">
        <v>287</v>
      </c>
      <c r="U5595" s="406">
        <v>48</v>
      </c>
      <c r="V5595" s="406">
        <v>9</v>
      </c>
      <c r="W5595" s="406">
        <v>202021</v>
      </c>
      <c r="X5595" s="566">
        <v>0</v>
      </c>
    </row>
    <row r="5596" spans="18:24" x14ac:dyDescent="0.2">
      <c r="R5596" s="406" t="str">
        <f t="shared" si="87"/>
        <v>566_COR_48_9_202021</v>
      </c>
      <c r="S5596" s="406">
        <v>566</v>
      </c>
      <c r="T5596" s="406" t="s">
        <v>287</v>
      </c>
      <c r="U5596" s="406">
        <v>48</v>
      </c>
      <c r="V5596" s="406">
        <v>9</v>
      </c>
      <c r="W5596" s="406">
        <v>202021</v>
      </c>
      <c r="X5596" s="566">
        <v>0</v>
      </c>
    </row>
    <row r="5597" spans="18:24" x14ac:dyDescent="0.2">
      <c r="R5597" s="406" t="str">
        <f t="shared" si="87"/>
        <v>568_COR_48_9_202021</v>
      </c>
      <c r="S5597" s="406">
        <v>568</v>
      </c>
      <c r="T5597" s="406" t="s">
        <v>287</v>
      </c>
      <c r="U5597" s="406">
        <v>48</v>
      </c>
      <c r="V5597" s="406">
        <v>9</v>
      </c>
      <c r="W5597" s="406">
        <v>202021</v>
      </c>
      <c r="X5597" s="566">
        <v>0</v>
      </c>
    </row>
    <row r="5598" spans="18:24" x14ac:dyDescent="0.2">
      <c r="R5598" s="406" t="str">
        <f t="shared" si="87"/>
        <v>572_COR_48_9_202021</v>
      </c>
      <c r="S5598" s="406">
        <v>572</v>
      </c>
      <c r="T5598" s="406" t="s">
        <v>287</v>
      </c>
      <c r="U5598" s="406">
        <v>48</v>
      </c>
      <c r="V5598" s="406">
        <v>9</v>
      </c>
      <c r="W5598" s="406">
        <v>202021</v>
      </c>
      <c r="X5598" s="566">
        <v>0</v>
      </c>
    </row>
    <row r="5599" spans="18:24" x14ac:dyDescent="0.2">
      <c r="R5599" s="406" t="str">
        <f t="shared" si="87"/>
        <v>574_COR_48_9_202021</v>
      </c>
      <c r="S5599" s="406">
        <v>574</v>
      </c>
      <c r="T5599" s="406" t="s">
        <v>287</v>
      </c>
      <c r="U5599" s="406">
        <v>48</v>
      </c>
      <c r="V5599" s="406">
        <v>9</v>
      </c>
      <c r="W5599" s="406">
        <v>202021</v>
      </c>
      <c r="X5599" s="566">
        <v>0</v>
      </c>
    </row>
    <row r="5600" spans="18:24" x14ac:dyDescent="0.2">
      <c r="R5600" s="406" t="str">
        <f t="shared" si="87"/>
        <v>576_COR_48_9_202021</v>
      </c>
      <c r="S5600" s="406">
        <v>576</v>
      </c>
      <c r="T5600" s="406" t="s">
        <v>287</v>
      </c>
      <c r="U5600" s="406">
        <v>48</v>
      </c>
      <c r="V5600" s="406">
        <v>9</v>
      </c>
      <c r="W5600" s="406">
        <v>202021</v>
      </c>
      <c r="X5600" s="566">
        <v>0</v>
      </c>
    </row>
    <row r="5601" spans="18:24" x14ac:dyDescent="0.2">
      <c r="R5601" s="406" t="str">
        <f t="shared" si="87"/>
        <v>582_COR_48_9_202021</v>
      </c>
      <c r="S5601" s="406">
        <v>582</v>
      </c>
      <c r="T5601" s="406" t="s">
        <v>287</v>
      </c>
      <c r="U5601" s="406">
        <v>48</v>
      </c>
      <c r="V5601" s="406">
        <v>9</v>
      </c>
      <c r="W5601" s="406">
        <v>202021</v>
      </c>
      <c r="X5601" s="566">
        <v>0</v>
      </c>
    </row>
    <row r="5602" spans="18:24" x14ac:dyDescent="0.2">
      <c r="R5602" s="406" t="str">
        <f t="shared" si="87"/>
        <v>584_COR_48_9_202021</v>
      </c>
      <c r="S5602" s="406">
        <v>584</v>
      </c>
      <c r="T5602" s="406" t="s">
        <v>287</v>
      </c>
      <c r="U5602" s="406">
        <v>48</v>
      </c>
      <c r="V5602" s="406">
        <v>9</v>
      </c>
      <c r="W5602" s="406">
        <v>202021</v>
      </c>
      <c r="X5602" s="566">
        <v>0</v>
      </c>
    </row>
    <row r="5603" spans="18:24" x14ac:dyDescent="0.2">
      <c r="R5603" s="406" t="str">
        <f t="shared" si="87"/>
        <v>586_COR_48_9_202021</v>
      </c>
      <c r="S5603" s="406">
        <v>586</v>
      </c>
      <c r="T5603" s="406" t="s">
        <v>287</v>
      </c>
      <c r="U5603" s="406">
        <v>48</v>
      </c>
      <c r="V5603" s="406">
        <v>9</v>
      </c>
      <c r="W5603" s="406">
        <v>202021</v>
      </c>
      <c r="X5603" s="566">
        <v>0</v>
      </c>
    </row>
    <row r="5604" spans="18:24" x14ac:dyDescent="0.2">
      <c r="R5604" s="406" t="str">
        <f t="shared" si="87"/>
        <v>512_COR_49_9_202021</v>
      </c>
      <c r="S5604" s="406">
        <v>512</v>
      </c>
      <c r="T5604" s="406" t="s">
        <v>287</v>
      </c>
      <c r="U5604" s="406">
        <v>49</v>
      </c>
      <c r="V5604" s="406">
        <v>9</v>
      </c>
      <c r="W5604" s="406">
        <v>202021</v>
      </c>
      <c r="X5604" s="566">
        <v>0</v>
      </c>
    </row>
    <row r="5605" spans="18:24" x14ac:dyDescent="0.2">
      <c r="R5605" s="406" t="str">
        <f t="shared" si="87"/>
        <v>514_COR_49_9_202021</v>
      </c>
      <c r="S5605" s="406">
        <v>514</v>
      </c>
      <c r="T5605" s="406" t="s">
        <v>287</v>
      </c>
      <c r="U5605" s="406">
        <v>49</v>
      </c>
      <c r="V5605" s="406">
        <v>9</v>
      </c>
      <c r="W5605" s="406">
        <v>202021</v>
      </c>
      <c r="X5605" s="566">
        <v>0</v>
      </c>
    </row>
    <row r="5606" spans="18:24" x14ac:dyDescent="0.2">
      <c r="R5606" s="406" t="str">
        <f t="shared" si="87"/>
        <v>516_COR_49_9_202021</v>
      </c>
      <c r="S5606" s="406">
        <v>516</v>
      </c>
      <c r="T5606" s="406" t="s">
        <v>287</v>
      </c>
      <c r="U5606" s="406">
        <v>49</v>
      </c>
      <c r="V5606" s="406">
        <v>9</v>
      </c>
      <c r="W5606" s="406">
        <v>202021</v>
      </c>
      <c r="X5606" s="566">
        <v>0</v>
      </c>
    </row>
    <row r="5607" spans="18:24" x14ac:dyDescent="0.2">
      <c r="R5607" s="406" t="str">
        <f t="shared" si="87"/>
        <v>518_COR_49_9_202021</v>
      </c>
      <c r="S5607" s="406">
        <v>518</v>
      </c>
      <c r="T5607" s="406" t="s">
        <v>287</v>
      </c>
      <c r="U5607" s="406">
        <v>49</v>
      </c>
      <c r="V5607" s="406">
        <v>9</v>
      </c>
      <c r="W5607" s="406">
        <v>202021</v>
      </c>
      <c r="X5607" s="566">
        <v>0</v>
      </c>
    </row>
    <row r="5608" spans="18:24" x14ac:dyDescent="0.2">
      <c r="R5608" s="406" t="str">
        <f t="shared" si="87"/>
        <v>520_COR_49_9_202021</v>
      </c>
      <c r="S5608" s="406">
        <v>520</v>
      </c>
      <c r="T5608" s="406" t="s">
        <v>287</v>
      </c>
      <c r="U5608" s="406">
        <v>49</v>
      </c>
      <c r="V5608" s="406">
        <v>9</v>
      </c>
      <c r="W5608" s="406">
        <v>202021</v>
      </c>
      <c r="X5608" s="566">
        <v>0</v>
      </c>
    </row>
    <row r="5609" spans="18:24" x14ac:dyDescent="0.2">
      <c r="R5609" s="406" t="str">
        <f t="shared" si="87"/>
        <v>522_COR_49_9_202021</v>
      </c>
      <c r="S5609" s="406">
        <v>522</v>
      </c>
      <c r="T5609" s="406" t="s">
        <v>287</v>
      </c>
      <c r="U5609" s="406">
        <v>49</v>
      </c>
      <c r="V5609" s="406">
        <v>9</v>
      </c>
      <c r="W5609" s="406">
        <v>202021</v>
      </c>
      <c r="X5609" s="566">
        <v>0</v>
      </c>
    </row>
    <row r="5610" spans="18:24" x14ac:dyDescent="0.2">
      <c r="R5610" s="406" t="str">
        <f t="shared" si="87"/>
        <v>524_COR_49_9_202021</v>
      </c>
      <c r="S5610" s="406">
        <v>524</v>
      </c>
      <c r="T5610" s="406" t="s">
        <v>287</v>
      </c>
      <c r="U5610" s="406">
        <v>49</v>
      </c>
      <c r="V5610" s="406">
        <v>9</v>
      </c>
      <c r="W5610" s="406">
        <v>202021</v>
      </c>
      <c r="X5610" s="566">
        <v>0</v>
      </c>
    </row>
    <row r="5611" spans="18:24" x14ac:dyDescent="0.2">
      <c r="R5611" s="406" t="str">
        <f t="shared" si="87"/>
        <v>526_COR_49_9_202021</v>
      </c>
      <c r="S5611" s="406">
        <v>526</v>
      </c>
      <c r="T5611" s="406" t="s">
        <v>287</v>
      </c>
      <c r="U5611" s="406">
        <v>49</v>
      </c>
      <c r="V5611" s="406">
        <v>9</v>
      </c>
      <c r="W5611" s="406">
        <v>202021</v>
      </c>
      <c r="X5611" s="566">
        <v>0</v>
      </c>
    </row>
    <row r="5612" spans="18:24" x14ac:dyDescent="0.2">
      <c r="R5612" s="406" t="str">
        <f t="shared" si="87"/>
        <v>528_COR_49_9_202021</v>
      </c>
      <c r="S5612" s="406">
        <v>528</v>
      </c>
      <c r="T5612" s="406" t="s">
        <v>287</v>
      </c>
      <c r="U5612" s="406">
        <v>49</v>
      </c>
      <c r="V5612" s="406">
        <v>9</v>
      </c>
      <c r="W5612" s="406">
        <v>202021</v>
      </c>
      <c r="X5612" s="566">
        <v>0</v>
      </c>
    </row>
    <row r="5613" spans="18:24" x14ac:dyDescent="0.2">
      <c r="R5613" s="406" t="str">
        <f t="shared" si="87"/>
        <v>530_COR_49_9_202021</v>
      </c>
      <c r="S5613" s="406">
        <v>530</v>
      </c>
      <c r="T5613" s="406" t="s">
        <v>287</v>
      </c>
      <c r="U5613" s="406">
        <v>49</v>
      </c>
      <c r="V5613" s="406">
        <v>9</v>
      </c>
      <c r="W5613" s="406">
        <v>202021</v>
      </c>
      <c r="X5613" s="566">
        <v>0</v>
      </c>
    </row>
    <row r="5614" spans="18:24" x14ac:dyDescent="0.2">
      <c r="R5614" s="406" t="str">
        <f t="shared" si="87"/>
        <v>532_COR_49_9_202021</v>
      </c>
      <c r="S5614" s="406">
        <v>532</v>
      </c>
      <c r="T5614" s="406" t="s">
        <v>287</v>
      </c>
      <c r="U5614" s="406">
        <v>49</v>
      </c>
      <c r="V5614" s="406">
        <v>9</v>
      </c>
      <c r="W5614" s="406">
        <v>202021</v>
      </c>
      <c r="X5614" s="566">
        <v>0</v>
      </c>
    </row>
    <row r="5615" spans="18:24" x14ac:dyDescent="0.2">
      <c r="R5615" s="406" t="str">
        <f t="shared" si="87"/>
        <v>534_COR_49_9_202021</v>
      </c>
      <c r="S5615" s="406">
        <v>534</v>
      </c>
      <c r="T5615" s="406" t="s">
        <v>287</v>
      </c>
      <c r="U5615" s="406">
        <v>49</v>
      </c>
      <c r="V5615" s="406">
        <v>9</v>
      </c>
      <c r="W5615" s="406">
        <v>202021</v>
      </c>
      <c r="X5615" s="566">
        <v>0</v>
      </c>
    </row>
    <row r="5616" spans="18:24" x14ac:dyDescent="0.2">
      <c r="R5616" s="406" t="str">
        <f t="shared" si="87"/>
        <v>536_COR_49_9_202021</v>
      </c>
      <c r="S5616" s="406">
        <v>536</v>
      </c>
      <c r="T5616" s="406" t="s">
        <v>287</v>
      </c>
      <c r="U5616" s="406">
        <v>49</v>
      </c>
      <c r="V5616" s="406">
        <v>9</v>
      </c>
      <c r="W5616" s="406">
        <v>202021</v>
      </c>
      <c r="X5616" s="566">
        <v>0</v>
      </c>
    </row>
    <row r="5617" spans="18:24" x14ac:dyDescent="0.2">
      <c r="R5617" s="406" t="str">
        <f t="shared" si="87"/>
        <v>538_COR_49_9_202021</v>
      </c>
      <c r="S5617" s="406">
        <v>538</v>
      </c>
      <c r="T5617" s="406" t="s">
        <v>287</v>
      </c>
      <c r="U5617" s="406">
        <v>49</v>
      </c>
      <c r="V5617" s="406">
        <v>9</v>
      </c>
      <c r="W5617" s="406">
        <v>202021</v>
      </c>
      <c r="X5617" s="566">
        <v>0</v>
      </c>
    </row>
    <row r="5618" spans="18:24" x14ac:dyDescent="0.2">
      <c r="R5618" s="406" t="str">
        <f t="shared" si="87"/>
        <v>540_COR_49_9_202021</v>
      </c>
      <c r="S5618" s="406">
        <v>540</v>
      </c>
      <c r="T5618" s="406" t="s">
        <v>287</v>
      </c>
      <c r="U5618" s="406">
        <v>49</v>
      </c>
      <c r="V5618" s="406">
        <v>9</v>
      </c>
      <c r="W5618" s="406">
        <v>202021</v>
      </c>
      <c r="X5618" s="566">
        <v>8.1820000000000004</v>
      </c>
    </row>
    <row r="5619" spans="18:24" x14ac:dyDescent="0.2">
      <c r="R5619" s="406" t="str">
        <f t="shared" si="87"/>
        <v>542_COR_49_9_202021</v>
      </c>
      <c r="S5619" s="406">
        <v>542</v>
      </c>
      <c r="T5619" s="406" t="s">
        <v>287</v>
      </c>
      <c r="U5619" s="406">
        <v>49</v>
      </c>
      <c r="V5619" s="406">
        <v>9</v>
      </c>
      <c r="W5619" s="406">
        <v>202021</v>
      </c>
      <c r="X5619" s="566">
        <v>0</v>
      </c>
    </row>
    <row r="5620" spans="18:24" x14ac:dyDescent="0.2">
      <c r="R5620" s="406" t="str">
        <f t="shared" si="87"/>
        <v>544_COR_49_9_202021</v>
      </c>
      <c r="S5620" s="406">
        <v>544</v>
      </c>
      <c r="T5620" s="406" t="s">
        <v>287</v>
      </c>
      <c r="U5620" s="406">
        <v>49</v>
      </c>
      <c r="V5620" s="406">
        <v>9</v>
      </c>
      <c r="W5620" s="406">
        <v>202021</v>
      </c>
      <c r="X5620" s="566">
        <v>0</v>
      </c>
    </row>
    <row r="5621" spans="18:24" x14ac:dyDescent="0.2">
      <c r="R5621" s="406" t="str">
        <f t="shared" si="87"/>
        <v>545_COR_49_9_202021</v>
      </c>
      <c r="S5621" s="406">
        <v>545</v>
      </c>
      <c r="T5621" s="406" t="s">
        <v>287</v>
      </c>
      <c r="U5621" s="406">
        <v>49</v>
      </c>
      <c r="V5621" s="406">
        <v>9</v>
      </c>
      <c r="W5621" s="406">
        <v>202021</v>
      </c>
      <c r="X5621" s="566">
        <v>0</v>
      </c>
    </row>
    <row r="5622" spans="18:24" x14ac:dyDescent="0.2">
      <c r="R5622" s="406" t="str">
        <f t="shared" si="87"/>
        <v>546_COR_49_9_202021</v>
      </c>
      <c r="S5622" s="406">
        <v>546</v>
      </c>
      <c r="T5622" s="406" t="s">
        <v>287</v>
      </c>
      <c r="U5622" s="406">
        <v>49</v>
      </c>
      <c r="V5622" s="406">
        <v>9</v>
      </c>
      <c r="W5622" s="406">
        <v>202021</v>
      </c>
      <c r="X5622" s="566">
        <v>0</v>
      </c>
    </row>
    <row r="5623" spans="18:24" x14ac:dyDescent="0.2">
      <c r="R5623" s="406" t="str">
        <f t="shared" si="87"/>
        <v>548_COR_49_9_202021</v>
      </c>
      <c r="S5623" s="406">
        <v>548</v>
      </c>
      <c r="T5623" s="406" t="s">
        <v>287</v>
      </c>
      <c r="U5623" s="406">
        <v>49</v>
      </c>
      <c r="V5623" s="406">
        <v>9</v>
      </c>
      <c r="W5623" s="406">
        <v>202021</v>
      </c>
      <c r="X5623" s="566">
        <v>0</v>
      </c>
    </row>
    <row r="5624" spans="18:24" x14ac:dyDescent="0.2">
      <c r="R5624" s="406" t="str">
        <f t="shared" si="87"/>
        <v>550_COR_49_9_202021</v>
      </c>
      <c r="S5624" s="406">
        <v>550</v>
      </c>
      <c r="T5624" s="406" t="s">
        <v>287</v>
      </c>
      <c r="U5624" s="406">
        <v>49</v>
      </c>
      <c r="V5624" s="406">
        <v>9</v>
      </c>
      <c r="W5624" s="406">
        <v>202021</v>
      </c>
      <c r="X5624" s="566">
        <v>0</v>
      </c>
    </row>
    <row r="5625" spans="18:24" x14ac:dyDescent="0.2">
      <c r="R5625" s="406" t="str">
        <f t="shared" si="87"/>
        <v>552_COR_49_9_202021</v>
      </c>
      <c r="S5625" s="406">
        <v>552</v>
      </c>
      <c r="T5625" s="406" t="s">
        <v>287</v>
      </c>
      <c r="U5625" s="406">
        <v>49</v>
      </c>
      <c r="V5625" s="406">
        <v>9</v>
      </c>
      <c r="W5625" s="406">
        <v>202021</v>
      </c>
      <c r="X5625" s="566">
        <v>0</v>
      </c>
    </row>
    <row r="5626" spans="18:24" x14ac:dyDescent="0.2">
      <c r="R5626" s="406" t="str">
        <f t="shared" si="87"/>
        <v>562_COR_49_9_202021</v>
      </c>
      <c r="S5626" s="406">
        <v>562</v>
      </c>
      <c r="T5626" s="406" t="s">
        <v>287</v>
      </c>
      <c r="U5626" s="406">
        <v>49</v>
      </c>
      <c r="V5626" s="406">
        <v>9</v>
      </c>
      <c r="W5626" s="406">
        <v>202021</v>
      </c>
      <c r="X5626" s="566">
        <v>0</v>
      </c>
    </row>
    <row r="5627" spans="18:24" x14ac:dyDescent="0.2">
      <c r="R5627" s="406" t="str">
        <f t="shared" si="87"/>
        <v>564_COR_49_9_202021</v>
      </c>
      <c r="S5627" s="406">
        <v>564</v>
      </c>
      <c r="T5627" s="406" t="s">
        <v>287</v>
      </c>
      <c r="U5627" s="406">
        <v>49</v>
      </c>
      <c r="V5627" s="406">
        <v>9</v>
      </c>
      <c r="W5627" s="406">
        <v>202021</v>
      </c>
      <c r="X5627" s="566">
        <v>0</v>
      </c>
    </row>
    <row r="5628" spans="18:24" x14ac:dyDescent="0.2">
      <c r="R5628" s="406" t="str">
        <f t="shared" si="87"/>
        <v>566_COR_49_9_202021</v>
      </c>
      <c r="S5628" s="406">
        <v>566</v>
      </c>
      <c r="T5628" s="406" t="s">
        <v>287</v>
      </c>
      <c r="U5628" s="406">
        <v>49</v>
      </c>
      <c r="V5628" s="406">
        <v>9</v>
      </c>
      <c r="W5628" s="406">
        <v>202021</v>
      </c>
      <c r="X5628" s="566">
        <v>0</v>
      </c>
    </row>
    <row r="5629" spans="18:24" x14ac:dyDescent="0.2">
      <c r="R5629" s="406" t="str">
        <f t="shared" si="87"/>
        <v>568_COR_49_9_202021</v>
      </c>
      <c r="S5629" s="406">
        <v>568</v>
      </c>
      <c r="T5629" s="406" t="s">
        <v>287</v>
      </c>
      <c r="U5629" s="406">
        <v>49</v>
      </c>
      <c r="V5629" s="406">
        <v>9</v>
      </c>
      <c r="W5629" s="406">
        <v>202021</v>
      </c>
      <c r="X5629" s="566">
        <v>0</v>
      </c>
    </row>
    <row r="5630" spans="18:24" x14ac:dyDescent="0.2">
      <c r="R5630" s="406" t="str">
        <f t="shared" si="87"/>
        <v>572_COR_49_9_202021</v>
      </c>
      <c r="S5630" s="406">
        <v>572</v>
      </c>
      <c r="T5630" s="406" t="s">
        <v>287</v>
      </c>
      <c r="U5630" s="406">
        <v>49</v>
      </c>
      <c r="V5630" s="406">
        <v>9</v>
      </c>
      <c r="W5630" s="406">
        <v>202021</v>
      </c>
      <c r="X5630" s="566">
        <v>0</v>
      </c>
    </row>
    <row r="5631" spans="18:24" x14ac:dyDescent="0.2">
      <c r="R5631" s="406" t="str">
        <f t="shared" si="87"/>
        <v>574_COR_49_9_202021</v>
      </c>
      <c r="S5631" s="406">
        <v>574</v>
      </c>
      <c r="T5631" s="406" t="s">
        <v>287</v>
      </c>
      <c r="U5631" s="406">
        <v>49</v>
      </c>
      <c r="V5631" s="406">
        <v>9</v>
      </c>
      <c r="W5631" s="406">
        <v>202021</v>
      </c>
      <c r="X5631" s="566">
        <v>0</v>
      </c>
    </row>
    <row r="5632" spans="18:24" x14ac:dyDescent="0.2">
      <c r="R5632" s="406" t="str">
        <f t="shared" si="87"/>
        <v>576_COR_49_9_202021</v>
      </c>
      <c r="S5632" s="406">
        <v>576</v>
      </c>
      <c r="T5632" s="406" t="s">
        <v>287</v>
      </c>
      <c r="U5632" s="406">
        <v>49</v>
      </c>
      <c r="V5632" s="406">
        <v>9</v>
      </c>
      <c r="W5632" s="406">
        <v>202021</v>
      </c>
      <c r="X5632" s="566">
        <v>0</v>
      </c>
    </row>
    <row r="5633" spans="18:24" x14ac:dyDescent="0.2">
      <c r="R5633" s="406" t="str">
        <f t="shared" si="87"/>
        <v>582_COR_49_9_202021</v>
      </c>
      <c r="S5633" s="406">
        <v>582</v>
      </c>
      <c r="T5633" s="406" t="s">
        <v>287</v>
      </c>
      <c r="U5633" s="406">
        <v>49</v>
      </c>
      <c r="V5633" s="406">
        <v>9</v>
      </c>
      <c r="W5633" s="406">
        <v>202021</v>
      </c>
      <c r="X5633" s="566">
        <v>0</v>
      </c>
    </row>
    <row r="5634" spans="18:24" x14ac:dyDescent="0.2">
      <c r="R5634" s="406" t="str">
        <f t="shared" si="87"/>
        <v>584_COR_49_9_202021</v>
      </c>
      <c r="S5634" s="406">
        <v>584</v>
      </c>
      <c r="T5634" s="406" t="s">
        <v>287</v>
      </c>
      <c r="U5634" s="406">
        <v>49</v>
      </c>
      <c r="V5634" s="406">
        <v>9</v>
      </c>
      <c r="W5634" s="406">
        <v>202021</v>
      </c>
      <c r="X5634" s="566">
        <v>0</v>
      </c>
    </row>
    <row r="5635" spans="18:24" x14ac:dyDescent="0.2">
      <c r="R5635" s="406" t="str">
        <f t="shared" si="87"/>
        <v>586_COR_49_9_202021</v>
      </c>
      <c r="S5635" s="406">
        <v>586</v>
      </c>
      <c r="T5635" s="406" t="s">
        <v>287</v>
      </c>
      <c r="U5635" s="406">
        <v>49</v>
      </c>
      <c r="V5635" s="406">
        <v>9</v>
      </c>
      <c r="W5635" s="406">
        <v>202021</v>
      </c>
      <c r="X5635" s="566">
        <v>0</v>
      </c>
    </row>
    <row r="5636" spans="18:24" x14ac:dyDescent="0.2">
      <c r="R5636" s="406" t="str">
        <f t="shared" ref="R5636:R5699" si="88">S5636&amp;"_"&amp;T5636&amp;"_"&amp;U5636&amp;"_"&amp;V5636&amp;"_"&amp;W5636</f>
        <v>512_COR_50_9_202021</v>
      </c>
      <c r="S5636" s="406">
        <v>512</v>
      </c>
      <c r="T5636" s="406" t="s">
        <v>287</v>
      </c>
      <c r="U5636" s="406">
        <v>50</v>
      </c>
      <c r="V5636" s="406">
        <v>9</v>
      </c>
      <c r="W5636" s="406">
        <v>202021</v>
      </c>
      <c r="X5636" s="566">
        <v>0</v>
      </c>
    </row>
    <row r="5637" spans="18:24" x14ac:dyDescent="0.2">
      <c r="R5637" s="406" t="str">
        <f t="shared" si="88"/>
        <v>514_COR_50_9_202021</v>
      </c>
      <c r="S5637" s="406">
        <v>514</v>
      </c>
      <c r="T5637" s="406" t="s">
        <v>287</v>
      </c>
      <c r="U5637" s="406">
        <v>50</v>
      </c>
      <c r="V5637" s="406">
        <v>9</v>
      </c>
      <c r="W5637" s="406">
        <v>202021</v>
      </c>
      <c r="X5637" s="566">
        <v>137</v>
      </c>
    </row>
    <row r="5638" spans="18:24" x14ac:dyDescent="0.2">
      <c r="R5638" s="406" t="str">
        <f t="shared" si="88"/>
        <v>516_COR_50_9_202021</v>
      </c>
      <c r="S5638" s="406">
        <v>516</v>
      </c>
      <c r="T5638" s="406" t="s">
        <v>287</v>
      </c>
      <c r="U5638" s="406">
        <v>50</v>
      </c>
      <c r="V5638" s="406">
        <v>9</v>
      </c>
      <c r="W5638" s="406">
        <v>202021</v>
      </c>
      <c r="X5638" s="566">
        <v>288</v>
      </c>
    </row>
    <row r="5639" spans="18:24" x14ac:dyDescent="0.2">
      <c r="R5639" s="406" t="str">
        <f t="shared" si="88"/>
        <v>518_COR_50_9_202021</v>
      </c>
      <c r="S5639" s="406">
        <v>518</v>
      </c>
      <c r="T5639" s="406" t="s">
        <v>287</v>
      </c>
      <c r="U5639" s="406">
        <v>50</v>
      </c>
      <c r="V5639" s="406">
        <v>9</v>
      </c>
      <c r="W5639" s="406">
        <v>202021</v>
      </c>
      <c r="X5639" s="566">
        <v>72</v>
      </c>
    </row>
    <row r="5640" spans="18:24" x14ac:dyDescent="0.2">
      <c r="R5640" s="406" t="str">
        <f t="shared" si="88"/>
        <v>520_COR_50_9_202021</v>
      </c>
      <c r="S5640" s="406">
        <v>520</v>
      </c>
      <c r="T5640" s="406" t="s">
        <v>287</v>
      </c>
      <c r="U5640" s="406">
        <v>50</v>
      </c>
      <c r="V5640" s="406">
        <v>9</v>
      </c>
      <c r="W5640" s="406">
        <v>202021</v>
      </c>
      <c r="X5640" s="566">
        <v>66.913499999999999</v>
      </c>
    </row>
    <row r="5641" spans="18:24" x14ac:dyDescent="0.2">
      <c r="R5641" s="406" t="str">
        <f t="shared" si="88"/>
        <v>522_COR_50_9_202021</v>
      </c>
      <c r="S5641" s="406">
        <v>522</v>
      </c>
      <c r="T5641" s="406" t="s">
        <v>287</v>
      </c>
      <c r="U5641" s="406">
        <v>50</v>
      </c>
      <c r="V5641" s="406">
        <v>9</v>
      </c>
      <c r="W5641" s="406">
        <v>202021</v>
      </c>
      <c r="X5641" s="566">
        <v>59.72</v>
      </c>
    </row>
    <row r="5642" spans="18:24" x14ac:dyDescent="0.2">
      <c r="R5642" s="406" t="str">
        <f t="shared" si="88"/>
        <v>524_COR_50_9_202021</v>
      </c>
      <c r="S5642" s="406">
        <v>524</v>
      </c>
      <c r="T5642" s="406" t="s">
        <v>287</v>
      </c>
      <c r="U5642" s="406">
        <v>50</v>
      </c>
      <c r="V5642" s="406">
        <v>9</v>
      </c>
      <c r="W5642" s="406">
        <v>202021</v>
      </c>
      <c r="X5642" s="566">
        <v>318.762</v>
      </c>
    </row>
    <row r="5643" spans="18:24" x14ac:dyDescent="0.2">
      <c r="R5643" s="406" t="str">
        <f t="shared" si="88"/>
        <v>526_COR_50_9_202021</v>
      </c>
      <c r="S5643" s="406">
        <v>526</v>
      </c>
      <c r="T5643" s="406" t="s">
        <v>287</v>
      </c>
      <c r="U5643" s="406">
        <v>50</v>
      </c>
      <c r="V5643" s="406">
        <v>9</v>
      </c>
      <c r="W5643" s="406">
        <v>202021</v>
      </c>
      <c r="X5643" s="566">
        <v>674</v>
      </c>
    </row>
    <row r="5644" spans="18:24" x14ac:dyDescent="0.2">
      <c r="R5644" s="406" t="str">
        <f t="shared" si="88"/>
        <v>528_COR_50_9_202021</v>
      </c>
      <c r="S5644" s="406">
        <v>528</v>
      </c>
      <c r="T5644" s="406" t="s">
        <v>287</v>
      </c>
      <c r="U5644" s="406">
        <v>50</v>
      </c>
      <c r="V5644" s="406">
        <v>9</v>
      </c>
      <c r="W5644" s="406">
        <v>202021</v>
      </c>
      <c r="X5644" s="566">
        <v>0</v>
      </c>
    </row>
    <row r="5645" spans="18:24" x14ac:dyDescent="0.2">
      <c r="R5645" s="406" t="str">
        <f t="shared" si="88"/>
        <v>530_COR_50_9_202021</v>
      </c>
      <c r="S5645" s="406">
        <v>530</v>
      </c>
      <c r="T5645" s="406" t="s">
        <v>287</v>
      </c>
      <c r="U5645" s="406">
        <v>50</v>
      </c>
      <c r="V5645" s="406">
        <v>9</v>
      </c>
      <c r="W5645" s="406">
        <v>202021</v>
      </c>
      <c r="X5645" s="566">
        <v>632.6745493680919</v>
      </c>
    </row>
    <row r="5646" spans="18:24" x14ac:dyDescent="0.2">
      <c r="R5646" s="406" t="str">
        <f t="shared" si="88"/>
        <v>532_COR_50_9_202021</v>
      </c>
      <c r="S5646" s="406">
        <v>532</v>
      </c>
      <c r="T5646" s="406" t="s">
        <v>287</v>
      </c>
      <c r="U5646" s="406">
        <v>50</v>
      </c>
      <c r="V5646" s="406">
        <v>9</v>
      </c>
      <c r="W5646" s="406">
        <v>202021</v>
      </c>
      <c r="X5646" s="566">
        <v>1103</v>
      </c>
    </row>
    <row r="5647" spans="18:24" x14ac:dyDescent="0.2">
      <c r="R5647" s="406" t="str">
        <f t="shared" si="88"/>
        <v>534_COR_50_9_202021</v>
      </c>
      <c r="S5647" s="406">
        <v>534</v>
      </c>
      <c r="T5647" s="406" t="s">
        <v>287</v>
      </c>
      <c r="U5647" s="406">
        <v>50</v>
      </c>
      <c r="V5647" s="406">
        <v>9</v>
      </c>
      <c r="W5647" s="406">
        <v>202021</v>
      </c>
      <c r="X5647" s="566">
        <v>725.32558000000006</v>
      </c>
    </row>
    <row r="5648" spans="18:24" x14ac:dyDescent="0.2">
      <c r="R5648" s="406" t="str">
        <f t="shared" si="88"/>
        <v>536_COR_50_9_202021</v>
      </c>
      <c r="S5648" s="406">
        <v>536</v>
      </c>
      <c r="T5648" s="406" t="s">
        <v>287</v>
      </c>
      <c r="U5648" s="406">
        <v>50</v>
      </c>
      <c r="V5648" s="406">
        <v>9</v>
      </c>
      <c r="W5648" s="406">
        <v>202021</v>
      </c>
      <c r="X5648" s="566">
        <v>868</v>
      </c>
    </row>
    <row r="5649" spans="18:24" x14ac:dyDescent="0.2">
      <c r="R5649" s="406" t="str">
        <f t="shared" si="88"/>
        <v>538_COR_50_9_202021</v>
      </c>
      <c r="S5649" s="406">
        <v>538</v>
      </c>
      <c r="T5649" s="406" t="s">
        <v>287</v>
      </c>
      <c r="U5649" s="406">
        <v>50</v>
      </c>
      <c r="V5649" s="406">
        <v>9</v>
      </c>
      <c r="W5649" s="406">
        <v>202021</v>
      </c>
      <c r="X5649" s="566">
        <v>224</v>
      </c>
    </row>
    <row r="5650" spans="18:24" x14ac:dyDescent="0.2">
      <c r="R5650" s="406" t="str">
        <f t="shared" si="88"/>
        <v>540_COR_50_9_202021</v>
      </c>
      <c r="S5650" s="406">
        <v>540</v>
      </c>
      <c r="T5650" s="406" t="s">
        <v>287</v>
      </c>
      <c r="U5650" s="406">
        <v>50</v>
      </c>
      <c r="V5650" s="406">
        <v>9</v>
      </c>
      <c r="W5650" s="406">
        <v>202021</v>
      </c>
      <c r="X5650" s="566">
        <v>2197.5770000000002</v>
      </c>
    </row>
    <row r="5651" spans="18:24" x14ac:dyDescent="0.2">
      <c r="R5651" s="406" t="str">
        <f t="shared" si="88"/>
        <v>542_COR_50_9_202021</v>
      </c>
      <c r="S5651" s="406">
        <v>542</v>
      </c>
      <c r="T5651" s="406" t="s">
        <v>287</v>
      </c>
      <c r="U5651" s="406">
        <v>50</v>
      </c>
      <c r="V5651" s="406">
        <v>9</v>
      </c>
      <c r="W5651" s="406">
        <v>202021</v>
      </c>
      <c r="X5651" s="566">
        <v>570</v>
      </c>
    </row>
    <row r="5652" spans="18:24" x14ac:dyDescent="0.2">
      <c r="R5652" s="406" t="str">
        <f t="shared" si="88"/>
        <v>544_COR_50_9_202021</v>
      </c>
      <c r="S5652" s="406">
        <v>544</v>
      </c>
      <c r="T5652" s="406" t="s">
        <v>287</v>
      </c>
      <c r="U5652" s="406">
        <v>50</v>
      </c>
      <c r="V5652" s="406">
        <v>9</v>
      </c>
      <c r="W5652" s="406">
        <v>202021</v>
      </c>
      <c r="X5652" s="566">
        <v>360</v>
      </c>
    </row>
    <row r="5653" spans="18:24" x14ac:dyDescent="0.2">
      <c r="R5653" s="406" t="str">
        <f t="shared" si="88"/>
        <v>545_COR_50_9_202021</v>
      </c>
      <c r="S5653" s="406">
        <v>545</v>
      </c>
      <c r="T5653" s="406" t="s">
        <v>287</v>
      </c>
      <c r="U5653" s="406">
        <v>50</v>
      </c>
      <c r="V5653" s="406">
        <v>9</v>
      </c>
      <c r="W5653" s="406">
        <v>202021</v>
      </c>
      <c r="X5653" s="566">
        <v>0</v>
      </c>
    </row>
    <row r="5654" spans="18:24" x14ac:dyDescent="0.2">
      <c r="R5654" s="406" t="str">
        <f t="shared" si="88"/>
        <v>546_COR_50_9_202021</v>
      </c>
      <c r="S5654" s="406">
        <v>546</v>
      </c>
      <c r="T5654" s="406" t="s">
        <v>287</v>
      </c>
      <c r="U5654" s="406">
        <v>50</v>
      </c>
      <c r="V5654" s="406">
        <v>9</v>
      </c>
      <c r="W5654" s="406">
        <v>202021</v>
      </c>
      <c r="X5654" s="566">
        <v>56</v>
      </c>
    </row>
    <row r="5655" spans="18:24" x14ac:dyDescent="0.2">
      <c r="R5655" s="406" t="str">
        <f t="shared" si="88"/>
        <v>548_COR_50_9_202021</v>
      </c>
      <c r="S5655" s="406">
        <v>548</v>
      </c>
      <c r="T5655" s="406" t="s">
        <v>287</v>
      </c>
      <c r="U5655" s="406">
        <v>50</v>
      </c>
      <c r="V5655" s="406">
        <v>9</v>
      </c>
      <c r="W5655" s="406">
        <v>202021</v>
      </c>
      <c r="X5655" s="566">
        <v>569.85199999999998</v>
      </c>
    </row>
    <row r="5656" spans="18:24" x14ac:dyDescent="0.2">
      <c r="R5656" s="406" t="str">
        <f t="shared" si="88"/>
        <v>550_COR_50_9_202021</v>
      </c>
      <c r="S5656" s="406">
        <v>550</v>
      </c>
      <c r="T5656" s="406" t="s">
        <v>287</v>
      </c>
      <c r="U5656" s="406">
        <v>50</v>
      </c>
      <c r="V5656" s="406">
        <v>9</v>
      </c>
      <c r="W5656" s="406">
        <v>202021</v>
      </c>
      <c r="X5656" s="566">
        <v>93.133750000000006</v>
      </c>
    </row>
    <row r="5657" spans="18:24" x14ac:dyDescent="0.2">
      <c r="R5657" s="406" t="str">
        <f t="shared" si="88"/>
        <v>552_COR_50_9_202021</v>
      </c>
      <c r="S5657" s="406">
        <v>552</v>
      </c>
      <c r="T5657" s="406" t="s">
        <v>287</v>
      </c>
      <c r="U5657" s="406">
        <v>50</v>
      </c>
      <c r="V5657" s="406">
        <v>9</v>
      </c>
      <c r="W5657" s="406">
        <v>202021</v>
      </c>
      <c r="X5657" s="566">
        <v>1022</v>
      </c>
    </row>
    <row r="5658" spans="18:24" x14ac:dyDescent="0.2">
      <c r="R5658" s="406" t="str">
        <f t="shared" si="88"/>
        <v>562_COR_50_9_202021</v>
      </c>
      <c r="S5658" s="406">
        <v>562</v>
      </c>
      <c r="T5658" s="406" t="s">
        <v>287</v>
      </c>
      <c r="U5658" s="406">
        <v>50</v>
      </c>
      <c r="V5658" s="406">
        <v>9</v>
      </c>
      <c r="W5658" s="406">
        <v>202021</v>
      </c>
      <c r="X5658" s="566">
        <v>0</v>
      </c>
    </row>
    <row r="5659" spans="18:24" x14ac:dyDescent="0.2">
      <c r="R5659" s="406" t="str">
        <f t="shared" si="88"/>
        <v>564_COR_50_9_202021</v>
      </c>
      <c r="S5659" s="406">
        <v>564</v>
      </c>
      <c r="T5659" s="406" t="s">
        <v>287</v>
      </c>
      <c r="U5659" s="406">
        <v>50</v>
      </c>
      <c r="V5659" s="406">
        <v>9</v>
      </c>
      <c r="W5659" s="406">
        <v>202021</v>
      </c>
      <c r="X5659" s="566">
        <v>0</v>
      </c>
    </row>
    <row r="5660" spans="18:24" x14ac:dyDescent="0.2">
      <c r="R5660" s="406" t="str">
        <f t="shared" si="88"/>
        <v>566_COR_50_9_202021</v>
      </c>
      <c r="S5660" s="406">
        <v>566</v>
      </c>
      <c r="T5660" s="406" t="s">
        <v>287</v>
      </c>
      <c r="U5660" s="406">
        <v>50</v>
      </c>
      <c r="V5660" s="406">
        <v>9</v>
      </c>
      <c r="W5660" s="406">
        <v>202021</v>
      </c>
      <c r="X5660" s="566">
        <v>0</v>
      </c>
    </row>
    <row r="5661" spans="18:24" x14ac:dyDescent="0.2">
      <c r="R5661" s="406" t="str">
        <f t="shared" si="88"/>
        <v>568_COR_50_9_202021</v>
      </c>
      <c r="S5661" s="406">
        <v>568</v>
      </c>
      <c r="T5661" s="406" t="s">
        <v>287</v>
      </c>
      <c r="U5661" s="406">
        <v>50</v>
      </c>
      <c r="V5661" s="406">
        <v>9</v>
      </c>
      <c r="W5661" s="406">
        <v>202021</v>
      </c>
      <c r="X5661" s="566">
        <v>0</v>
      </c>
    </row>
    <row r="5662" spans="18:24" x14ac:dyDescent="0.2">
      <c r="R5662" s="406" t="str">
        <f t="shared" si="88"/>
        <v>572_COR_50_9_202021</v>
      </c>
      <c r="S5662" s="406">
        <v>572</v>
      </c>
      <c r="T5662" s="406" t="s">
        <v>287</v>
      </c>
      <c r="U5662" s="406">
        <v>50</v>
      </c>
      <c r="V5662" s="406">
        <v>9</v>
      </c>
      <c r="W5662" s="406">
        <v>202021</v>
      </c>
      <c r="X5662" s="566">
        <v>0</v>
      </c>
    </row>
    <row r="5663" spans="18:24" x14ac:dyDescent="0.2">
      <c r="R5663" s="406" t="str">
        <f t="shared" si="88"/>
        <v>574_COR_50_9_202021</v>
      </c>
      <c r="S5663" s="406">
        <v>574</v>
      </c>
      <c r="T5663" s="406" t="s">
        <v>287</v>
      </c>
      <c r="U5663" s="406">
        <v>50</v>
      </c>
      <c r="V5663" s="406">
        <v>9</v>
      </c>
      <c r="W5663" s="406">
        <v>202021</v>
      </c>
      <c r="X5663" s="566">
        <v>0</v>
      </c>
    </row>
    <row r="5664" spans="18:24" x14ac:dyDescent="0.2">
      <c r="R5664" s="406" t="str">
        <f t="shared" si="88"/>
        <v>576_COR_50_9_202021</v>
      </c>
      <c r="S5664" s="406">
        <v>576</v>
      </c>
      <c r="T5664" s="406" t="s">
        <v>287</v>
      </c>
      <c r="U5664" s="406">
        <v>50</v>
      </c>
      <c r="V5664" s="406">
        <v>9</v>
      </c>
      <c r="W5664" s="406">
        <v>202021</v>
      </c>
      <c r="X5664" s="566">
        <v>0</v>
      </c>
    </row>
    <row r="5665" spans="18:24" x14ac:dyDescent="0.2">
      <c r="R5665" s="406" t="str">
        <f t="shared" si="88"/>
        <v>582_COR_50_9_202021</v>
      </c>
      <c r="S5665" s="406">
        <v>582</v>
      </c>
      <c r="T5665" s="406" t="s">
        <v>287</v>
      </c>
      <c r="U5665" s="406">
        <v>50</v>
      </c>
      <c r="V5665" s="406">
        <v>9</v>
      </c>
      <c r="W5665" s="406">
        <v>202021</v>
      </c>
      <c r="X5665" s="566">
        <v>551</v>
      </c>
    </row>
    <row r="5666" spans="18:24" x14ac:dyDescent="0.2">
      <c r="R5666" s="406" t="str">
        <f t="shared" si="88"/>
        <v>584_COR_50_9_202021</v>
      </c>
      <c r="S5666" s="406">
        <v>584</v>
      </c>
      <c r="T5666" s="406" t="s">
        <v>287</v>
      </c>
      <c r="U5666" s="406">
        <v>50</v>
      </c>
      <c r="V5666" s="406">
        <v>9</v>
      </c>
      <c r="W5666" s="406">
        <v>202021</v>
      </c>
      <c r="X5666" s="566">
        <v>1520</v>
      </c>
    </row>
    <row r="5667" spans="18:24" x14ac:dyDescent="0.2">
      <c r="R5667" s="406" t="str">
        <f t="shared" si="88"/>
        <v>586_COR_50_9_202021</v>
      </c>
      <c r="S5667" s="406">
        <v>586</v>
      </c>
      <c r="T5667" s="406" t="s">
        <v>287</v>
      </c>
      <c r="U5667" s="406">
        <v>50</v>
      </c>
      <c r="V5667" s="406">
        <v>9</v>
      </c>
      <c r="W5667" s="406">
        <v>202021</v>
      </c>
      <c r="X5667" s="566">
        <v>346</v>
      </c>
    </row>
    <row r="5668" spans="18:24" x14ac:dyDescent="0.2">
      <c r="R5668" s="406" t="str">
        <f t="shared" si="88"/>
        <v>512_COR_51_9_202021</v>
      </c>
      <c r="S5668" s="406">
        <v>512</v>
      </c>
      <c r="T5668" s="406" t="s">
        <v>287</v>
      </c>
      <c r="U5668" s="406">
        <v>51</v>
      </c>
      <c r="V5668" s="406">
        <v>9</v>
      </c>
      <c r="W5668" s="406">
        <v>202021</v>
      </c>
      <c r="X5668" s="566">
        <v>0</v>
      </c>
    </row>
    <row r="5669" spans="18:24" x14ac:dyDescent="0.2">
      <c r="R5669" s="406" t="str">
        <f t="shared" si="88"/>
        <v>514_COR_51_9_202021</v>
      </c>
      <c r="S5669" s="406">
        <v>514</v>
      </c>
      <c r="T5669" s="406" t="s">
        <v>287</v>
      </c>
      <c r="U5669" s="406">
        <v>51</v>
      </c>
      <c r="V5669" s="406">
        <v>9</v>
      </c>
      <c r="W5669" s="406">
        <v>202021</v>
      </c>
      <c r="X5669" s="566">
        <v>166</v>
      </c>
    </row>
    <row r="5670" spans="18:24" x14ac:dyDescent="0.2">
      <c r="R5670" s="406" t="str">
        <f t="shared" si="88"/>
        <v>516_COR_51_9_202021</v>
      </c>
      <c r="S5670" s="406">
        <v>516</v>
      </c>
      <c r="T5670" s="406" t="s">
        <v>287</v>
      </c>
      <c r="U5670" s="406">
        <v>51</v>
      </c>
      <c r="V5670" s="406">
        <v>9</v>
      </c>
      <c r="W5670" s="406">
        <v>202021</v>
      </c>
      <c r="X5670" s="566">
        <v>41</v>
      </c>
    </row>
    <row r="5671" spans="18:24" x14ac:dyDescent="0.2">
      <c r="R5671" s="406" t="str">
        <f t="shared" si="88"/>
        <v>518_COR_51_9_202021</v>
      </c>
      <c r="S5671" s="406">
        <v>518</v>
      </c>
      <c r="T5671" s="406" t="s">
        <v>287</v>
      </c>
      <c r="U5671" s="406">
        <v>51</v>
      </c>
      <c r="V5671" s="406">
        <v>9</v>
      </c>
      <c r="W5671" s="406">
        <v>202021</v>
      </c>
      <c r="X5671" s="566">
        <v>1275</v>
      </c>
    </row>
    <row r="5672" spans="18:24" x14ac:dyDescent="0.2">
      <c r="R5672" s="406" t="str">
        <f t="shared" si="88"/>
        <v>520_COR_51_9_202021</v>
      </c>
      <c r="S5672" s="406">
        <v>520</v>
      </c>
      <c r="T5672" s="406" t="s">
        <v>287</v>
      </c>
      <c r="U5672" s="406">
        <v>51</v>
      </c>
      <c r="V5672" s="406">
        <v>9</v>
      </c>
      <c r="W5672" s="406">
        <v>202021</v>
      </c>
      <c r="X5672" s="566">
        <v>0</v>
      </c>
    </row>
    <row r="5673" spans="18:24" x14ac:dyDescent="0.2">
      <c r="R5673" s="406" t="str">
        <f t="shared" si="88"/>
        <v>522_COR_51_9_202021</v>
      </c>
      <c r="S5673" s="406">
        <v>522</v>
      </c>
      <c r="T5673" s="406" t="s">
        <v>287</v>
      </c>
      <c r="U5673" s="406">
        <v>51</v>
      </c>
      <c r="V5673" s="406">
        <v>9</v>
      </c>
      <c r="W5673" s="406">
        <v>202021</v>
      </c>
      <c r="X5673" s="566">
        <v>0</v>
      </c>
    </row>
    <row r="5674" spans="18:24" x14ac:dyDescent="0.2">
      <c r="R5674" s="406" t="str">
        <f t="shared" si="88"/>
        <v>524_COR_51_9_202021</v>
      </c>
      <c r="S5674" s="406">
        <v>524</v>
      </c>
      <c r="T5674" s="406" t="s">
        <v>287</v>
      </c>
      <c r="U5674" s="406">
        <v>51</v>
      </c>
      <c r="V5674" s="406">
        <v>9</v>
      </c>
      <c r="W5674" s="406">
        <v>202021</v>
      </c>
      <c r="X5674" s="566">
        <v>0</v>
      </c>
    </row>
    <row r="5675" spans="18:24" x14ac:dyDescent="0.2">
      <c r="R5675" s="406" t="str">
        <f t="shared" si="88"/>
        <v>526_COR_51_9_202021</v>
      </c>
      <c r="S5675" s="406">
        <v>526</v>
      </c>
      <c r="T5675" s="406" t="s">
        <v>287</v>
      </c>
      <c r="U5675" s="406">
        <v>51</v>
      </c>
      <c r="V5675" s="406">
        <v>9</v>
      </c>
      <c r="W5675" s="406">
        <v>202021</v>
      </c>
      <c r="X5675" s="566">
        <v>407</v>
      </c>
    </row>
    <row r="5676" spans="18:24" x14ac:dyDescent="0.2">
      <c r="R5676" s="406" t="str">
        <f t="shared" si="88"/>
        <v>528_COR_51_9_202021</v>
      </c>
      <c r="S5676" s="406">
        <v>528</v>
      </c>
      <c r="T5676" s="406" t="s">
        <v>287</v>
      </c>
      <c r="U5676" s="406">
        <v>51</v>
      </c>
      <c r="V5676" s="406">
        <v>9</v>
      </c>
      <c r="W5676" s="406">
        <v>202021</v>
      </c>
      <c r="X5676" s="566">
        <v>1799.3011100000006</v>
      </c>
    </row>
    <row r="5677" spans="18:24" x14ac:dyDescent="0.2">
      <c r="R5677" s="406" t="str">
        <f t="shared" si="88"/>
        <v>530_COR_51_9_202021</v>
      </c>
      <c r="S5677" s="406">
        <v>530</v>
      </c>
      <c r="T5677" s="406" t="s">
        <v>287</v>
      </c>
      <c r="U5677" s="406">
        <v>51</v>
      </c>
      <c r="V5677" s="406">
        <v>9</v>
      </c>
      <c r="W5677" s="406">
        <v>202021</v>
      </c>
      <c r="X5677" s="566">
        <v>0</v>
      </c>
    </row>
    <row r="5678" spans="18:24" x14ac:dyDescent="0.2">
      <c r="R5678" s="406" t="str">
        <f t="shared" si="88"/>
        <v>532_COR_51_9_202021</v>
      </c>
      <c r="S5678" s="406">
        <v>532</v>
      </c>
      <c r="T5678" s="406" t="s">
        <v>287</v>
      </c>
      <c r="U5678" s="406">
        <v>51</v>
      </c>
      <c r="V5678" s="406">
        <v>9</v>
      </c>
      <c r="W5678" s="406">
        <v>202021</v>
      </c>
      <c r="X5678" s="566">
        <v>730</v>
      </c>
    </row>
    <row r="5679" spans="18:24" x14ac:dyDescent="0.2">
      <c r="R5679" s="406" t="str">
        <f t="shared" si="88"/>
        <v>534_COR_51_9_202021</v>
      </c>
      <c r="S5679" s="406">
        <v>534</v>
      </c>
      <c r="T5679" s="406" t="s">
        <v>287</v>
      </c>
      <c r="U5679" s="406">
        <v>51</v>
      </c>
      <c r="V5679" s="406">
        <v>9</v>
      </c>
      <c r="W5679" s="406">
        <v>202021</v>
      </c>
      <c r="X5679" s="566">
        <v>11.9689</v>
      </c>
    </row>
    <row r="5680" spans="18:24" x14ac:dyDescent="0.2">
      <c r="R5680" s="406" t="str">
        <f t="shared" si="88"/>
        <v>536_COR_51_9_202021</v>
      </c>
      <c r="S5680" s="406">
        <v>536</v>
      </c>
      <c r="T5680" s="406" t="s">
        <v>287</v>
      </c>
      <c r="U5680" s="406">
        <v>51</v>
      </c>
      <c r="V5680" s="406">
        <v>9</v>
      </c>
      <c r="W5680" s="406">
        <v>202021</v>
      </c>
      <c r="X5680" s="566">
        <v>31</v>
      </c>
    </row>
    <row r="5681" spans="18:24" x14ac:dyDescent="0.2">
      <c r="R5681" s="406" t="str">
        <f t="shared" si="88"/>
        <v>538_COR_51_9_202021</v>
      </c>
      <c r="S5681" s="406">
        <v>538</v>
      </c>
      <c r="T5681" s="406" t="s">
        <v>287</v>
      </c>
      <c r="U5681" s="406">
        <v>51</v>
      </c>
      <c r="V5681" s="406">
        <v>9</v>
      </c>
      <c r="W5681" s="406">
        <v>202021</v>
      </c>
      <c r="X5681" s="566">
        <v>475</v>
      </c>
    </row>
    <row r="5682" spans="18:24" x14ac:dyDescent="0.2">
      <c r="R5682" s="406" t="str">
        <f t="shared" si="88"/>
        <v>540_COR_51_9_202021</v>
      </c>
      <c r="S5682" s="406">
        <v>540</v>
      </c>
      <c r="T5682" s="406" t="s">
        <v>287</v>
      </c>
      <c r="U5682" s="406">
        <v>51</v>
      </c>
      <c r="V5682" s="406">
        <v>9</v>
      </c>
      <c r="W5682" s="406">
        <v>202021</v>
      </c>
      <c r="X5682" s="566">
        <v>0</v>
      </c>
    </row>
    <row r="5683" spans="18:24" x14ac:dyDescent="0.2">
      <c r="R5683" s="406" t="str">
        <f t="shared" si="88"/>
        <v>542_COR_51_9_202021</v>
      </c>
      <c r="S5683" s="406">
        <v>542</v>
      </c>
      <c r="T5683" s="406" t="s">
        <v>287</v>
      </c>
      <c r="U5683" s="406">
        <v>51</v>
      </c>
      <c r="V5683" s="406">
        <v>9</v>
      </c>
      <c r="W5683" s="406">
        <v>202021</v>
      </c>
      <c r="X5683" s="566">
        <v>0</v>
      </c>
    </row>
    <row r="5684" spans="18:24" x14ac:dyDescent="0.2">
      <c r="R5684" s="406" t="str">
        <f t="shared" si="88"/>
        <v>544_COR_51_9_202021</v>
      </c>
      <c r="S5684" s="406">
        <v>544</v>
      </c>
      <c r="T5684" s="406" t="s">
        <v>287</v>
      </c>
      <c r="U5684" s="406">
        <v>51</v>
      </c>
      <c r="V5684" s="406">
        <v>9</v>
      </c>
      <c r="W5684" s="406">
        <v>202021</v>
      </c>
      <c r="X5684" s="566">
        <v>0</v>
      </c>
    </row>
    <row r="5685" spans="18:24" x14ac:dyDescent="0.2">
      <c r="R5685" s="406" t="str">
        <f t="shared" si="88"/>
        <v>545_COR_51_9_202021</v>
      </c>
      <c r="S5685" s="406">
        <v>545</v>
      </c>
      <c r="T5685" s="406" t="s">
        <v>287</v>
      </c>
      <c r="U5685" s="406">
        <v>51</v>
      </c>
      <c r="V5685" s="406">
        <v>9</v>
      </c>
      <c r="W5685" s="406">
        <v>202021</v>
      </c>
      <c r="X5685" s="566">
        <v>0</v>
      </c>
    </row>
    <row r="5686" spans="18:24" x14ac:dyDescent="0.2">
      <c r="R5686" s="406" t="str">
        <f t="shared" si="88"/>
        <v>546_COR_51_9_202021</v>
      </c>
      <c r="S5686" s="406">
        <v>546</v>
      </c>
      <c r="T5686" s="406" t="s">
        <v>287</v>
      </c>
      <c r="U5686" s="406">
        <v>51</v>
      </c>
      <c r="V5686" s="406">
        <v>9</v>
      </c>
      <c r="W5686" s="406">
        <v>202021</v>
      </c>
      <c r="X5686" s="566">
        <v>0</v>
      </c>
    </row>
    <row r="5687" spans="18:24" x14ac:dyDescent="0.2">
      <c r="R5687" s="406" t="str">
        <f t="shared" si="88"/>
        <v>548_COR_51_9_202021</v>
      </c>
      <c r="S5687" s="406">
        <v>548</v>
      </c>
      <c r="T5687" s="406" t="s">
        <v>287</v>
      </c>
      <c r="U5687" s="406">
        <v>51</v>
      </c>
      <c r="V5687" s="406">
        <v>9</v>
      </c>
      <c r="W5687" s="406">
        <v>202021</v>
      </c>
      <c r="X5687" s="566">
        <v>0</v>
      </c>
    </row>
    <row r="5688" spans="18:24" x14ac:dyDescent="0.2">
      <c r="R5688" s="406" t="str">
        <f t="shared" si="88"/>
        <v>550_COR_51_9_202021</v>
      </c>
      <c r="S5688" s="406">
        <v>550</v>
      </c>
      <c r="T5688" s="406" t="s">
        <v>287</v>
      </c>
      <c r="U5688" s="406">
        <v>51</v>
      </c>
      <c r="V5688" s="406">
        <v>9</v>
      </c>
      <c r="W5688" s="406">
        <v>202021</v>
      </c>
      <c r="X5688" s="566">
        <v>205</v>
      </c>
    </row>
    <row r="5689" spans="18:24" x14ac:dyDescent="0.2">
      <c r="R5689" s="406" t="str">
        <f t="shared" si="88"/>
        <v>552_COR_51_9_202021</v>
      </c>
      <c r="S5689" s="406">
        <v>552</v>
      </c>
      <c r="T5689" s="406" t="s">
        <v>287</v>
      </c>
      <c r="U5689" s="406">
        <v>51</v>
      </c>
      <c r="V5689" s="406">
        <v>9</v>
      </c>
      <c r="W5689" s="406">
        <v>202021</v>
      </c>
      <c r="X5689" s="566">
        <v>1570</v>
      </c>
    </row>
    <row r="5690" spans="18:24" x14ac:dyDescent="0.2">
      <c r="R5690" s="406" t="str">
        <f t="shared" si="88"/>
        <v>562_COR_51_9_202021</v>
      </c>
      <c r="S5690" s="406">
        <v>562</v>
      </c>
      <c r="T5690" s="406" t="s">
        <v>287</v>
      </c>
      <c r="U5690" s="406">
        <v>51</v>
      </c>
      <c r="V5690" s="406">
        <v>9</v>
      </c>
      <c r="W5690" s="406">
        <v>202021</v>
      </c>
      <c r="X5690" s="566">
        <v>0</v>
      </c>
    </row>
    <row r="5691" spans="18:24" x14ac:dyDescent="0.2">
      <c r="R5691" s="406" t="str">
        <f t="shared" si="88"/>
        <v>564_COR_51_9_202021</v>
      </c>
      <c r="S5691" s="406">
        <v>564</v>
      </c>
      <c r="T5691" s="406" t="s">
        <v>287</v>
      </c>
      <c r="U5691" s="406">
        <v>51</v>
      </c>
      <c r="V5691" s="406">
        <v>9</v>
      </c>
      <c r="W5691" s="406">
        <v>202021</v>
      </c>
      <c r="X5691" s="566">
        <v>0</v>
      </c>
    </row>
    <row r="5692" spans="18:24" x14ac:dyDescent="0.2">
      <c r="R5692" s="406" t="str">
        <f t="shared" si="88"/>
        <v>566_COR_51_9_202021</v>
      </c>
      <c r="S5692" s="406">
        <v>566</v>
      </c>
      <c r="T5692" s="406" t="s">
        <v>287</v>
      </c>
      <c r="U5692" s="406">
        <v>51</v>
      </c>
      <c r="V5692" s="406">
        <v>9</v>
      </c>
      <c r="W5692" s="406">
        <v>202021</v>
      </c>
      <c r="X5692" s="566">
        <v>0</v>
      </c>
    </row>
    <row r="5693" spans="18:24" x14ac:dyDescent="0.2">
      <c r="R5693" s="406" t="str">
        <f t="shared" si="88"/>
        <v>568_COR_51_9_202021</v>
      </c>
      <c r="S5693" s="406">
        <v>568</v>
      </c>
      <c r="T5693" s="406" t="s">
        <v>287</v>
      </c>
      <c r="U5693" s="406">
        <v>51</v>
      </c>
      <c r="V5693" s="406">
        <v>9</v>
      </c>
      <c r="W5693" s="406">
        <v>202021</v>
      </c>
      <c r="X5693" s="566">
        <v>0</v>
      </c>
    </row>
    <row r="5694" spans="18:24" x14ac:dyDescent="0.2">
      <c r="R5694" s="406" t="str">
        <f t="shared" si="88"/>
        <v>572_COR_51_9_202021</v>
      </c>
      <c r="S5694" s="406">
        <v>572</v>
      </c>
      <c r="T5694" s="406" t="s">
        <v>287</v>
      </c>
      <c r="U5694" s="406">
        <v>51</v>
      </c>
      <c r="V5694" s="406">
        <v>9</v>
      </c>
      <c r="W5694" s="406">
        <v>202021</v>
      </c>
      <c r="X5694" s="566">
        <v>0</v>
      </c>
    </row>
    <row r="5695" spans="18:24" x14ac:dyDescent="0.2">
      <c r="R5695" s="406" t="str">
        <f t="shared" si="88"/>
        <v>574_COR_51_9_202021</v>
      </c>
      <c r="S5695" s="406">
        <v>574</v>
      </c>
      <c r="T5695" s="406" t="s">
        <v>287</v>
      </c>
      <c r="U5695" s="406">
        <v>51</v>
      </c>
      <c r="V5695" s="406">
        <v>9</v>
      </c>
      <c r="W5695" s="406">
        <v>202021</v>
      </c>
      <c r="X5695" s="566">
        <v>0</v>
      </c>
    </row>
    <row r="5696" spans="18:24" x14ac:dyDescent="0.2">
      <c r="R5696" s="406" t="str">
        <f t="shared" si="88"/>
        <v>576_COR_51_9_202021</v>
      </c>
      <c r="S5696" s="406">
        <v>576</v>
      </c>
      <c r="T5696" s="406" t="s">
        <v>287</v>
      </c>
      <c r="U5696" s="406">
        <v>51</v>
      </c>
      <c r="V5696" s="406">
        <v>9</v>
      </c>
      <c r="W5696" s="406">
        <v>202021</v>
      </c>
      <c r="X5696" s="566">
        <v>0</v>
      </c>
    </row>
    <row r="5697" spans="18:24" x14ac:dyDescent="0.2">
      <c r="R5697" s="406" t="str">
        <f t="shared" si="88"/>
        <v>582_COR_51_9_202021</v>
      </c>
      <c r="S5697" s="406">
        <v>582</v>
      </c>
      <c r="T5697" s="406" t="s">
        <v>287</v>
      </c>
      <c r="U5697" s="406">
        <v>51</v>
      </c>
      <c r="V5697" s="406">
        <v>9</v>
      </c>
      <c r="W5697" s="406">
        <v>202021</v>
      </c>
      <c r="X5697" s="566">
        <v>0</v>
      </c>
    </row>
    <row r="5698" spans="18:24" x14ac:dyDescent="0.2">
      <c r="R5698" s="406" t="str">
        <f t="shared" si="88"/>
        <v>584_COR_51_9_202021</v>
      </c>
      <c r="S5698" s="406">
        <v>584</v>
      </c>
      <c r="T5698" s="406" t="s">
        <v>287</v>
      </c>
      <c r="U5698" s="406">
        <v>51</v>
      </c>
      <c r="V5698" s="406">
        <v>9</v>
      </c>
      <c r="W5698" s="406">
        <v>202021</v>
      </c>
      <c r="X5698" s="566">
        <v>0</v>
      </c>
    </row>
    <row r="5699" spans="18:24" x14ac:dyDescent="0.2">
      <c r="R5699" s="406" t="str">
        <f t="shared" si="88"/>
        <v>586_COR_51_9_202021</v>
      </c>
      <c r="S5699" s="406">
        <v>586</v>
      </c>
      <c r="T5699" s="406" t="s">
        <v>287</v>
      </c>
      <c r="U5699" s="406">
        <v>51</v>
      </c>
      <c r="V5699" s="406">
        <v>9</v>
      </c>
      <c r="W5699" s="406">
        <v>202021</v>
      </c>
      <c r="X5699" s="566">
        <v>0</v>
      </c>
    </row>
    <row r="5700" spans="18:24" x14ac:dyDescent="0.2">
      <c r="R5700" s="406" t="str">
        <f t="shared" ref="R5700:R5763" si="89">S5700&amp;"_"&amp;T5700&amp;"_"&amp;U5700&amp;"_"&amp;V5700&amp;"_"&amp;W5700</f>
        <v>512_COR_52_9_202021</v>
      </c>
      <c r="S5700" s="406">
        <v>512</v>
      </c>
      <c r="T5700" s="406" t="s">
        <v>287</v>
      </c>
      <c r="U5700" s="406">
        <v>52</v>
      </c>
      <c r="V5700" s="406">
        <v>9</v>
      </c>
      <c r="W5700" s="406">
        <v>202021</v>
      </c>
      <c r="X5700" s="566">
        <v>3213</v>
      </c>
    </row>
    <row r="5701" spans="18:24" x14ac:dyDescent="0.2">
      <c r="R5701" s="406" t="str">
        <f t="shared" si="89"/>
        <v>514_COR_52_9_202021</v>
      </c>
      <c r="S5701" s="406">
        <v>514</v>
      </c>
      <c r="T5701" s="406" t="s">
        <v>287</v>
      </c>
      <c r="U5701" s="406">
        <v>52</v>
      </c>
      <c r="V5701" s="406">
        <v>9</v>
      </c>
      <c r="W5701" s="406">
        <v>202021</v>
      </c>
      <c r="X5701" s="566">
        <v>0</v>
      </c>
    </row>
    <row r="5702" spans="18:24" x14ac:dyDescent="0.2">
      <c r="R5702" s="406" t="str">
        <f t="shared" si="89"/>
        <v>516_COR_52_9_202021</v>
      </c>
      <c r="S5702" s="406">
        <v>516</v>
      </c>
      <c r="T5702" s="406" t="s">
        <v>287</v>
      </c>
      <c r="U5702" s="406">
        <v>52</v>
      </c>
      <c r="V5702" s="406">
        <v>9</v>
      </c>
      <c r="W5702" s="406">
        <v>202021</v>
      </c>
      <c r="X5702" s="566">
        <v>0</v>
      </c>
    </row>
    <row r="5703" spans="18:24" x14ac:dyDescent="0.2">
      <c r="R5703" s="406" t="str">
        <f t="shared" si="89"/>
        <v>518_COR_52_9_202021</v>
      </c>
      <c r="S5703" s="406">
        <v>518</v>
      </c>
      <c r="T5703" s="406" t="s">
        <v>287</v>
      </c>
      <c r="U5703" s="406">
        <v>52</v>
      </c>
      <c r="V5703" s="406">
        <v>9</v>
      </c>
      <c r="W5703" s="406">
        <v>202021</v>
      </c>
      <c r="X5703" s="566">
        <v>0</v>
      </c>
    </row>
    <row r="5704" spans="18:24" x14ac:dyDescent="0.2">
      <c r="R5704" s="406" t="str">
        <f t="shared" si="89"/>
        <v>520_COR_52_9_202021</v>
      </c>
      <c r="S5704" s="406">
        <v>520</v>
      </c>
      <c r="T5704" s="406" t="s">
        <v>287</v>
      </c>
      <c r="U5704" s="406">
        <v>52</v>
      </c>
      <c r="V5704" s="406">
        <v>9</v>
      </c>
      <c r="W5704" s="406">
        <v>202021</v>
      </c>
      <c r="X5704" s="566">
        <v>0</v>
      </c>
    </row>
    <row r="5705" spans="18:24" x14ac:dyDescent="0.2">
      <c r="R5705" s="406" t="str">
        <f t="shared" si="89"/>
        <v>522_COR_52_9_202021</v>
      </c>
      <c r="S5705" s="406">
        <v>522</v>
      </c>
      <c r="T5705" s="406" t="s">
        <v>287</v>
      </c>
      <c r="U5705" s="406">
        <v>52</v>
      </c>
      <c r="V5705" s="406">
        <v>9</v>
      </c>
      <c r="W5705" s="406">
        <v>202021</v>
      </c>
      <c r="X5705" s="566">
        <v>0</v>
      </c>
    </row>
    <row r="5706" spans="18:24" x14ac:dyDescent="0.2">
      <c r="R5706" s="406" t="str">
        <f t="shared" si="89"/>
        <v>524_COR_52_9_202021</v>
      </c>
      <c r="S5706" s="406">
        <v>524</v>
      </c>
      <c r="T5706" s="406" t="s">
        <v>287</v>
      </c>
      <c r="U5706" s="406">
        <v>52</v>
      </c>
      <c r="V5706" s="406">
        <v>9</v>
      </c>
      <c r="W5706" s="406">
        <v>202021</v>
      </c>
      <c r="X5706" s="566">
        <v>2361.2139999999999</v>
      </c>
    </row>
    <row r="5707" spans="18:24" x14ac:dyDescent="0.2">
      <c r="R5707" s="406" t="str">
        <f t="shared" si="89"/>
        <v>526_COR_52_9_202021</v>
      </c>
      <c r="S5707" s="406">
        <v>526</v>
      </c>
      <c r="T5707" s="406" t="s">
        <v>287</v>
      </c>
      <c r="U5707" s="406">
        <v>52</v>
      </c>
      <c r="V5707" s="406">
        <v>9</v>
      </c>
      <c r="W5707" s="406">
        <v>202021</v>
      </c>
      <c r="X5707" s="566">
        <v>0</v>
      </c>
    </row>
    <row r="5708" spans="18:24" x14ac:dyDescent="0.2">
      <c r="R5708" s="406" t="str">
        <f t="shared" si="89"/>
        <v>528_COR_52_9_202021</v>
      </c>
      <c r="S5708" s="406">
        <v>528</v>
      </c>
      <c r="T5708" s="406" t="s">
        <v>287</v>
      </c>
      <c r="U5708" s="406">
        <v>52</v>
      </c>
      <c r="V5708" s="406">
        <v>9</v>
      </c>
      <c r="W5708" s="406">
        <v>202021</v>
      </c>
      <c r="X5708" s="566">
        <v>0</v>
      </c>
    </row>
    <row r="5709" spans="18:24" x14ac:dyDescent="0.2">
      <c r="R5709" s="406" t="str">
        <f t="shared" si="89"/>
        <v>530_COR_52_9_202021</v>
      </c>
      <c r="S5709" s="406">
        <v>530</v>
      </c>
      <c r="T5709" s="406" t="s">
        <v>287</v>
      </c>
      <c r="U5709" s="406">
        <v>52</v>
      </c>
      <c r="V5709" s="406">
        <v>9</v>
      </c>
      <c r="W5709" s="406">
        <v>202021</v>
      </c>
      <c r="X5709" s="566">
        <v>0</v>
      </c>
    </row>
    <row r="5710" spans="18:24" x14ac:dyDescent="0.2">
      <c r="R5710" s="406" t="str">
        <f t="shared" si="89"/>
        <v>532_COR_52_9_202021</v>
      </c>
      <c r="S5710" s="406">
        <v>532</v>
      </c>
      <c r="T5710" s="406" t="s">
        <v>287</v>
      </c>
      <c r="U5710" s="406">
        <v>52</v>
      </c>
      <c r="V5710" s="406">
        <v>9</v>
      </c>
      <c r="W5710" s="406">
        <v>202021</v>
      </c>
      <c r="X5710" s="566">
        <v>0</v>
      </c>
    </row>
    <row r="5711" spans="18:24" x14ac:dyDescent="0.2">
      <c r="R5711" s="406" t="str">
        <f t="shared" si="89"/>
        <v>534_COR_52_9_202021</v>
      </c>
      <c r="S5711" s="406">
        <v>534</v>
      </c>
      <c r="T5711" s="406" t="s">
        <v>287</v>
      </c>
      <c r="U5711" s="406">
        <v>52</v>
      </c>
      <c r="V5711" s="406">
        <v>9</v>
      </c>
      <c r="W5711" s="406">
        <v>202021</v>
      </c>
      <c r="X5711" s="566">
        <v>27.99935</v>
      </c>
    </row>
    <row r="5712" spans="18:24" x14ac:dyDescent="0.2">
      <c r="R5712" s="406" t="str">
        <f t="shared" si="89"/>
        <v>536_COR_52_9_202021</v>
      </c>
      <c r="S5712" s="406">
        <v>536</v>
      </c>
      <c r="T5712" s="406" t="s">
        <v>287</v>
      </c>
      <c r="U5712" s="406">
        <v>52</v>
      </c>
      <c r="V5712" s="406">
        <v>9</v>
      </c>
      <c r="W5712" s="406">
        <v>202021</v>
      </c>
      <c r="X5712" s="566">
        <v>0</v>
      </c>
    </row>
    <row r="5713" spans="18:24" x14ac:dyDescent="0.2">
      <c r="R5713" s="406" t="str">
        <f t="shared" si="89"/>
        <v>538_COR_52_9_202021</v>
      </c>
      <c r="S5713" s="406">
        <v>538</v>
      </c>
      <c r="T5713" s="406" t="s">
        <v>287</v>
      </c>
      <c r="U5713" s="406">
        <v>52</v>
      </c>
      <c r="V5713" s="406">
        <v>9</v>
      </c>
      <c r="W5713" s="406">
        <v>202021</v>
      </c>
      <c r="X5713" s="566">
        <v>0</v>
      </c>
    </row>
    <row r="5714" spans="18:24" x14ac:dyDescent="0.2">
      <c r="R5714" s="406" t="str">
        <f t="shared" si="89"/>
        <v>540_COR_52_9_202021</v>
      </c>
      <c r="S5714" s="406">
        <v>540</v>
      </c>
      <c r="T5714" s="406" t="s">
        <v>287</v>
      </c>
      <c r="U5714" s="406">
        <v>52</v>
      </c>
      <c r="V5714" s="406">
        <v>9</v>
      </c>
      <c r="W5714" s="406">
        <v>202021</v>
      </c>
      <c r="X5714" s="566">
        <v>0</v>
      </c>
    </row>
    <row r="5715" spans="18:24" x14ac:dyDescent="0.2">
      <c r="R5715" s="406" t="str">
        <f t="shared" si="89"/>
        <v>542_COR_52_9_202021</v>
      </c>
      <c r="S5715" s="406">
        <v>542</v>
      </c>
      <c r="T5715" s="406" t="s">
        <v>287</v>
      </c>
      <c r="U5715" s="406">
        <v>52</v>
      </c>
      <c r="V5715" s="406">
        <v>9</v>
      </c>
      <c r="W5715" s="406">
        <v>202021</v>
      </c>
      <c r="X5715" s="566">
        <v>413</v>
      </c>
    </row>
    <row r="5716" spans="18:24" x14ac:dyDescent="0.2">
      <c r="R5716" s="406" t="str">
        <f t="shared" si="89"/>
        <v>544_COR_52_9_202021</v>
      </c>
      <c r="S5716" s="406">
        <v>544</v>
      </c>
      <c r="T5716" s="406" t="s">
        <v>287</v>
      </c>
      <c r="U5716" s="406">
        <v>52</v>
      </c>
      <c r="V5716" s="406">
        <v>9</v>
      </c>
      <c r="W5716" s="406">
        <v>202021</v>
      </c>
      <c r="X5716" s="566">
        <v>0</v>
      </c>
    </row>
    <row r="5717" spans="18:24" x14ac:dyDescent="0.2">
      <c r="R5717" s="406" t="str">
        <f t="shared" si="89"/>
        <v>545_COR_52_9_202021</v>
      </c>
      <c r="S5717" s="406">
        <v>545</v>
      </c>
      <c r="T5717" s="406" t="s">
        <v>287</v>
      </c>
      <c r="U5717" s="406">
        <v>52</v>
      </c>
      <c r="V5717" s="406">
        <v>9</v>
      </c>
      <c r="W5717" s="406">
        <v>202021</v>
      </c>
      <c r="X5717" s="566">
        <v>0</v>
      </c>
    </row>
    <row r="5718" spans="18:24" x14ac:dyDescent="0.2">
      <c r="R5718" s="406" t="str">
        <f t="shared" si="89"/>
        <v>546_COR_52_9_202021</v>
      </c>
      <c r="S5718" s="406">
        <v>546</v>
      </c>
      <c r="T5718" s="406" t="s">
        <v>287</v>
      </c>
      <c r="U5718" s="406">
        <v>52</v>
      </c>
      <c r="V5718" s="406">
        <v>9</v>
      </c>
      <c r="W5718" s="406">
        <v>202021</v>
      </c>
      <c r="X5718" s="566">
        <v>0</v>
      </c>
    </row>
    <row r="5719" spans="18:24" x14ac:dyDescent="0.2">
      <c r="R5719" s="406" t="str">
        <f t="shared" si="89"/>
        <v>548_COR_52_9_202021</v>
      </c>
      <c r="S5719" s="406">
        <v>548</v>
      </c>
      <c r="T5719" s="406" t="s">
        <v>287</v>
      </c>
      <c r="U5719" s="406">
        <v>52</v>
      </c>
      <c r="V5719" s="406">
        <v>9</v>
      </c>
      <c r="W5719" s="406">
        <v>202021</v>
      </c>
      <c r="X5719" s="566">
        <v>0.61499999999999999</v>
      </c>
    </row>
    <row r="5720" spans="18:24" x14ac:dyDescent="0.2">
      <c r="R5720" s="406" t="str">
        <f t="shared" si="89"/>
        <v>550_COR_52_9_202021</v>
      </c>
      <c r="S5720" s="406">
        <v>550</v>
      </c>
      <c r="T5720" s="406" t="s">
        <v>287</v>
      </c>
      <c r="U5720" s="406">
        <v>52</v>
      </c>
      <c r="V5720" s="406">
        <v>9</v>
      </c>
      <c r="W5720" s="406">
        <v>202021</v>
      </c>
      <c r="X5720" s="566">
        <v>0.51300000000000001</v>
      </c>
    </row>
    <row r="5721" spans="18:24" x14ac:dyDescent="0.2">
      <c r="R5721" s="406" t="str">
        <f t="shared" si="89"/>
        <v>552_COR_52_9_202021</v>
      </c>
      <c r="S5721" s="406">
        <v>552</v>
      </c>
      <c r="T5721" s="406" t="s">
        <v>287</v>
      </c>
      <c r="U5721" s="406">
        <v>52</v>
      </c>
      <c r="V5721" s="406">
        <v>9</v>
      </c>
      <c r="W5721" s="406">
        <v>202021</v>
      </c>
      <c r="X5721" s="566">
        <v>0</v>
      </c>
    </row>
    <row r="5722" spans="18:24" x14ac:dyDescent="0.2">
      <c r="R5722" s="406" t="str">
        <f t="shared" si="89"/>
        <v>562_COR_52_9_202021</v>
      </c>
      <c r="S5722" s="406">
        <v>562</v>
      </c>
      <c r="T5722" s="406" t="s">
        <v>287</v>
      </c>
      <c r="U5722" s="406">
        <v>52</v>
      </c>
      <c r="V5722" s="406">
        <v>9</v>
      </c>
      <c r="W5722" s="406">
        <v>202021</v>
      </c>
      <c r="X5722" s="566">
        <v>0</v>
      </c>
    </row>
    <row r="5723" spans="18:24" x14ac:dyDescent="0.2">
      <c r="R5723" s="406" t="str">
        <f t="shared" si="89"/>
        <v>564_COR_52_9_202021</v>
      </c>
      <c r="S5723" s="406">
        <v>564</v>
      </c>
      <c r="T5723" s="406" t="s">
        <v>287</v>
      </c>
      <c r="U5723" s="406">
        <v>52</v>
      </c>
      <c r="V5723" s="406">
        <v>9</v>
      </c>
      <c r="W5723" s="406">
        <v>202021</v>
      </c>
      <c r="X5723" s="566">
        <v>0</v>
      </c>
    </row>
    <row r="5724" spans="18:24" x14ac:dyDescent="0.2">
      <c r="R5724" s="406" t="str">
        <f t="shared" si="89"/>
        <v>566_COR_52_9_202021</v>
      </c>
      <c r="S5724" s="406">
        <v>566</v>
      </c>
      <c r="T5724" s="406" t="s">
        <v>287</v>
      </c>
      <c r="U5724" s="406">
        <v>52</v>
      </c>
      <c r="V5724" s="406">
        <v>9</v>
      </c>
      <c r="W5724" s="406">
        <v>202021</v>
      </c>
      <c r="X5724" s="566">
        <v>0</v>
      </c>
    </row>
    <row r="5725" spans="18:24" x14ac:dyDescent="0.2">
      <c r="R5725" s="406" t="str">
        <f t="shared" si="89"/>
        <v>568_COR_52_9_202021</v>
      </c>
      <c r="S5725" s="406">
        <v>568</v>
      </c>
      <c r="T5725" s="406" t="s">
        <v>287</v>
      </c>
      <c r="U5725" s="406">
        <v>52</v>
      </c>
      <c r="V5725" s="406">
        <v>9</v>
      </c>
      <c r="W5725" s="406">
        <v>202021</v>
      </c>
      <c r="X5725" s="566">
        <v>0</v>
      </c>
    </row>
    <row r="5726" spans="18:24" x14ac:dyDescent="0.2">
      <c r="R5726" s="406" t="str">
        <f t="shared" si="89"/>
        <v>572_COR_52_9_202021</v>
      </c>
      <c r="S5726" s="406">
        <v>572</v>
      </c>
      <c r="T5726" s="406" t="s">
        <v>287</v>
      </c>
      <c r="U5726" s="406">
        <v>52</v>
      </c>
      <c r="V5726" s="406">
        <v>9</v>
      </c>
      <c r="W5726" s="406">
        <v>202021</v>
      </c>
      <c r="X5726" s="566">
        <v>0</v>
      </c>
    </row>
    <row r="5727" spans="18:24" x14ac:dyDescent="0.2">
      <c r="R5727" s="406" t="str">
        <f t="shared" si="89"/>
        <v>574_COR_52_9_202021</v>
      </c>
      <c r="S5727" s="406">
        <v>574</v>
      </c>
      <c r="T5727" s="406" t="s">
        <v>287</v>
      </c>
      <c r="U5727" s="406">
        <v>52</v>
      </c>
      <c r="V5727" s="406">
        <v>9</v>
      </c>
      <c r="W5727" s="406">
        <v>202021</v>
      </c>
      <c r="X5727" s="566">
        <v>0</v>
      </c>
    </row>
    <row r="5728" spans="18:24" x14ac:dyDescent="0.2">
      <c r="R5728" s="406" t="str">
        <f t="shared" si="89"/>
        <v>576_COR_52_9_202021</v>
      </c>
      <c r="S5728" s="406">
        <v>576</v>
      </c>
      <c r="T5728" s="406" t="s">
        <v>287</v>
      </c>
      <c r="U5728" s="406">
        <v>52</v>
      </c>
      <c r="V5728" s="406">
        <v>9</v>
      </c>
      <c r="W5728" s="406">
        <v>202021</v>
      </c>
      <c r="X5728" s="566">
        <v>0</v>
      </c>
    </row>
    <row r="5729" spans="18:24" x14ac:dyDescent="0.2">
      <c r="R5729" s="406" t="str">
        <f t="shared" si="89"/>
        <v>582_COR_52_9_202021</v>
      </c>
      <c r="S5729" s="406">
        <v>582</v>
      </c>
      <c r="T5729" s="406" t="s">
        <v>287</v>
      </c>
      <c r="U5729" s="406">
        <v>52</v>
      </c>
      <c r="V5729" s="406">
        <v>9</v>
      </c>
      <c r="W5729" s="406">
        <v>202021</v>
      </c>
      <c r="X5729" s="566">
        <v>0</v>
      </c>
    </row>
    <row r="5730" spans="18:24" x14ac:dyDescent="0.2">
      <c r="R5730" s="406" t="str">
        <f t="shared" si="89"/>
        <v>584_COR_52_9_202021</v>
      </c>
      <c r="S5730" s="406">
        <v>584</v>
      </c>
      <c r="T5730" s="406" t="s">
        <v>287</v>
      </c>
      <c r="U5730" s="406">
        <v>52</v>
      </c>
      <c r="V5730" s="406">
        <v>9</v>
      </c>
      <c r="W5730" s="406">
        <v>202021</v>
      </c>
      <c r="X5730" s="566">
        <v>0</v>
      </c>
    </row>
    <row r="5731" spans="18:24" x14ac:dyDescent="0.2">
      <c r="R5731" s="406" t="str">
        <f t="shared" si="89"/>
        <v>586_COR_52_9_202021</v>
      </c>
      <c r="S5731" s="406">
        <v>586</v>
      </c>
      <c r="T5731" s="406" t="s">
        <v>287</v>
      </c>
      <c r="U5731" s="406">
        <v>52</v>
      </c>
      <c r="V5731" s="406">
        <v>9</v>
      </c>
      <c r="W5731" s="406">
        <v>202021</v>
      </c>
      <c r="X5731" s="566">
        <v>0</v>
      </c>
    </row>
    <row r="5732" spans="18:24" x14ac:dyDescent="0.2">
      <c r="R5732" s="406" t="str">
        <f t="shared" si="89"/>
        <v>512_COR_52.1_9_202021</v>
      </c>
      <c r="S5732" s="406">
        <v>512</v>
      </c>
      <c r="T5732" s="406" t="s">
        <v>287</v>
      </c>
      <c r="U5732" s="406">
        <v>52.1</v>
      </c>
      <c r="V5732" s="406">
        <v>9</v>
      </c>
      <c r="W5732" s="406">
        <v>202021</v>
      </c>
      <c r="X5732" s="566">
        <v>0</v>
      </c>
    </row>
    <row r="5733" spans="18:24" x14ac:dyDescent="0.2">
      <c r="R5733" s="406" t="str">
        <f t="shared" si="89"/>
        <v>514_COR_52.1_9_202021</v>
      </c>
      <c r="S5733" s="406">
        <v>514</v>
      </c>
      <c r="T5733" s="406" t="s">
        <v>287</v>
      </c>
      <c r="U5733" s="406">
        <v>52.1</v>
      </c>
      <c r="V5733" s="406">
        <v>9</v>
      </c>
      <c r="W5733" s="406">
        <v>202021</v>
      </c>
      <c r="X5733" s="566">
        <v>202</v>
      </c>
    </row>
    <row r="5734" spans="18:24" x14ac:dyDescent="0.2">
      <c r="R5734" s="406" t="str">
        <f t="shared" si="89"/>
        <v>516_COR_52.1_9_202021</v>
      </c>
      <c r="S5734" s="406">
        <v>516</v>
      </c>
      <c r="T5734" s="406" t="s">
        <v>287</v>
      </c>
      <c r="U5734" s="406">
        <v>52.1</v>
      </c>
      <c r="V5734" s="406">
        <v>9</v>
      </c>
      <c r="W5734" s="406">
        <v>202021</v>
      </c>
      <c r="X5734" s="566">
        <v>0</v>
      </c>
    </row>
    <row r="5735" spans="18:24" x14ac:dyDescent="0.2">
      <c r="R5735" s="406" t="str">
        <f t="shared" si="89"/>
        <v>518_COR_52.1_9_202021</v>
      </c>
      <c r="S5735" s="406">
        <v>518</v>
      </c>
      <c r="T5735" s="406" t="s">
        <v>287</v>
      </c>
      <c r="U5735" s="406">
        <v>52.1</v>
      </c>
      <c r="V5735" s="406">
        <v>9</v>
      </c>
      <c r="W5735" s="406">
        <v>202021</v>
      </c>
      <c r="X5735" s="566">
        <v>0</v>
      </c>
    </row>
    <row r="5736" spans="18:24" x14ac:dyDescent="0.2">
      <c r="R5736" s="406" t="str">
        <f t="shared" si="89"/>
        <v>520_COR_52.1_9_202021</v>
      </c>
      <c r="S5736" s="406">
        <v>520</v>
      </c>
      <c r="T5736" s="406" t="s">
        <v>287</v>
      </c>
      <c r="U5736" s="406">
        <v>52.1</v>
      </c>
      <c r="V5736" s="406">
        <v>9</v>
      </c>
      <c r="W5736" s="406">
        <v>202021</v>
      </c>
      <c r="X5736" s="566">
        <v>0</v>
      </c>
    </row>
    <row r="5737" spans="18:24" x14ac:dyDescent="0.2">
      <c r="R5737" s="406" t="str">
        <f t="shared" si="89"/>
        <v>522_COR_52.1_9_202021</v>
      </c>
      <c r="S5737" s="406">
        <v>522</v>
      </c>
      <c r="T5737" s="406" t="s">
        <v>287</v>
      </c>
      <c r="U5737" s="406">
        <v>52.1</v>
      </c>
      <c r="V5737" s="406">
        <v>9</v>
      </c>
      <c r="W5737" s="406">
        <v>202021</v>
      </c>
      <c r="X5737" s="566">
        <v>0</v>
      </c>
    </row>
    <row r="5738" spans="18:24" x14ac:dyDescent="0.2">
      <c r="R5738" s="406" t="str">
        <f t="shared" si="89"/>
        <v>524_COR_52.1_9_202021</v>
      </c>
      <c r="S5738" s="406">
        <v>524</v>
      </c>
      <c r="T5738" s="406" t="s">
        <v>287</v>
      </c>
      <c r="U5738" s="406">
        <v>52.1</v>
      </c>
      <c r="V5738" s="406">
        <v>9</v>
      </c>
      <c r="W5738" s="406">
        <v>202021</v>
      </c>
      <c r="X5738" s="566">
        <v>0</v>
      </c>
    </row>
    <row r="5739" spans="18:24" x14ac:dyDescent="0.2">
      <c r="R5739" s="406" t="str">
        <f t="shared" si="89"/>
        <v>526_COR_52.1_9_202021</v>
      </c>
      <c r="S5739" s="406">
        <v>526</v>
      </c>
      <c r="T5739" s="406" t="s">
        <v>287</v>
      </c>
      <c r="U5739" s="406">
        <v>52.1</v>
      </c>
      <c r="V5739" s="406">
        <v>9</v>
      </c>
      <c r="W5739" s="406">
        <v>202021</v>
      </c>
      <c r="X5739" s="566">
        <v>0</v>
      </c>
    </row>
    <row r="5740" spans="18:24" x14ac:dyDescent="0.2">
      <c r="R5740" s="406" t="str">
        <f t="shared" si="89"/>
        <v>528_COR_52.1_9_202021</v>
      </c>
      <c r="S5740" s="406">
        <v>528</v>
      </c>
      <c r="T5740" s="406" t="s">
        <v>287</v>
      </c>
      <c r="U5740" s="406">
        <v>52.1</v>
      </c>
      <c r="V5740" s="406">
        <v>9</v>
      </c>
      <c r="W5740" s="406">
        <v>202021</v>
      </c>
      <c r="X5740" s="566">
        <v>0</v>
      </c>
    </row>
    <row r="5741" spans="18:24" x14ac:dyDescent="0.2">
      <c r="R5741" s="406" t="str">
        <f t="shared" si="89"/>
        <v>530_COR_52.1_9_202021</v>
      </c>
      <c r="S5741" s="406">
        <v>530</v>
      </c>
      <c r="T5741" s="406" t="s">
        <v>287</v>
      </c>
      <c r="U5741" s="406">
        <v>52.1</v>
      </c>
      <c r="V5741" s="406">
        <v>9</v>
      </c>
      <c r="W5741" s="406">
        <v>202021</v>
      </c>
      <c r="X5741" s="566">
        <v>0</v>
      </c>
    </row>
    <row r="5742" spans="18:24" x14ac:dyDescent="0.2">
      <c r="R5742" s="406" t="str">
        <f t="shared" si="89"/>
        <v>532_COR_52.1_9_202021</v>
      </c>
      <c r="S5742" s="406">
        <v>532</v>
      </c>
      <c r="T5742" s="406" t="s">
        <v>287</v>
      </c>
      <c r="U5742" s="406">
        <v>52.1</v>
      </c>
      <c r="V5742" s="406">
        <v>9</v>
      </c>
      <c r="W5742" s="406">
        <v>202021</v>
      </c>
      <c r="X5742" s="566">
        <v>0</v>
      </c>
    </row>
    <row r="5743" spans="18:24" x14ac:dyDescent="0.2">
      <c r="R5743" s="406" t="str">
        <f t="shared" si="89"/>
        <v>534_COR_52.1_9_202021</v>
      </c>
      <c r="S5743" s="406">
        <v>534</v>
      </c>
      <c r="T5743" s="406" t="s">
        <v>287</v>
      </c>
      <c r="U5743" s="406">
        <v>52.1</v>
      </c>
      <c r="V5743" s="406">
        <v>9</v>
      </c>
      <c r="W5743" s="406">
        <v>202021</v>
      </c>
      <c r="X5743" s="566">
        <v>21.047999999999998</v>
      </c>
    </row>
    <row r="5744" spans="18:24" x14ac:dyDescent="0.2">
      <c r="R5744" s="406" t="str">
        <f t="shared" si="89"/>
        <v>536_COR_52.1_9_202021</v>
      </c>
      <c r="S5744" s="406">
        <v>536</v>
      </c>
      <c r="T5744" s="406" t="s">
        <v>287</v>
      </c>
      <c r="U5744" s="406">
        <v>52.1</v>
      </c>
      <c r="V5744" s="406">
        <v>9</v>
      </c>
      <c r="W5744" s="406">
        <v>202021</v>
      </c>
      <c r="X5744" s="566">
        <v>0</v>
      </c>
    </row>
    <row r="5745" spans="18:24" x14ac:dyDescent="0.2">
      <c r="R5745" s="406" t="str">
        <f t="shared" si="89"/>
        <v>538_COR_52.1_9_202021</v>
      </c>
      <c r="S5745" s="406">
        <v>538</v>
      </c>
      <c r="T5745" s="406" t="s">
        <v>287</v>
      </c>
      <c r="U5745" s="406">
        <v>52.1</v>
      </c>
      <c r="V5745" s="406">
        <v>9</v>
      </c>
      <c r="W5745" s="406">
        <v>202021</v>
      </c>
      <c r="X5745" s="566">
        <v>0</v>
      </c>
    </row>
    <row r="5746" spans="18:24" x14ac:dyDescent="0.2">
      <c r="R5746" s="406" t="str">
        <f t="shared" si="89"/>
        <v>540_COR_52.1_9_202021</v>
      </c>
      <c r="S5746" s="406">
        <v>540</v>
      </c>
      <c r="T5746" s="406" t="s">
        <v>287</v>
      </c>
      <c r="U5746" s="406">
        <v>52.1</v>
      </c>
      <c r="V5746" s="406">
        <v>9</v>
      </c>
      <c r="W5746" s="406">
        <v>202021</v>
      </c>
      <c r="X5746" s="566">
        <v>0</v>
      </c>
    </row>
    <row r="5747" spans="18:24" x14ac:dyDescent="0.2">
      <c r="R5747" s="406" t="str">
        <f t="shared" si="89"/>
        <v>542_COR_52.1_9_202021</v>
      </c>
      <c r="S5747" s="406">
        <v>542</v>
      </c>
      <c r="T5747" s="406" t="s">
        <v>287</v>
      </c>
      <c r="U5747" s="406">
        <v>52.1</v>
      </c>
      <c r="V5747" s="406">
        <v>9</v>
      </c>
      <c r="W5747" s="406">
        <v>202021</v>
      </c>
      <c r="X5747" s="566">
        <v>0</v>
      </c>
    </row>
    <row r="5748" spans="18:24" x14ac:dyDescent="0.2">
      <c r="R5748" s="406" t="str">
        <f t="shared" si="89"/>
        <v>544_COR_52.1_9_202021</v>
      </c>
      <c r="S5748" s="406">
        <v>544</v>
      </c>
      <c r="T5748" s="406" t="s">
        <v>287</v>
      </c>
      <c r="U5748" s="406">
        <v>52.1</v>
      </c>
      <c r="V5748" s="406">
        <v>9</v>
      </c>
      <c r="W5748" s="406">
        <v>202021</v>
      </c>
      <c r="X5748" s="566">
        <v>0</v>
      </c>
    </row>
    <row r="5749" spans="18:24" x14ac:dyDescent="0.2">
      <c r="R5749" s="406" t="str">
        <f t="shared" si="89"/>
        <v>545_COR_52.1_9_202021</v>
      </c>
      <c r="S5749" s="406">
        <v>545</v>
      </c>
      <c r="T5749" s="406" t="s">
        <v>287</v>
      </c>
      <c r="U5749" s="406">
        <v>52.1</v>
      </c>
      <c r="V5749" s="406">
        <v>9</v>
      </c>
      <c r="W5749" s="406">
        <v>202021</v>
      </c>
      <c r="X5749" s="566">
        <v>0</v>
      </c>
    </row>
    <row r="5750" spans="18:24" x14ac:dyDescent="0.2">
      <c r="R5750" s="406" t="str">
        <f t="shared" si="89"/>
        <v>546_COR_52.1_9_202021</v>
      </c>
      <c r="S5750" s="406">
        <v>546</v>
      </c>
      <c r="T5750" s="406" t="s">
        <v>287</v>
      </c>
      <c r="U5750" s="406">
        <v>52.1</v>
      </c>
      <c r="V5750" s="406">
        <v>9</v>
      </c>
      <c r="W5750" s="406">
        <v>202021</v>
      </c>
      <c r="X5750" s="566">
        <v>0</v>
      </c>
    </row>
    <row r="5751" spans="18:24" x14ac:dyDescent="0.2">
      <c r="R5751" s="406" t="str">
        <f t="shared" si="89"/>
        <v>548_COR_52.1_9_202021</v>
      </c>
      <c r="S5751" s="406">
        <v>548</v>
      </c>
      <c r="T5751" s="406" t="s">
        <v>287</v>
      </c>
      <c r="U5751" s="406">
        <v>52.1</v>
      </c>
      <c r="V5751" s="406">
        <v>9</v>
      </c>
      <c r="W5751" s="406">
        <v>202021</v>
      </c>
      <c r="X5751" s="566">
        <v>0</v>
      </c>
    </row>
    <row r="5752" spans="18:24" x14ac:dyDescent="0.2">
      <c r="R5752" s="406" t="str">
        <f t="shared" si="89"/>
        <v>550_COR_52.1_9_202021</v>
      </c>
      <c r="S5752" s="406">
        <v>550</v>
      </c>
      <c r="T5752" s="406" t="s">
        <v>287</v>
      </c>
      <c r="U5752" s="406">
        <v>52.1</v>
      </c>
      <c r="V5752" s="406">
        <v>9</v>
      </c>
      <c r="W5752" s="406">
        <v>202021</v>
      </c>
      <c r="X5752" s="566">
        <v>0</v>
      </c>
    </row>
    <row r="5753" spans="18:24" x14ac:dyDescent="0.2">
      <c r="R5753" s="406" t="str">
        <f t="shared" si="89"/>
        <v>552_COR_52.1_9_202021</v>
      </c>
      <c r="S5753" s="406">
        <v>552</v>
      </c>
      <c r="T5753" s="406" t="s">
        <v>287</v>
      </c>
      <c r="U5753" s="406">
        <v>52.1</v>
      </c>
      <c r="V5753" s="406">
        <v>9</v>
      </c>
      <c r="W5753" s="406">
        <v>202021</v>
      </c>
      <c r="X5753" s="566">
        <v>0</v>
      </c>
    </row>
    <row r="5754" spans="18:24" x14ac:dyDescent="0.2">
      <c r="R5754" s="406" t="str">
        <f t="shared" si="89"/>
        <v>562_COR_52.1_9_202021</v>
      </c>
      <c r="S5754" s="406">
        <v>562</v>
      </c>
      <c r="T5754" s="406" t="s">
        <v>287</v>
      </c>
      <c r="U5754" s="406">
        <v>52.1</v>
      </c>
      <c r="V5754" s="406">
        <v>9</v>
      </c>
      <c r="W5754" s="406">
        <v>202021</v>
      </c>
      <c r="X5754" s="566">
        <v>0</v>
      </c>
    </row>
    <row r="5755" spans="18:24" x14ac:dyDescent="0.2">
      <c r="R5755" s="406" t="str">
        <f t="shared" si="89"/>
        <v>564_COR_52.1_9_202021</v>
      </c>
      <c r="S5755" s="406">
        <v>564</v>
      </c>
      <c r="T5755" s="406" t="s">
        <v>287</v>
      </c>
      <c r="U5755" s="406">
        <v>52.1</v>
      </c>
      <c r="V5755" s="406">
        <v>9</v>
      </c>
      <c r="W5755" s="406">
        <v>202021</v>
      </c>
      <c r="X5755" s="566">
        <v>0</v>
      </c>
    </row>
    <row r="5756" spans="18:24" x14ac:dyDescent="0.2">
      <c r="R5756" s="406" t="str">
        <f t="shared" si="89"/>
        <v>566_COR_52.1_9_202021</v>
      </c>
      <c r="S5756" s="406">
        <v>566</v>
      </c>
      <c r="T5756" s="406" t="s">
        <v>287</v>
      </c>
      <c r="U5756" s="406">
        <v>52.1</v>
      </c>
      <c r="V5756" s="406">
        <v>9</v>
      </c>
      <c r="W5756" s="406">
        <v>202021</v>
      </c>
      <c r="X5756" s="566">
        <v>0</v>
      </c>
    </row>
    <row r="5757" spans="18:24" x14ac:dyDescent="0.2">
      <c r="R5757" s="406" t="str">
        <f t="shared" si="89"/>
        <v>568_COR_52.1_9_202021</v>
      </c>
      <c r="S5757" s="406">
        <v>568</v>
      </c>
      <c r="T5757" s="406" t="s">
        <v>287</v>
      </c>
      <c r="U5757" s="406">
        <v>52.1</v>
      </c>
      <c r="V5757" s="406">
        <v>9</v>
      </c>
      <c r="W5757" s="406">
        <v>202021</v>
      </c>
      <c r="X5757" s="566">
        <v>0</v>
      </c>
    </row>
    <row r="5758" spans="18:24" x14ac:dyDescent="0.2">
      <c r="R5758" s="406" t="str">
        <f t="shared" si="89"/>
        <v>572_COR_52.1_9_202021</v>
      </c>
      <c r="S5758" s="406">
        <v>572</v>
      </c>
      <c r="T5758" s="406" t="s">
        <v>287</v>
      </c>
      <c r="U5758" s="406">
        <v>52.1</v>
      </c>
      <c r="V5758" s="406">
        <v>9</v>
      </c>
      <c r="W5758" s="406">
        <v>202021</v>
      </c>
      <c r="X5758" s="566">
        <v>0</v>
      </c>
    </row>
    <row r="5759" spans="18:24" x14ac:dyDescent="0.2">
      <c r="R5759" s="406" t="str">
        <f t="shared" si="89"/>
        <v>574_COR_52.1_9_202021</v>
      </c>
      <c r="S5759" s="406">
        <v>574</v>
      </c>
      <c r="T5759" s="406" t="s">
        <v>287</v>
      </c>
      <c r="U5759" s="406">
        <v>52.1</v>
      </c>
      <c r="V5759" s="406">
        <v>9</v>
      </c>
      <c r="W5759" s="406">
        <v>202021</v>
      </c>
      <c r="X5759" s="566">
        <v>0</v>
      </c>
    </row>
    <row r="5760" spans="18:24" x14ac:dyDescent="0.2">
      <c r="R5760" s="406" t="str">
        <f t="shared" si="89"/>
        <v>576_COR_52.1_9_202021</v>
      </c>
      <c r="S5760" s="406">
        <v>576</v>
      </c>
      <c r="T5760" s="406" t="s">
        <v>287</v>
      </c>
      <c r="U5760" s="406">
        <v>52.1</v>
      </c>
      <c r="V5760" s="406">
        <v>9</v>
      </c>
      <c r="W5760" s="406">
        <v>202021</v>
      </c>
      <c r="X5760" s="566">
        <v>0</v>
      </c>
    </row>
    <row r="5761" spans="18:24" x14ac:dyDescent="0.2">
      <c r="R5761" s="406" t="str">
        <f t="shared" si="89"/>
        <v>582_COR_52.1_9_202021</v>
      </c>
      <c r="S5761" s="406">
        <v>582</v>
      </c>
      <c r="T5761" s="406" t="s">
        <v>287</v>
      </c>
      <c r="U5761" s="406">
        <v>52.1</v>
      </c>
      <c r="V5761" s="406">
        <v>9</v>
      </c>
      <c r="W5761" s="406">
        <v>202021</v>
      </c>
      <c r="X5761" s="566">
        <v>0</v>
      </c>
    </row>
    <row r="5762" spans="18:24" x14ac:dyDescent="0.2">
      <c r="R5762" s="406" t="str">
        <f t="shared" si="89"/>
        <v>584_COR_52.1_9_202021</v>
      </c>
      <c r="S5762" s="406">
        <v>584</v>
      </c>
      <c r="T5762" s="406" t="s">
        <v>287</v>
      </c>
      <c r="U5762" s="406">
        <v>52.1</v>
      </c>
      <c r="V5762" s="406">
        <v>9</v>
      </c>
      <c r="W5762" s="406">
        <v>202021</v>
      </c>
      <c r="X5762" s="566">
        <v>0</v>
      </c>
    </row>
    <row r="5763" spans="18:24" x14ac:dyDescent="0.2">
      <c r="R5763" s="406" t="str">
        <f t="shared" si="89"/>
        <v>586_COR_52.1_9_202021</v>
      </c>
      <c r="S5763" s="406">
        <v>586</v>
      </c>
      <c r="T5763" s="406" t="s">
        <v>287</v>
      </c>
      <c r="U5763" s="406">
        <v>52.1</v>
      </c>
      <c r="V5763" s="406">
        <v>9</v>
      </c>
      <c r="W5763" s="406">
        <v>202021</v>
      </c>
      <c r="X5763" s="566">
        <v>0</v>
      </c>
    </row>
    <row r="5764" spans="18:24" x14ac:dyDescent="0.2">
      <c r="R5764" s="406" t="str">
        <f t="shared" ref="R5764:R5827" si="90">S5764&amp;"_"&amp;T5764&amp;"_"&amp;U5764&amp;"_"&amp;V5764&amp;"_"&amp;W5764</f>
        <v>512_COR_52.2_9_202021</v>
      </c>
      <c r="S5764" s="406">
        <v>512</v>
      </c>
      <c r="T5764" s="406" t="s">
        <v>287</v>
      </c>
      <c r="U5764" s="406">
        <v>52.2</v>
      </c>
      <c r="V5764" s="406">
        <v>9</v>
      </c>
      <c r="W5764" s="406">
        <v>202021</v>
      </c>
      <c r="X5764" s="566">
        <v>0</v>
      </c>
    </row>
    <row r="5765" spans="18:24" x14ac:dyDescent="0.2">
      <c r="R5765" s="406" t="str">
        <f t="shared" si="90"/>
        <v>514_COR_52.2_9_202021</v>
      </c>
      <c r="S5765" s="406">
        <v>514</v>
      </c>
      <c r="T5765" s="406" t="s">
        <v>287</v>
      </c>
      <c r="U5765" s="406">
        <v>52.2</v>
      </c>
      <c r="V5765" s="406">
        <v>9</v>
      </c>
      <c r="W5765" s="406">
        <v>202021</v>
      </c>
      <c r="X5765" s="566">
        <v>611</v>
      </c>
    </row>
    <row r="5766" spans="18:24" x14ac:dyDescent="0.2">
      <c r="R5766" s="406" t="str">
        <f t="shared" si="90"/>
        <v>516_COR_52.2_9_202021</v>
      </c>
      <c r="S5766" s="406">
        <v>516</v>
      </c>
      <c r="T5766" s="406" t="s">
        <v>287</v>
      </c>
      <c r="U5766" s="406">
        <v>52.2</v>
      </c>
      <c r="V5766" s="406">
        <v>9</v>
      </c>
      <c r="W5766" s="406">
        <v>202021</v>
      </c>
      <c r="X5766" s="566">
        <v>636</v>
      </c>
    </row>
    <row r="5767" spans="18:24" x14ac:dyDescent="0.2">
      <c r="R5767" s="406" t="str">
        <f t="shared" si="90"/>
        <v>518_COR_52.2_9_202021</v>
      </c>
      <c r="S5767" s="406">
        <v>518</v>
      </c>
      <c r="T5767" s="406" t="s">
        <v>287</v>
      </c>
      <c r="U5767" s="406">
        <v>52.2</v>
      </c>
      <c r="V5767" s="406">
        <v>9</v>
      </c>
      <c r="W5767" s="406">
        <v>202021</v>
      </c>
      <c r="X5767" s="566">
        <v>0</v>
      </c>
    </row>
    <row r="5768" spans="18:24" x14ac:dyDescent="0.2">
      <c r="R5768" s="406" t="str">
        <f t="shared" si="90"/>
        <v>520_COR_52.2_9_202021</v>
      </c>
      <c r="S5768" s="406">
        <v>520</v>
      </c>
      <c r="T5768" s="406" t="s">
        <v>287</v>
      </c>
      <c r="U5768" s="406">
        <v>52.2</v>
      </c>
      <c r="V5768" s="406">
        <v>9</v>
      </c>
      <c r="W5768" s="406">
        <v>202021</v>
      </c>
      <c r="X5768" s="566">
        <v>1254.3173499999998</v>
      </c>
    </row>
    <row r="5769" spans="18:24" x14ac:dyDescent="0.2">
      <c r="R5769" s="406" t="str">
        <f t="shared" si="90"/>
        <v>522_COR_52.2_9_202021</v>
      </c>
      <c r="S5769" s="406">
        <v>522</v>
      </c>
      <c r="T5769" s="406" t="s">
        <v>287</v>
      </c>
      <c r="U5769" s="406">
        <v>52.2</v>
      </c>
      <c r="V5769" s="406">
        <v>9</v>
      </c>
      <c r="W5769" s="406">
        <v>202021</v>
      </c>
      <c r="X5769" s="566">
        <v>124.11500000000001</v>
      </c>
    </row>
    <row r="5770" spans="18:24" x14ac:dyDescent="0.2">
      <c r="R5770" s="406" t="str">
        <f t="shared" si="90"/>
        <v>524_COR_52.2_9_202021</v>
      </c>
      <c r="S5770" s="406">
        <v>524</v>
      </c>
      <c r="T5770" s="406" t="s">
        <v>287</v>
      </c>
      <c r="U5770" s="406">
        <v>52.2</v>
      </c>
      <c r="V5770" s="406">
        <v>9</v>
      </c>
      <c r="W5770" s="406">
        <v>202021</v>
      </c>
      <c r="X5770" s="566">
        <v>203.84199999999998</v>
      </c>
    </row>
    <row r="5771" spans="18:24" x14ac:dyDescent="0.2">
      <c r="R5771" s="406" t="str">
        <f t="shared" si="90"/>
        <v>526_COR_52.2_9_202021</v>
      </c>
      <c r="S5771" s="406">
        <v>526</v>
      </c>
      <c r="T5771" s="406" t="s">
        <v>287</v>
      </c>
      <c r="U5771" s="406">
        <v>52.2</v>
      </c>
      <c r="V5771" s="406">
        <v>9</v>
      </c>
      <c r="W5771" s="406">
        <v>202021</v>
      </c>
      <c r="X5771" s="566">
        <v>0</v>
      </c>
    </row>
    <row r="5772" spans="18:24" x14ac:dyDescent="0.2">
      <c r="R5772" s="406" t="str">
        <f t="shared" si="90"/>
        <v>528_COR_52.2_9_202021</v>
      </c>
      <c r="S5772" s="406">
        <v>528</v>
      </c>
      <c r="T5772" s="406" t="s">
        <v>287</v>
      </c>
      <c r="U5772" s="406">
        <v>52.2</v>
      </c>
      <c r="V5772" s="406">
        <v>9</v>
      </c>
      <c r="W5772" s="406">
        <v>202021</v>
      </c>
      <c r="X5772" s="566">
        <v>0</v>
      </c>
    </row>
    <row r="5773" spans="18:24" x14ac:dyDescent="0.2">
      <c r="R5773" s="406" t="str">
        <f t="shared" si="90"/>
        <v>530_COR_52.2_9_202021</v>
      </c>
      <c r="S5773" s="406">
        <v>530</v>
      </c>
      <c r="T5773" s="406" t="s">
        <v>287</v>
      </c>
      <c r="U5773" s="406">
        <v>52.2</v>
      </c>
      <c r="V5773" s="406">
        <v>9</v>
      </c>
      <c r="W5773" s="406">
        <v>202021</v>
      </c>
      <c r="X5773" s="566">
        <v>632.17151999999999</v>
      </c>
    </row>
    <row r="5774" spans="18:24" x14ac:dyDescent="0.2">
      <c r="R5774" s="406" t="str">
        <f t="shared" si="90"/>
        <v>532_COR_52.2_9_202021</v>
      </c>
      <c r="S5774" s="406">
        <v>532</v>
      </c>
      <c r="T5774" s="406" t="s">
        <v>287</v>
      </c>
      <c r="U5774" s="406">
        <v>52.2</v>
      </c>
      <c r="V5774" s="406">
        <v>9</v>
      </c>
      <c r="W5774" s="406">
        <v>202021</v>
      </c>
      <c r="X5774" s="566">
        <v>326</v>
      </c>
    </row>
    <row r="5775" spans="18:24" x14ac:dyDescent="0.2">
      <c r="R5775" s="406" t="str">
        <f t="shared" si="90"/>
        <v>534_COR_52.2_9_202021</v>
      </c>
      <c r="S5775" s="406">
        <v>534</v>
      </c>
      <c r="T5775" s="406" t="s">
        <v>287</v>
      </c>
      <c r="U5775" s="406">
        <v>52.2</v>
      </c>
      <c r="V5775" s="406">
        <v>9</v>
      </c>
      <c r="W5775" s="406">
        <v>202021</v>
      </c>
      <c r="X5775" s="566">
        <v>179.11257000000001</v>
      </c>
    </row>
    <row r="5776" spans="18:24" x14ac:dyDescent="0.2">
      <c r="R5776" s="406" t="str">
        <f t="shared" si="90"/>
        <v>536_COR_52.2_9_202021</v>
      </c>
      <c r="S5776" s="406">
        <v>536</v>
      </c>
      <c r="T5776" s="406" t="s">
        <v>287</v>
      </c>
      <c r="U5776" s="406">
        <v>52.2</v>
      </c>
      <c r="V5776" s="406">
        <v>9</v>
      </c>
      <c r="W5776" s="406">
        <v>202021</v>
      </c>
      <c r="X5776" s="566">
        <v>1406</v>
      </c>
    </row>
    <row r="5777" spans="18:24" x14ac:dyDescent="0.2">
      <c r="R5777" s="406" t="str">
        <f t="shared" si="90"/>
        <v>538_COR_52.2_9_202021</v>
      </c>
      <c r="S5777" s="406">
        <v>538</v>
      </c>
      <c r="T5777" s="406" t="s">
        <v>287</v>
      </c>
      <c r="U5777" s="406">
        <v>52.2</v>
      </c>
      <c r="V5777" s="406">
        <v>9</v>
      </c>
      <c r="W5777" s="406">
        <v>202021</v>
      </c>
      <c r="X5777" s="566">
        <v>0</v>
      </c>
    </row>
    <row r="5778" spans="18:24" x14ac:dyDescent="0.2">
      <c r="R5778" s="406" t="str">
        <f t="shared" si="90"/>
        <v>540_COR_52.2_9_202021</v>
      </c>
      <c r="S5778" s="406">
        <v>540</v>
      </c>
      <c r="T5778" s="406" t="s">
        <v>287</v>
      </c>
      <c r="U5778" s="406">
        <v>52.2</v>
      </c>
      <c r="V5778" s="406">
        <v>9</v>
      </c>
      <c r="W5778" s="406">
        <v>202021</v>
      </c>
      <c r="X5778" s="566">
        <v>3058.9050000000002</v>
      </c>
    </row>
    <row r="5779" spans="18:24" x14ac:dyDescent="0.2">
      <c r="R5779" s="406" t="str">
        <f t="shared" si="90"/>
        <v>542_COR_52.2_9_202021</v>
      </c>
      <c r="S5779" s="406">
        <v>542</v>
      </c>
      <c r="T5779" s="406" t="s">
        <v>287</v>
      </c>
      <c r="U5779" s="406">
        <v>52.2</v>
      </c>
      <c r="V5779" s="406">
        <v>9</v>
      </c>
      <c r="W5779" s="406">
        <v>202021</v>
      </c>
      <c r="X5779" s="566">
        <v>140</v>
      </c>
    </row>
    <row r="5780" spans="18:24" x14ac:dyDescent="0.2">
      <c r="R5780" s="406" t="str">
        <f t="shared" si="90"/>
        <v>544_COR_52.2_9_202021</v>
      </c>
      <c r="S5780" s="406">
        <v>544</v>
      </c>
      <c r="T5780" s="406" t="s">
        <v>287</v>
      </c>
      <c r="U5780" s="406">
        <v>52.2</v>
      </c>
      <c r="V5780" s="406">
        <v>9</v>
      </c>
      <c r="W5780" s="406">
        <v>202021</v>
      </c>
      <c r="X5780" s="566">
        <v>0</v>
      </c>
    </row>
    <row r="5781" spans="18:24" x14ac:dyDescent="0.2">
      <c r="R5781" s="406" t="str">
        <f t="shared" si="90"/>
        <v>545_COR_52.2_9_202021</v>
      </c>
      <c r="S5781" s="406">
        <v>545</v>
      </c>
      <c r="T5781" s="406" t="s">
        <v>287</v>
      </c>
      <c r="U5781" s="406">
        <v>52.2</v>
      </c>
      <c r="V5781" s="406">
        <v>9</v>
      </c>
      <c r="W5781" s="406">
        <v>202021</v>
      </c>
      <c r="X5781" s="566">
        <v>0</v>
      </c>
    </row>
    <row r="5782" spans="18:24" x14ac:dyDescent="0.2">
      <c r="R5782" s="406" t="str">
        <f t="shared" si="90"/>
        <v>546_COR_52.2_9_202021</v>
      </c>
      <c r="S5782" s="406">
        <v>546</v>
      </c>
      <c r="T5782" s="406" t="s">
        <v>287</v>
      </c>
      <c r="U5782" s="406">
        <v>52.2</v>
      </c>
      <c r="V5782" s="406">
        <v>9</v>
      </c>
      <c r="W5782" s="406">
        <v>202021</v>
      </c>
      <c r="X5782" s="566">
        <v>14</v>
      </c>
    </row>
    <row r="5783" spans="18:24" x14ac:dyDescent="0.2">
      <c r="R5783" s="406" t="str">
        <f t="shared" si="90"/>
        <v>548_COR_52.2_9_202021</v>
      </c>
      <c r="S5783" s="406">
        <v>548</v>
      </c>
      <c r="T5783" s="406" t="s">
        <v>287</v>
      </c>
      <c r="U5783" s="406">
        <v>52.2</v>
      </c>
      <c r="V5783" s="406">
        <v>9</v>
      </c>
      <c r="W5783" s="406">
        <v>202021</v>
      </c>
      <c r="X5783" s="566">
        <v>2006.0129999999999</v>
      </c>
    </row>
    <row r="5784" spans="18:24" x14ac:dyDescent="0.2">
      <c r="R5784" s="406" t="str">
        <f t="shared" si="90"/>
        <v>550_COR_52.2_9_202021</v>
      </c>
      <c r="S5784" s="406">
        <v>550</v>
      </c>
      <c r="T5784" s="406" t="s">
        <v>287</v>
      </c>
      <c r="U5784" s="406">
        <v>52.2</v>
      </c>
      <c r="V5784" s="406">
        <v>9</v>
      </c>
      <c r="W5784" s="406">
        <v>202021</v>
      </c>
      <c r="X5784" s="566">
        <v>0</v>
      </c>
    </row>
    <row r="5785" spans="18:24" x14ac:dyDescent="0.2">
      <c r="R5785" s="406" t="str">
        <f t="shared" si="90"/>
        <v>552_COR_52.2_9_202021</v>
      </c>
      <c r="S5785" s="406">
        <v>552</v>
      </c>
      <c r="T5785" s="406" t="s">
        <v>287</v>
      </c>
      <c r="U5785" s="406">
        <v>52.2</v>
      </c>
      <c r="V5785" s="406">
        <v>9</v>
      </c>
      <c r="W5785" s="406">
        <v>202021</v>
      </c>
      <c r="X5785" s="566">
        <v>2193</v>
      </c>
    </row>
    <row r="5786" spans="18:24" x14ac:dyDescent="0.2">
      <c r="R5786" s="406" t="str">
        <f t="shared" si="90"/>
        <v>562_COR_52.2_9_202021</v>
      </c>
      <c r="S5786" s="406">
        <v>562</v>
      </c>
      <c r="T5786" s="406" t="s">
        <v>287</v>
      </c>
      <c r="U5786" s="406">
        <v>52.2</v>
      </c>
      <c r="V5786" s="406">
        <v>9</v>
      </c>
      <c r="W5786" s="406">
        <v>202021</v>
      </c>
      <c r="X5786" s="566">
        <v>0</v>
      </c>
    </row>
    <row r="5787" spans="18:24" x14ac:dyDescent="0.2">
      <c r="R5787" s="406" t="str">
        <f t="shared" si="90"/>
        <v>564_COR_52.2_9_202021</v>
      </c>
      <c r="S5787" s="406">
        <v>564</v>
      </c>
      <c r="T5787" s="406" t="s">
        <v>287</v>
      </c>
      <c r="U5787" s="406">
        <v>52.2</v>
      </c>
      <c r="V5787" s="406">
        <v>9</v>
      </c>
      <c r="W5787" s="406">
        <v>202021</v>
      </c>
      <c r="X5787" s="566">
        <v>0</v>
      </c>
    </row>
    <row r="5788" spans="18:24" x14ac:dyDescent="0.2">
      <c r="R5788" s="406" t="str">
        <f t="shared" si="90"/>
        <v>566_COR_52.2_9_202021</v>
      </c>
      <c r="S5788" s="406">
        <v>566</v>
      </c>
      <c r="T5788" s="406" t="s">
        <v>287</v>
      </c>
      <c r="U5788" s="406">
        <v>52.2</v>
      </c>
      <c r="V5788" s="406">
        <v>9</v>
      </c>
      <c r="W5788" s="406">
        <v>202021</v>
      </c>
      <c r="X5788" s="566">
        <v>0</v>
      </c>
    </row>
    <row r="5789" spans="18:24" x14ac:dyDescent="0.2">
      <c r="R5789" s="406" t="str">
        <f t="shared" si="90"/>
        <v>568_COR_52.2_9_202021</v>
      </c>
      <c r="S5789" s="406">
        <v>568</v>
      </c>
      <c r="T5789" s="406" t="s">
        <v>287</v>
      </c>
      <c r="U5789" s="406">
        <v>52.2</v>
      </c>
      <c r="V5789" s="406">
        <v>9</v>
      </c>
      <c r="W5789" s="406">
        <v>202021</v>
      </c>
      <c r="X5789" s="566">
        <v>0</v>
      </c>
    </row>
    <row r="5790" spans="18:24" x14ac:dyDescent="0.2">
      <c r="R5790" s="406" t="str">
        <f t="shared" si="90"/>
        <v>572_COR_52.2_9_202021</v>
      </c>
      <c r="S5790" s="406">
        <v>572</v>
      </c>
      <c r="T5790" s="406" t="s">
        <v>287</v>
      </c>
      <c r="U5790" s="406">
        <v>52.2</v>
      </c>
      <c r="V5790" s="406">
        <v>9</v>
      </c>
      <c r="W5790" s="406">
        <v>202021</v>
      </c>
      <c r="X5790" s="566">
        <v>0</v>
      </c>
    </row>
    <row r="5791" spans="18:24" x14ac:dyDescent="0.2">
      <c r="R5791" s="406" t="str">
        <f t="shared" si="90"/>
        <v>574_COR_52.2_9_202021</v>
      </c>
      <c r="S5791" s="406">
        <v>574</v>
      </c>
      <c r="T5791" s="406" t="s">
        <v>287</v>
      </c>
      <c r="U5791" s="406">
        <v>52.2</v>
      </c>
      <c r="V5791" s="406">
        <v>9</v>
      </c>
      <c r="W5791" s="406">
        <v>202021</v>
      </c>
      <c r="X5791" s="566">
        <v>0</v>
      </c>
    </row>
    <row r="5792" spans="18:24" x14ac:dyDescent="0.2">
      <c r="R5792" s="406" t="str">
        <f t="shared" si="90"/>
        <v>576_COR_52.2_9_202021</v>
      </c>
      <c r="S5792" s="406">
        <v>576</v>
      </c>
      <c r="T5792" s="406" t="s">
        <v>287</v>
      </c>
      <c r="U5792" s="406">
        <v>52.2</v>
      </c>
      <c r="V5792" s="406">
        <v>9</v>
      </c>
      <c r="W5792" s="406">
        <v>202021</v>
      </c>
      <c r="X5792" s="566">
        <v>0</v>
      </c>
    </row>
    <row r="5793" spans="18:24" x14ac:dyDescent="0.2">
      <c r="R5793" s="406" t="str">
        <f t="shared" si="90"/>
        <v>582_COR_52.2_9_202021</v>
      </c>
      <c r="S5793" s="406">
        <v>582</v>
      </c>
      <c r="T5793" s="406" t="s">
        <v>287</v>
      </c>
      <c r="U5793" s="406">
        <v>52.2</v>
      </c>
      <c r="V5793" s="406">
        <v>9</v>
      </c>
      <c r="W5793" s="406">
        <v>202021</v>
      </c>
      <c r="X5793" s="566">
        <v>0</v>
      </c>
    </row>
    <row r="5794" spans="18:24" x14ac:dyDescent="0.2">
      <c r="R5794" s="406" t="str">
        <f t="shared" si="90"/>
        <v>584_COR_52.2_9_202021</v>
      </c>
      <c r="S5794" s="406">
        <v>584</v>
      </c>
      <c r="T5794" s="406" t="s">
        <v>287</v>
      </c>
      <c r="U5794" s="406">
        <v>52.2</v>
      </c>
      <c r="V5794" s="406">
        <v>9</v>
      </c>
      <c r="W5794" s="406">
        <v>202021</v>
      </c>
      <c r="X5794" s="566">
        <v>0</v>
      </c>
    </row>
    <row r="5795" spans="18:24" x14ac:dyDescent="0.2">
      <c r="R5795" s="406" t="str">
        <f t="shared" si="90"/>
        <v>586_COR_52.2_9_202021</v>
      </c>
      <c r="S5795" s="406">
        <v>586</v>
      </c>
      <c r="T5795" s="406" t="s">
        <v>287</v>
      </c>
      <c r="U5795" s="406">
        <v>52.2</v>
      </c>
      <c r="V5795" s="406">
        <v>9</v>
      </c>
      <c r="W5795" s="406">
        <v>202021</v>
      </c>
      <c r="X5795" s="566">
        <v>0</v>
      </c>
    </row>
    <row r="5796" spans="18:24" x14ac:dyDescent="0.2">
      <c r="R5796" s="406" t="str">
        <f t="shared" si="90"/>
        <v>512_COR_52.3_9_202021</v>
      </c>
      <c r="S5796" s="406">
        <v>512</v>
      </c>
      <c r="T5796" s="406" t="s">
        <v>287</v>
      </c>
      <c r="U5796" s="406">
        <v>52.3</v>
      </c>
      <c r="V5796" s="406">
        <v>9</v>
      </c>
      <c r="W5796" s="406">
        <v>202021</v>
      </c>
      <c r="X5796" s="566">
        <v>0</v>
      </c>
    </row>
    <row r="5797" spans="18:24" x14ac:dyDescent="0.2">
      <c r="R5797" s="406" t="str">
        <f t="shared" si="90"/>
        <v>514_COR_52.3_9_202021</v>
      </c>
      <c r="S5797" s="406">
        <v>514</v>
      </c>
      <c r="T5797" s="406" t="s">
        <v>287</v>
      </c>
      <c r="U5797" s="406">
        <v>52.3</v>
      </c>
      <c r="V5797" s="406">
        <v>9</v>
      </c>
      <c r="W5797" s="406">
        <v>202021</v>
      </c>
      <c r="X5797" s="566">
        <v>231</v>
      </c>
    </row>
    <row r="5798" spans="18:24" x14ac:dyDescent="0.2">
      <c r="R5798" s="406" t="str">
        <f t="shared" si="90"/>
        <v>516_COR_52.3_9_202021</v>
      </c>
      <c r="S5798" s="406">
        <v>516</v>
      </c>
      <c r="T5798" s="406" t="s">
        <v>287</v>
      </c>
      <c r="U5798" s="406">
        <v>52.3</v>
      </c>
      <c r="V5798" s="406">
        <v>9</v>
      </c>
      <c r="W5798" s="406">
        <v>202021</v>
      </c>
      <c r="X5798" s="566">
        <v>0</v>
      </c>
    </row>
    <row r="5799" spans="18:24" x14ac:dyDescent="0.2">
      <c r="R5799" s="406" t="str">
        <f t="shared" si="90"/>
        <v>518_COR_52.3_9_202021</v>
      </c>
      <c r="S5799" s="406">
        <v>518</v>
      </c>
      <c r="T5799" s="406" t="s">
        <v>287</v>
      </c>
      <c r="U5799" s="406">
        <v>52.3</v>
      </c>
      <c r="V5799" s="406">
        <v>9</v>
      </c>
      <c r="W5799" s="406">
        <v>202021</v>
      </c>
      <c r="X5799" s="566">
        <v>391</v>
      </c>
    </row>
    <row r="5800" spans="18:24" x14ac:dyDescent="0.2">
      <c r="R5800" s="406" t="str">
        <f t="shared" si="90"/>
        <v>520_COR_52.3_9_202021</v>
      </c>
      <c r="S5800" s="406">
        <v>520</v>
      </c>
      <c r="T5800" s="406" t="s">
        <v>287</v>
      </c>
      <c r="U5800" s="406">
        <v>52.3</v>
      </c>
      <c r="V5800" s="406">
        <v>9</v>
      </c>
      <c r="W5800" s="406">
        <v>202021</v>
      </c>
      <c r="X5800" s="566">
        <v>0</v>
      </c>
    </row>
    <row r="5801" spans="18:24" x14ac:dyDescent="0.2">
      <c r="R5801" s="406" t="str">
        <f t="shared" si="90"/>
        <v>522_COR_52.3_9_202021</v>
      </c>
      <c r="S5801" s="406">
        <v>522</v>
      </c>
      <c r="T5801" s="406" t="s">
        <v>287</v>
      </c>
      <c r="U5801" s="406">
        <v>52.3</v>
      </c>
      <c r="V5801" s="406">
        <v>9</v>
      </c>
      <c r="W5801" s="406">
        <v>202021</v>
      </c>
      <c r="X5801" s="566">
        <v>0</v>
      </c>
    </row>
    <row r="5802" spans="18:24" x14ac:dyDescent="0.2">
      <c r="R5802" s="406" t="str">
        <f t="shared" si="90"/>
        <v>524_COR_52.3_9_202021</v>
      </c>
      <c r="S5802" s="406">
        <v>524</v>
      </c>
      <c r="T5802" s="406" t="s">
        <v>287</v>
      </c>
      <c r="U5802" s="406">
        <v>52.3</v>
      </c>
      <c r="V5802" s="406">
        <v>9</v>
      </c>
      <c r="W5802" s="406">
        <v>202021</v>
      </c>
      <c r="X5802" s="566">
        <v>0</v>
      </c>
    </row>
    <row r="5803" spans="18:24" x14ac:dyDescent="0.2">
      <c r="R5803" s="406" t="str">
        <f t="shared" si="90"/>
        <v>526_COR_52.3_9_202021</v>
      </c>
      <c r="S5803" s="406">
        <v>526</v>
      </c>
      <c r="T5803" s="406" t="s">
        <v>287</v>
      </c>
      <c r="U5803" s="406">
        <v>52.3</v>
      </c>
      <c r="V5803" s="406">
        <v>9</v>
      </c>
      <c r="W5803" s="406">
        <v>202021</v>
      </c>
      <c r="X5803" s="566">
        <v>0</v>
      </c>
    </row>
    <row r="5804" spans="18:24" x14ac:dyDescent="0.2">
      <c r="R5804" s="406" t="str">
        <f t="shared" si="90"/>
        <v>528_COR_52.3_9_202021</v>
      </c>
      <c r="S5804" s="406">
        <v>528</v>
      </c>
      <c r="T5804" s="406" t="s">
        <v>287</v>
      </c>
      <c r="U5804" s="406">
        <v>52.3</v>
      </c>
      <c r="V5804" s="406">
        <v>9</v>
      </c>
      <c r="W5804" s="406">
        <v>202021</v>
      </c>
      <c r="X5804" s="566">
        <v>0</v>
      </c>
    </row>
    <row r="5805" spans="18:24" x14ac:dyDescent="0.2">
      <c r="R5805" s="406" t="str">
        <f t="shared" si="90"/>
        <v>530_COR_52.3_9_202021</v>
      </c>
      <c r="S5805" s="406">
        <v>530</v>
      </c>
      <c r="T5805" s="406" t="s">
        <v>287</v>
      </c>
      <c r="U5805" s="406">
        <v>52.3</v>
      </c>
      <c r="V5805" s="406">
        <v>9</v>
      </c>
      <c r="W5805" s="406">
        <v>202021</v>
      </c>
      <c r="X5805" s="566">
        <v>675.67001000000005</v>
      </c>
    </row>
    <row r="5806" spans="18:24" x14ac:dyDescent="0.2">
      <c r="R5806" s="406" t="str">
        <f t="shared" si="90"/>
        <v>532_COR_52.3_9_202021</v>
      </c>
      <c r="S5806" s="406">
        <v>532</v>
      </c>
      <c r="T5806" s="406" t="s">
        <v>287</v>
      </c>
      <c r="U5806" s="406">
        <v>52.3</v>
      </c>
      <c r="V5806" s="406">
        <v>9</v>
      </c>
      <c r="W5806" s="406">
        <v>202021</v>
      </c>
      <c r="X5806" s="566">
        <v>185</v>
      </c>
    </row>
    <row r="5807" spans="18:24" x14ac:dyDescent="0.2">
      <c r="R5807" s="406" t="str">
        <f t="shared" si="90"/>
        <v>534_COR_52.3_9_202021</v>
      </c>
      <c r="S5807" s="406">
        <v>534</v>
      </c>
      <c r="T5807" s="406" t="s">
        <v>287</v>
      </c>
      <c r="U5807" s="406">
        <v>52.3</v>
      </c>
      <c r="V5807" s="406">
        <v>9</v>
      </c>
      <c r="W5807" s="406">
        <v>202021</v>
      </c>
      <c r="X5807" s="566">
        <v>0</v>
      </c>
    </row>
    <row r="5808" spans="18:24" x14ac:dyDescent="0.2">
      <c r="R5808" s="406" t="str">
        <f t="shared" si="90"/>
        <v>536_COR_52.3_9_202021</v>
      </c>
      <c r="S5808" s="406">
        <v>536</v>
      </c>
      <c r="T5808" s="406" t="s">
        <v>287</v>
      </c>
      <c r="U5808" s="406">
        <v>52.3</v>
      </c>
      <c r="V5808" s="406">
        <v>9</v>
      </c>
      <c r="W5808" s="406">
        <v>202021</v>
      </c>
      <c r="X5808" s="566">
        <v>0</v>
      </c>
    </row>
    <row r="5809" spans="18:24" x14ac:dyDescent="0.2">
      <c r="R5809" s="406" t="str">
        <f t="shared" si="90"/>
        <v>538_COR_52.3_9_202021</v>
      </c>
      <c r="S5809" s="406">
        <v>538</v>
      </c>
      <c r="T5809" s="406" t="s">
        <v>287</v>
      </c>
      <c r="U5809" s="406">
        <v>52.3</v>
      </c>
      <c r="V5809" s="406">
        <v>9</v>
      </c>
      <c r="W5809" s="406">
        <v>202021</v>
      </c>
      <c r="X5809" s="566">
        <v>0</v>
      </c>
    </row>
    <row r="5810" spans="18:24" x14ac:dyDescent="0.2">
      <c r="R5810" s="406" t="str">
        <f t="shared" si="90"/>
        <v>540_COR_52.3_9_202021</v>
      </c>
      <c r="S5810" s="406">
        <v>540</v>
      </c>
      <c r="T5810" s="406" t="s">
        <v>287</v>
      </c>
      <c r="U5810" s="406">
        <v>52.3</v>
      </c>
      <c r="V5810" s="406">
        <v>9</v>
      </c>
      <c r="W5810" s="406">
        <v>202021</v>
      </c>
      <c r="X5810" s="566">
        <v>0</v>
      </c>
    </row>
    <row r="5811" spans="18:24" x14ac:dyDescent="0.2">
      <c r="R5811" s="406" t="str">
        <f t="shared" si="90"/>
        <v>542_COR_52.3_9_202021</v>
      </c>
      <c r="S5811" s="406">
        <v>542</v>
      </c>
      <c r="T5811" s="406" t="s">
        <v>287</v>
      </c>
      <c r="U5811" s="406">
        <v>52.3</v>
      </c>
      <c r="V5811" s="406">
        <v>9</v>
      </c>
      <c r="W5811" s="406">
        <v>202021</v>
      </c>
      <c r="X5811" s="566">
        <v>4</v>
      </c>
    </row>
    <row r="5812" spans="18:24" x14ac:dyDescent="0.2">
      <c r="R5812" s="406" t="str">
        <f t="shared" si="90"/>
        <v>544_COR_52.3_9_202021</v>
      </c>
      <c r="S5812" s="406">
        <v>544</v>
      </c>
      <c r="T5812" s="406" t="s">
        <v>287</v>
      </c>
      <c r="U5812" s="406">
        <v>52.3</v>
      </c>
      <c r="V5812" s="406">
        <v>9</v>
      </c>
      <c r="W5812" s="406">
        <v>202021</v>
      </c>
      <c r="X5812" s="566">
        <v>0</v>
      </c>
    </row>
    <row r="5813" spans="18:24" x14ac:dyDescent="0.2">
      <c r="R5813" s="406" t="str">
        <f t="shared" si="90"/>
        <v>545_COR_52.3_9_202021</v>
      </c>
      <c r="S5813" s="406">
        <v>545</v>
      </c>
      <c r="T5813" s="406" t="s">
        <v>287</v>
      </c>
      <c r="U5813" s="406">
        <v>52.3</v>
      </c>
      <c r="V5813" s="406">
        <v>9</v>
      </c>
      <c r="W5813" s="406">
        <v>202021</v>
      </c>
      <c r="X5813" s="566">
        <v>2432</v>
      </c>
    </row>
    <row r="5814" spans="18:24" x14ac:dyDescent="0.2">
      <c r="R5814" s="406" t="str">
        <f t="shared" si="90"/>
        <v>546_COR_52.3_9_202021</v>
      </c>
      <c r="S5814" s="406">
        <v>546</v>
      </c>
      <c r="T5814" s="406" t="s">
        <v>287</v>
      </c>
      <c r="U5814" s="406">
        <v>52.3</v>
      </c>
      <c r="V5814" s="406">
        <v>9</v>
      </c>
      <c r="W5814" s="406">
        <v>202021</v>
      </c>
      <c r="X5814" s="566">
        <v>0</v>
      </c>
    </row>
    <row r="5815" spans="18:24" x14ac:dyDescent="0.2">
      <c r="R5815" s="406" t="str">
        <f t="shared" si="90"/>
        <v>548_COR_52.3_9_202021</v>
      </c>
      <c r="S5815" s="406">
        <v>548</v>
      </c>
      <c r="T5815" s="406" t="s">
        <v>287</v>
      </c>
      <c r="U5815" s="406">
        <v>52.3</v>
      </c>
      <c r="V5815" s="406">
        <v>9</v>
      </c>
      <c r="W5815" s="406">
        <v>202021</v>
      </c>
      <c r="X5815" s="566">
        <v>0</v>
      </c>
    </row>
    <row r="5816" spans="18:24" x14ac:dyDescent="0.2">
      <c r="R5816" s="406" t="str">
        <f t="shared" si="90"/>
        <v>550_COR_52.3_9_202021</v>
      </c>
      <c r="S5816" s="406">
        <v>550</v>
      </c>
      <c r="T5816" s="406" t="s">
        <v>287</v>
      </c>
      <c r="U5816" s="406">
        <v>52.3</v>
      </c>
      <c r="V5816" s="406">
        <v>9</v>
      </c>
      <c r="W5816" s="406">
        <v>202021</v>
      </c>
      <c r="X5816" s="566">
        <v>-12.537139999999999</v>
      </c>
    </row>
    <row r="5817" spans="18:24" x14ac:dyDescent="0.2">
      <c r="R5817" s="406" t="str">
        <f t="shared" si="90"/>
        <v>552_COR_52.3_9_202021</v>
      </c>
      <c r="S5817" s="406">
        <v>552</v>
      </c>
      <c r="T5817" s="406" t="s">
        <v>287</v>
      </c>
      <c r="U5817" s="406">
        <v>52.3</v>
      </c>
      <c r="V5817" s="406">
        <v>9</v>
      </c>
      <c r="W5817" s="406">
        <v>202021</v>
      </c>
      <c r="X5817" s="566">
        <v>0</v>
      </c>
    </row>
    <row r="5818" spans="18:24" x14ac:dyDescent="0.2">
      <c r="R5818" s="406" t="str">
        <f t="shared" si="90"/>
        <v>562_COR_52.3_9_202021</v>
      </c>
      <c r="S5818" s="406">
        <v>562</v>
      </c>
      <c r="T5818" s="406" t="s">
        <v>287</v>
      </c>
      <c r="U5818" s="406">
        <v>52.3</v>
      </c>
      <c r="V5818" s="406">
        <v>9</v>
      </c>
      <c r="W5818" s="406">
        <v>202021</v>
      </c>
      <c r="X5818" s="566">
        <v>0</v>
      </c>
    </row>
    <row r="5819" spans="18:24" x14ac:dyDescent="0.2">
      <c r="R5819" s="406" t="str">
        <f t="shared" si="90"/>
        <v>564_COR_52.3_9_202021</v>
      </c>
      <c r="S5819" s="406">
        <v>564</v>
      </c>
      <c r="T5819" s="406" t="s">
        <v>287</v>
      </c>
      <c r="U5819" s="406">
        <v>52.3</v>
      </c>
      <c r="V5819" s="406">
        <v>9</v>
      </c>
      <c r="W5819" s="406">
        <v>202021</v>
      </c>
      <c r="X5819" s="566">
        <v>0</v>
      </c>
    </row>
    <row r="5820" spans="18:24" x14ac:dyDescent="0.2">
      <c r="R5820" s="406" t="str">
        <f t="shared" si="90"/>
        <v>566_COR_52.3_9_202021</v>
      </c>
      <c r="S5820" s="406">
        <v>566</v>
      </c>
      <c r="T5820" s="406" t="s">
        <v>287</v>
      </c>
      <c r="U5820" s="406">
        <v>52.3</v>
      </c>
      <c r="V5820" s="406">
        <v>9</v>
      </c>
      <c r="W5820" s="406">
        <v>202021</v>
      </c>
      <c r="X5820" s="566">
        <v>0</v>
      </c>
    </row>
    <row r="5821" spans="18:24" x14ac:dyDescent="0.2">
      <c r="R5821" s="406" t="str">
        <f t="shared" si="90"/>
        <v>568_COR_52.3_9_202021</v>
      </c>
      <c r="S5821" s="406">
        <v>568</v>
      </c>
      <c r="T5821" s="406" t="s">
        <v>287</v>
      </c>
      <c r="U5821" s="406">
        <v>52.3</v>
      </c>
      <c r="V5821" s="406">
        <v>9</v>
      </c>
      <c r="W5821" s="406">
        <v>202021</v>
      </c>
      <c r="X5821" s="566">
        <v>0</v>
      </c>
    </row>
    <row r="5822" spans="18:24" x14ac:dyDescent="0.2">
      <c r="R5822" s="406" t="str">
        <f t="shared" si="90"/>
        <v>572_COR_52.3_9_202021</v>
      </c>
      <c r="S5822" s="406">
        <v>572</v>
      </c>
      <c r="T5822" s="406" t="s">
        <v>287</v>
      </c>
      <c r="U5822" s="406">
        <v>52.3</v>
      </c>
      <c r="V5822" s="406">
        <v>9</v>
      </c>
      <c r="W5822" s="406">
        <v>202021</v>
      </c>
      <c r="X5822" s="566">
        <v>0</v>
      </c>
    </row>
    <row r="5823" spans="18:24" x14ac:dyDescent="0.2">
      <c r="R5823" s="406" t="str">
        <f t="shared" si="90"/>
        <v>574_COR_52.3_9_202021</v>
      </c>
      <c r="S5823" s="406">
        <v>574</v>
      </c>
      <c r="T5823" s="406" t="s">
        <v>287</v>
      </c>
      <c r="U5823" s="406">
        <v>52.3</v>
      </c>
      <c r="V5823" s="406">
        <v>9</v>
      </c>
      <c r="W5823" s="406">
        <v>202021</v>
      </c>
      <c r="X5823" s="566">
        <v>0</v>
      </c>
    </row>
    <row r="5824" spans="18:24" x14ac:dyDescent="0.2">
      <c r="R5824" s="406" t="str">
        <f t="shared" si="90"/>
        <v>576_COR_52.3_9_202021</v>
      </c>
      <c r="S5824" s="406">
        <v>576</v>
      </c>
      <c r="T5824" s="406" t="s">
        <v>287</v>
      </c>
      <c r="U5824" s="406">
        <v>52.3</v>
      </c>
      <c r="V5824" s="406">
        <v>9</v>
      </c>
      <c r="W5824" s="406">
        <v>202021</v>
      </c>
      <c r="X5824" s="566">
        <v>0</v>
      </c>
    </row>
    <row r="5825" spans="18:24" x14ac:dyDescent="0.2">
      <c r="R5825" s="406" t="str">
        <f t="shared" si="90"/>
        <v>582_COR_52.3_9_202021</v>
      </c>
      <c r="S5825" s="406">
        <v>582</v>
      </c>
      <c r="T5825" s="406" t="s">
        <v>287</v>
      </c>
      <c r="U5825" s="406">
        <v>52.3</v>
      </c>
      <c r="V5825" s="406">
        <v>9</v>
      </c>
      <c r="W5825" s="406">
        <v>202021</v>
      </c>
      <c r="X5825" s="566">
        <v>0</v>
      </c>
    </row>
    <row r="5826" spans="18:24" x14ac:dyDescent="0.2">
      <c r="R5826" s="406" t="str">
        <f t="shared" si="90"/>
        <v>584_COR_52.3_9_202021</v>
      </c>
      <c r="S5826" s="406">
        <v>584</v>
      </c>
      <c r="T5826" s="406" t="s">
        <v>287</v>
      </c>
      <c r="U5826" s="406">
        <v>52.3</v>
      </c>
      <c r="V5826" s="406">
        <v>9</v>
      </c>
      <c r="W5826" s="406">
        <v>202021</v>
      </c>
      <c r="X5826" s="566">
        <v>0</v>
      </c>
    </row>
    <row r="5827" spans="18:24" x14ac:dyDescent="0.2">
      <c r="R5827" s="406" t="str">
        <f t="shared" si="90"/>
        <v>586_COR_52.3_9_202021</v>
      </c>
      <c r="S5827" s="406">
        <v>586</v>
      </c>
      <c r="T5827" s="406" t="s">
        <v>287</v>
      </c>
      <c r="U5827" s="406">
        <v>52.3</v>
      </c>
      <c r="V5827" s="406">
        <v>9</v>
      </c>
      <c r="W5827" s="406">
        <v>202021</v>
      </c>
      <c r="X5827" s="566">
        <v>0</v>
      </c>
    </row>
    <row r="5828" spans="18:24" x14ac:dyDescent="0.2">
      <c r="R5828" s="406" t="str">
        <f t="shared" ref="R5828:R5891" si="91">S5828&amp;"_"&amp;T5828&amp;"_"&amp;U5828&amp;"_"&amp;V5828&amp;"_"&amp;W5828</f>
        <v>512_COR_52.4_9_202021</v>
      </c>
      <c r="S5828" s="406">
        <v>512</v>
      </c>
      <c r="T5828" s="406" t="s">
        <v>287</v>
      </c>
      <c r="U5828" s="406">
        <v>52.4</v>
      </c>
      <c r="V5828" s="406">
        <v>9</v>
      </c>
      <c r="W5828" s="406">
        <v>202021</v>
      </c>
      <c r="X5828" s="566">
        <v>0</v>
      </c>
    </row>
    <row r="5829" spans="18:24" x14ac:dyDescent="0.2">
      <c r="R5829" s="406" t="str">
        <f t="shared" si="91"/>
        <v>514_COR_52.4_9_202021</v>
      </c>
      <c r="S5829" s="406">
        <v>514</v>
      </c>
      <c r="T5829" s="406" t="s">
        <v>287</v>
      </c>
      <c r="U5829" s="406">
        <v>52.4</v>
      </c>
      <c r="V5829" s="406">
        <v>9</v>
      </c>
      <c r="W5829" s="406">
        <v>202021</v>
      </c>
      <c r="X5829" s="566">
        <v>109</v>
      </c>
    </row>
    <row r="5830" spans="18:24" x14ac:dyDescent="0.2">
      <c r="R5830" s="406" t="str">
        <f t="shared" si="91"/>
        <v>516_COR_52.4_9_202021</v>
      </c>
      <c r="S5830" s="406">
        <v>516</v>
      </c>
      <c r="T5830" s="406" t="s">
        <v>287</v>
      </c>
      <c r="U5830" s="406">
        <v>52.4</v>
      </c>
      <c r="V5830" s="406">
        <v>9</v>
      </c>
      <c r="W5830" s="406">
        <v>202021</v>
      </c>
      <c r="X5830" s="566">
        <v>0</v>
      </c>
    </row>
    <row r="5831" spans="18:24" x14ac:dyDescent="0.2">
      <c r="R5831" s="406" t="str">
        <f t="shared" si="91"/>
        <v>518_COR_52.4_9_202021</v>
      </c>
      <c r="S5831" s="406">
        <v>518</v>
      </c>
      <c r="T5831" s="406" t="s">
        <v>287</v>
      </c>
      <c r="U5831" s="406">
        <v>52.4</v>
      </c>
      <c r="V5831" s="406">
        <v>9</v>
      </c>
      <c r="W5831" s="406">
        <v>202021</v>
      </c>
      <c r="X5831" s="566">
        <v>0</v>
      </c>
    </row>
    <row r="5832" spans="18:24" x14ac:dyDescent="0.2">
      <c r="R5832" s="406" t="str">
        <f t="shared" si="91"/>
        <v>520_COR_52.4_9_202021</v>
      </c>
      <c r="S5832" s="406">
        <v>520</v>
      </c>
      <c r="T5832" s="406" t="s">
        <v>287</v>
      </c>
      <c r="U5832" s="406">
        <v>52.4</v>
      </c>
      <c r="V5832" s="406">
        <v>9</v>
      </c>
      <c r="W5832" s="406">
        <v>202021</v>
      </c>
      <c r="X5832" s="566">
        <v>0</v>
      </c>
    </row>
    <row r="5833" spans="18:24" x14ac:dyDescent="0.2">
      <c r="R5833" s="406" t="str">
        <f t="shared" si="91"/>
        <v>522_COR_52.4_9_202021</v>
      </c>
      <c r="S5833" s="406">
        <v>522</v>
      </c>
      <c r="T5833" s="406" t="s">
        <v>287</v>
      </c>
      <c r="U5833" s="406">
        <v>52.4</v>
      </c>
      <c r="V5833" s="406">
        <v>9</v>
      </c>
      <c r="W5833" s="406">
        <v>202021</v>
      </c>
      <c r="X5833" s="566">
        <v>0</v>
      </c>
    </row>
    <row r="5834" spans="18:24" x14ac:dyDescent="0.2">
      <c r="R5834" s="406" t="str">
        <f t="shared" si="91"/>
        <v>524_COR_52.4_9_202021</v>
      </c>
      <c r="S5834" s="406">
        <v>524</v>
      </c>
      <c r="T5834" s="406" t="s">
        <v>287</v>
      </c>
      <c r="U5834" s="406">
        <v>52.4</v>
      </c>
      <c r="V5834" s="406">
        <v>9</v>
      </c>
      <c r="W5834" s="406">
        <v>202021</v>
      </c>
      <c r="X5834" s="566">
        <v>0</v>
      </c>
    </row>
    <row r="5835" spans="18:24" x14ac:dyDescent="0.2">
      <c r="R5835" s="406" t="str">
        <f t="shared" si="91"/>
        <v>526_COR_52.4_9_202021</v>
      </c>
      <c r="S5835" s="406">
        <v>526</v>
      </c>
      <c r="T5835" s="406" t="s">
        <v>287</v>
      </c>
      <c r="U5835" s="406">
        <v>52.4</v>
      </c>
      <c r="V5835" s="406">
        <v>9</v>
      </c>
      <c r="W5835" s="406">
        <v>202021</v>
      </c>
      <c r="X5835" s="566">
        <v>0</v>
      </c>
    </row>
    <row r="5836" spans="18:24" x14ac:dyDescent="0.2">
      <c r="R5836" s="406" t="str">
        <f t="shared" si="91"/>
        <v>528_COR_52.4_9_202021</v>
      </c>
      <c r="S5836" s="406">
        <v>528</v>
      </c>
      <c r="T5836" s="406" t="s">
        <v>287</v>
      </c>
      <c r="U5836" s="406">
        <v>52.4</v>
      </c>
      <c r="V5836" s="406">
        <v>9</v>
      </c>
      <c r="W5836" s="406">
        <v>202021</v>
      </c>
      <c r="X5836" s="566">
        <v>0</v>
      </c>
    </row>
    <row r="5837" spans="18:24" x14ac:dyDescent="0.2">
      <c r="R5837" s="406" t="str">
        <f t="shared" si="91"/>
        <v>530_COR_52.4_9_202021</v>
      </c>
      <c r="S5837" s="406">
        <v>530</v>
      </c>
      <c r="T5837" s="406" t="s">
        <v>287</v>
      </c>
      <c r="U5837" s="406">
        <v>52.4</v>
      </c>
      <c r="V5837" s="406">
        <v>9</v>
      </c>
      <c r="W5837" s="406">
        <v>202021</v>
      </c>
      <c r="X5837" s="566">
        <v>0</v>
      </c>
    </row>
    <row r="5838" spans="18:24" x14ac:dyDescent="0.2">
      <c r="R5838" s="406" t="str">
        <f t="shared" si="91"/>
        <v>532_COR_52.4_9_202021</v>
      </c>
      <c r="S5838" s="406">
        <v>532</v>
      </c>
      <c r="T5838" s="406" t="s">
        <v>287</v>
      </c>
      <c r="U5838" s="406">
        <v>52.4</v>
      </c>
      <c r="V5838" s="406">
        <v>9</v>
      </c>
      <c r="W5838" s="406">
        <v>202021</v>
      </c>
      <c r="X5838" s="566">
        <v>0</v>
      </c>
    </row>
    <row r="5839" spans="18:24" x14ac:dyDescent="0.2">
      <c r="R5839" s="406" t="str">
        <f t="shared" si="91"/>
        <v>534_COR_52.4_9_202021</v>
      </c>
      <c r="S5839" s="406">
        <v>534</v>
      </c>
      <c r="T5839" s="406" t="s">
        <v>287</v>
      </c>
      <c r="U5839" s="406">
        <v>52.4</v>
      </c>
      <c r="V5839" s="406">
        <v>9</v>
      </c>
      <c r="W5839" s="406">
        <v>202021</v>
      </c>
      <c r="X5839" s="566">
        <v>0</v>
      </c>
    </row>
    <row r="5840" spans="18:24" x14ac:dyDescent="0.2">
      <c r="R5840" s="406" t="str">
        <f t="shared" si="91"/>
        <v>536_COR_52.4_9_202021</v>
      </c>
      <c r="S5840" s="406">
        <v>536</v>
      </c>
      <c r="T5840" s="406" t="s">
        <v>287</v>
      </c>
      <c r="U5840" s="406">
        <v>52.4</v>
      </c>
      <c r="V5840" s="406">
        <v>9</v>
      </c>
      <c r="W5840" s="406">
        <v>202021</v>
      </c>
      <c r="X5840" s="566">
        <v>0</v>
      </c>
    </row>
    <row r="5841" spans="18:24" x14ac:dyDescent="0.2">
      <c r="R5841" s="406" t="str">
        <f t="shared" si="91"/>
        <v>538_COR_52.4_9_202021</v>
      </c>
      <c r="S5841" s="406">
        <v>538</v>
      </c>
      <c r="T5841" s="406" t="s">
        <v>287</v>
      </c>
      <c r="U5841" s="406">
        <v>52.4</v>
      </c>
      <c r="V5841" s="406">
        <v>9</v>
      </c>
      <c r="W5841" s="406">
        <v>202021</v>
      </c>
      <c r="X5841" s="566">
        <v>0</v>
      </c>
    </row>
    <row r="5842" spans="18:24" x14ac:dyDescent="0.2">
      <c r="R5842" s="406" t="str">
        <f t="shared" si="91"/>
        <v>540_COR_52.4_9_202021</v>
      </c>
      <c r="S5842" s="406">
        <v>540</v>
      </c>
      <c r="T5842" s="406" t="s">
        <v>287</v>
      </c>
      <c r="U5842" s="406">
        <v>52.4</v>
      </c>
      <c r="V5842" s="406">
        <v>9</v>
      </c>
      <c r="W5842" s="406">
        <v>202021</v>
      </c>
      <c r="X5842" s="566">
        <v>0</v>
      </c>
    </row>
    <row r="5843" spans="18:24" x14ac:dyDescent="0.2">
      <c r="R5843" s="406" t="str">
        <f t="shared" si="91"/>
        <v>542_COR_52.4_9_202021</v>
      </c>
      <c r="S5843" s="406">
        <v>542</v>
      </c>
      <c r="T5843" s="406" t="s">
        <v>287</v>
      </c>
      <c r="U5843" s="406">
        <v>52.4</v>
      </c>
      <c r="V5843" s="406">
        <v>9</v>
      </c>
      <c r="W5843" s="406">
        <v>202021</v>
      </c>
      <c r="X5843" s="566">
        <v>0</v>
      </c>
    </row>
    <row r="5844" spans="18:24" x14ac:dyDescent="0.2">
      <c r="R5844" s="406" t="str">
        <f t="shared" si="91"/>
        <v>544_COR_52.4_9_202021</v>
      </c>
      <c r="S5844" s="406">
        <v>544</v>
      </c>
      <c r="T5844" s="406" t="s">
        <v>287</v>
      </c>
      <c r="U5844" s="406">
        <v>52.4</v>
      </c>
      <c r="V5844" s="406">
        <v>9</v>
      </c>
      <c r="W5844" s="406">
        <v>202021</v>
      </c>
      <c r="X5844" s="566">
        <v>0</v>
      </c>
    </row>
    <row r="5845" spans="18:24" x14ac:dyDescent="0.2">
      <c r="R5845" s="406" t="str">
        <f t="shared" si="91"/>
        <v>545_COR_52.4_9_202021</v>
      </c>
      <c r="S5845" s="406">
        <v>545</v>
      </c>
      <c r="T5845" s="406" t="s">
        <v>287</v>
      </c>
      <c r="U5845" s="406">
        <v>52.4</v>
      </c>
      <c r="V5845" s="406">
        <v>9</v>
      </c>
      <c r="W5845" s="406">
        <v>202021</v>
      </c>
      <c r="X5845" s="566">
        <v>0</v>
      </c>
    </row>
    <row r="5846" spans="18:24" x14ac:dyDescent="0.2">
      <c r="R5846" s="406" t="str">
        <f t="shared" si="91"/>
        <v>546_COR_52.4_9_202021</v>
      </c>
      <c r="S5846" s="406">
        <v>546</v>
      </c>
      <c r="T5846" s="406" t="s">
        <v>287</v>
      </c>
      <c r="U5846" s="406">
        <v>52.4</v>
      </c>
      <c r="V5846" s="406">
        <v>9</v>
      </c>
      <c r="W5846" s="406">
        <v>202021</v>
      </c>
      <c r="X5846" s="566">
        <v>0</v>
      </c>
    </row>
    <row r="5847" spans="18:24" x14ac:dyDescent="0.2">
      <c r="R5847" s="406" t="str">
        <f t="shared" si="91"/>
        <v>548_COR_52.4_9_202021</v>
      </c>
      <c r="S5847" s="406">
        <v>548</v>
      </c>
      <c r="T5847" s="406" t="s">
        <v>287</v>
      </c>
      <c r="U5847" s="406">
        <v>52.4</v>
      </c>
      <c r="V5847" s="406">
        <v>9</v>
      </c>
      <c r="W5847" s="406">
        <v>202021</v>
      </c>
      <c r="X5847" s="566">
        <v>0</v>
      </c>
    </row>
    <row r="5848" spans="18:24" x14ac:dyDescent="0.2">
      <c r="R5848" s="406" t="str">
        <f t="shared" si="91"/>
        <v>550_COR_52.4_9_202021</v>
      </c>
      <c r="S5848" s="406">
        <v>550</v>
      </c>
      <c r="T5848" s="406" t="s">
        <v>287</v>
      </c>
      <c r="U5848" s="406">
        <v>52.4</v>
      </c>
      <c r="V5848" s="406">
        <v>9</v>
      </c>
      <c r="W5848" s="406">
        <v>202021</v>
      </c>
      <c r="X5848" s="566">
        <v>0</v>
      </c>
    </row>
    <row r="5849" spans="18:24" x14ac:dyDescent="0.2">
      <c r="R5849" s="406" t="str">
        <f t="shared" si="91"/>
        <v>552_COR_52.4_9_202021</v>
      </c>
      <c r="S5849" s="406">
        <v>552</v>
      </c>
      <c r="T5849" s="406" t="s">
        <v>287</v>
      </c>
      <c r="U5849" s="406">
        <v>52.4</v>
      </c>
      <c r="V5849" s="406">
        <v>9</v>
      </c>
      <c r="W5849" s="406">
        <v>202021</v>
      </c>
      <c r="X5849" s="566">
        <v>0</v>
      </c>
    </row>
    <row r="5850" spans="18:24" x14ac:dyDescent="0.2">
      <c r="R5850" s="406" t="str">
        <f t="shared" si="91"/>
        <v>562_COR_52.4_9_202021</v>
      </c>
      <c r="S5850" s="406">
        <v>562</v>
      </c>
      <c r="T5850" s="406" t="s">
        <v>287</v>
      </c>
      <c r="U5850" s="406">
        <v>52.4</v>
      </c>
      <c r="V5850" s="406">
        <v>9</v>
      </c>
      <c r="W5850" s="406">
        <v>202021</v>
      </c>
      <c r="X5850" s="566">
        <v>0</v>
      </c>
    </row>
    <row r="5851" spans="18:24" x14ac:dyDescent="0.2">
      <c r="R5851" s="406" t="str">
        <f t="shared" si="91"/>
        <v>564_COR_52.4_9_202021</v>
      </c>
      <c r="S5851" s="406">
        <v>564</v>
      </c>
      <c r="T5851" s="406" t="s">
        <v>287</v>
      </c>
      <c r="U5851" s="406">
        <v>52.4</v>
      </c>
      <c r="V5851" s="406">
        <v>9</v>
      </c>
      <c r="W5851" s="406">
        <v>202021</v>
      </c>
      <c r="X5851" s="566">
        <v>0</v>
      </c>
    </row>
    <row r="5852" spans="18:24" x14ac:dyDescent="0.2">
      <c r="R5852" s="406" t="str">
        <f t="shared" si="91"/>
        <v>566_COR_52.4_9_202021</v>
      </c>
      <c r="S5852" s="406">
        <v>566</v>
      </c>
      <c r="T5852" s="406" t="s">
        <v>287</v>
      </c>
      <c r="U5852" s="406">
        <v>52.4</v>
      </c>
      <c r="V5852" s="406">
        <v>9</v>
      </c>
      <c r="W5852" s="406">
        <v>202021</v>
      </c>
      <c r="X5852" s="566">
        <v>0</v>
      </c>
    </row>
    <row r="5853" spans="18:24" x14ac:dyDescent="0.2">
      <c r="R5853" s="406" t="str">
        <f t="shared" si="91"/>
        <v>568_COR_52.4_9_202021</v>
      </c>
      <c r="S5853" s="406">
        <v>568</v>
      </c>
      <c r="T5853" s="406" t="s">
        <v>287</v>
      </c>
      <c r="U5853" s="406">
        <v>52.4</v>
      </c>
      <c r="V5853" s="406">
        <v>9</v>
      </c>
      <c r="W5853" s="406">
        <v>202021</v>
      </c>
      <c r="X5853" s="566">
        <v>0</v>
      </c>
    </row>
    <row r="5854" spans="18:24" x14ac:dyDescent="0.2">
      <c r="R5854" s="406" t="str">
        <f t="shared" si="91"/>
        <v>572_COR_52.4_9_202021</v>
      </c>
      <c r="S5854" s="406">
        <v>572</v>
      </c>
      <c r="T5854" s="406" t="s">
        <v>287</v>
      </c>
      <c r="U5854" s="406">
        <v>52.4</v>
      </c>
      <c r="V5854" s="406">
        <v>9</v>
      </c>
      <c r="W5854" s="406">
        <v>202021</v>
      </c>
      <c r="X5854" s="566">
        <v>0</v>
      </c>
    </row>
    <row r="5855" spans="18:24" x14ac:dyDescent="0.2">
      <c r="R5855" s="406" t="str">
        <f t="shared" si="91"/>
        <v>574_COR_52.4_9_202021</v>
      </c>
      <c r="S5855" s="406">
        <v>574</v>
      </c>
      <c r="T5855" s="406" t="s">
        <v>287</v>
      </c>
      <c r="U5855" s="406">
        <v>52.4</v>
      </c>
      <c r="V5855" s="406">
        <v>9</v>
      </c>
      <c r="W5855" s="406">
        <v>202021</v>
      </c>
      <c r="X5855" s="566">
        <v>0</v>
      </c>
    </row>
    <row r="5856" spans="18:24" x14ac:dyDescent="0.2">
      <c r="R5856" s="406" t="str">
        <f t="shared" si="91"/>
        <v>576_COR_52.4_9_202021</v>
      </c>
      <c r="S5856" s="406">
        <v>576</v>
      </c>
      <c r="T5856" s="406" t="s">
        <v>287</v>
      </c>
      <c r="U5856" s="406">
        <v>52.4</v>
      </c>
      <c r="V5856" s="406">
        <v>9</v>
      </c>
      <c r="W5856" s="406">
        <v>202021</v>
      </c>
      <c r="X5856" s="566">
        <v>0</v>
      </c>
    </row>
    <row r="5857" spans="18:24" x14ac:dyDescent="0.2">
      <c r="R5857" s="406" t="str">
        <f t="shared" si="91"/>
        <v>582_COR_52.4_9_202021</v>
      </c>
      <c r="S5857" s="406">
        <v>582</v>
      </c>
      <c r="T5857" s="406" t="s">
        <v>287</v>
      </c>
      <c r="U5857" s="406">
        <v>52.4</v>
      </c>
      <c r="V5857" s="406">
        <v>9</v>
      </c>
      <c r="W5857" s="406">
        <v>202021</v>
      </c>
      <c r="X5857" s="566">
        <v>0</v>
      </c>
    </row>
    <row r="5858" spans="18:24" x14ac:dyDescent="0.2">
      <c r="R5858" s="406" t="str">
        <f t="shared" si="91"/>
        <v>584_COR_52.4_9_202021</v>
      </c>
      <c r="S5858" s="406">
        <v>584</v>
      </c>
      <c r="T5858" s="406" t="s">
        <v>287</v>
      </c>
      <c r="U5858" s="406">
        <v>52.4</v>
      </c>
      <c r="V5858" s="406">
        <v>9</v>
      </c>
      <c r="W5858" s="406">
        <v>202021</v>
      </c>
      <c r="X5858" s="566">
        <v>0</v>
      </c>
    </row>
    <row r="5859" spans="18:24" x14ac:dyDescent="0.2">
      <c r="R5859" s="406" t="str">
        <f t="shared" si="91"/>
        <v>586_COR_52.4_9_202021</v>
      </c>
      <c r="S5859" s="406">
        <v>586</v>
      </c>
      <c r="T5859" s="406" t="s">
        <v>287</v>
      </c>
      <c r="U5859" s="406">
        <v>52.4</v>
      </c>
      <c r="V5859" s="406">
        <v>9</v>
      </c>
      <c r="W5859" s="406">
        <v>202021</v>
      </c>
      <c r="X5859" s="566">
        <v>0</v>
      </c>
    </row>
    <row r="5860" spans="18:24" x14ac:dyDescent="0.2">
      <c r="R5860" s="406" t="str">
        <f t="shared" si="91"/>
        <v>512_COR_53_9_202021</v>
      </c>
      <c r="S5860" s="406">
        <v>512</v>
      </c>
      <c r="T5860" s="406" t="s">
        <v>287</v>
      </c>
      <c r="U5860" s="406">
        <v>53</v>
      </c>
      <c r="V5860" s="406">
        <v>9</v>
      </c>
      <c r="W5860" s="406">
        <v>202021</v>
      </c>
      <c r="X5860" s="566">
        <v>3139</v>
      </c>
    </row>
    <row r="5861" spans="18:24" x14ac:dyDescent="0.2">
      <c r="R5861" s="406" t="str">
        <f t="shared" si="91"/>
        <v>514_COR_53_9_202021</v>
      </c>
      <c r="S5861" s="406">
        <v>514</v>
      </c>
      <c r="T5861" s="406" t="s">
        <v>287</v>
      </c>
      <c r="U5861" s="406">
        <v>53</v>
      </c>
      <c r="V5861" s="406">
        <v>9</v>
      </c>
      <c r="W5861" s="406">
        <v>202021</v>
      </c>
      <c r="X5861" s="566">
        <v>649</v>
      </c>
    </row>
    <row r="5862" spans="18:24" x14ac:dyDescent="0.2">
      <c r="R5862" s="406" t="str">
        <f t="shared" si="91"/>
        <v>516_COR_53_9_202021</v>
      </c>
      <c r="S5862" s="406">
        <v>516</v>
      </c>
      <c r="T5862" s="406" t="s">
        <v>287</v>
      </c>
      <c r="U5862" s="406">
        <v>53</v>
      </c>
      <c r="V5862" s="406">
        <v>9</v>
      </c>
      <c r="W5862" s="406">
        <v>202021</v>
      </c>
      <c r="X5862" s="566">
        <v>2997</v>
      </c>
    </row>
    <row r="5863" spans="18:24" x14ac:dyDescent="0.2">
      <c r="R5863" s="406" t="str">
        <f t="shared" si="91"/>
        <v>518_COR_53_9_202021</v>
      </c>
      <c r="S5863" s="406">
        <v>518</v>
      </c>
      <c r="T5863" s="406" t="s">
        <v>287</v>
      </c>
      <c r="U5863" s="406">
        <v>53</v>
      </c>
      <c r="V5863" s="406">
        <v>9</v>
      </c>
      <c r="W5863" s="406">
        <v>202021</v>
      </c>
      <c r="X5863" s="566">
        <v>770</v>
      </c>
    </row>
    <row r="5864" spans="18:24" x14ac:dyDescent="0.2">
      <c r="R5864" s="406" t="str">
        <f t="shared" si="91"/>
        <v>520_COR_53_9_202021</v>
      </c>
      <c r="S5864" s="406">
        <v>520</v>
      </c>
      <c r="T5864" s="406" t="s">
        <v>287</v>
      </c>
      <c r="U5864" s="406">
        <v>53</v>
      </c>
      <c r="V5864" s="406">
        <v>9</v>
      </c>
      <c r="W5864" s="406">
        <v>202021</v>
      </c>
      <c r="X5864" s="566">
        <v>6913.8211199999996</v>
      </c>
    </row>
    <row r="5865" spans="18:24" x14ac:dyDescent="0.2">
      <c r="R5865" s="406" t="str">
        <f t="shared" si="91"/>
        <v>522_COR_53_9_202021</v>
      </c>
      <c r="S5865" s="406">
        <v>522</v>
      </c>
      <c r="T5865" s="406" t="s">
        <v>287</v>
      </c>
      <c r="U5865" s="406">
        <v>53</v>
      </c>
      <c r="V5865" s="406">
        <v>9</v>
      </c>
      <c r="W5865" s="406">
        <v>202021</v>
      </c>
      <c r="X5865" s="566">
        <v>695.57600000000002</v>
      </c>
    </row>
    <row r="5866" spans="18:24" x14ac:dyDescent="0.2">
      <c r="R5866" s="406" t="str">
        <f t="shared" si="91"/>
        <v>524_COR_53_9_202021</v>
      </c>
      <c r="S5866" s="406">
        <v>524</v>
      </c>
      <c r="T5866" s="406" t="s">
        <v>287</v>
      </c>
      <c r="U5866" s="406">
        <v>53</v>
      </c>
      <c r="V5866" s="406">
        <v>9</v>
      </c>
      <c r="W5866" s="406">
        <v>202021</v>
      </c>
      <c r="X5866" s="566">
        <v>1369.367</v>
      </c>
    </row>
    <row r="5867" spans="18:24" x14ac:dyDescent="0.2">
      <c r="R5867" s="406" t="str">
        <f t="shared" si="91"/>
        <v>526_COR_53_9_202021</v>
      </c>
      <c r="S5867" s="406">
        <v>526</v>
      </c>
      <c r="T5867" s="406" t="s">
        <v>287</v>
      </c>
      <c r="U5867" s="406">
        <v>53</v>
      </c>
      <c r="V5867" s="406">
        <v>9</v>
      </c>
      <c r="W5867" s="406">
        <v>202021</v>
      </c>
      <c r="X5867" s="566">
        <v>164</v>
      </c>
    </row>
    <row r="5868" spans="18:24" x14ac:dyDescent="0.2">
      <c r="R5868" s="406" t="str">
        <f t="shared" si="91"/>
        <v>528_COR_53_9_202021</v>
      </c>
      <c r="S5868" s="406">
        <v>528</v>
      </c>
      <c r="T5868" s="406" t="s">
        <v>287</v>
      </c>
      <c r="U5868" s="406">
        <v>53</v>
      </c>
      <c r="V5868" s="406">
        <v>9</v>
      </c>
      <c r="W5868" s="406">
        <v>202021</v>
      </c>
      <c r="X5868" s="566">
        <v>1862.4741100000001</v>
      </c>
    </row>
    <row r="5869" spans="18:24" x14ac:dyDescent="0.2">
      <c r="R5869" s="406" t="str">
        <f t="shared" si="91"/>
        <v>530_COR_53_9_202021</v>
      </c>
      <c r="S5869" s="406">
        <v>530</v>
      </c>
      <c r="T5869" s="406" t="s">
        <v>287</v>
      </c>
      <c r="U5869" s="406">
        <v>53</v>
      </c>
      <c r="V5869" s="406">
        <v>9</v>
      </c>
      <c r="W5869" s="406">
        <v>202021</v>
      </c>
      <c r="X5869" s="566">
        <v>1945.5888230369651</v>
      </c>
    </row>
    <row r="5870" spans="18:24" x14ac:dyDescent="0.2">
      <c r="R5870" s="406" t="str">
        <f t="shared" si="91"/>
        <v>532_COR_53_9_202021</v>
      </c>
      <c r="S5870" s="406">
        <v>532</v>
      </c>
      <c r="T5870" s="406" t="s">
        <v>287</v>
      </c>
      <c r="U5870" s="406">
        <v>53</v>
      </c>
      <c r="V5870" s="406">
        <v>9</v>
      </c>
      <c r="W5870" s="406">
        <v>202021</v>
      </c>
      <c r="X5870" s="566">
        <v>4692</v>
      </c>
    </row>
    <row r="5871" spans="18:24" x14ac:dyDescent="0.2">
      <c r="R5871" s="406" t="str">
        <f t="shared" si="91"/>
        <v>534_COR_53_9_202021</v>
      </c>
      <c r="S5871" s="406">
        <v>534</v>
      </c>
      <c r="T5871" s="406" t="s">
        <v>287</v>
      </c>
      <c r="U5871" s="406">
        <v>53</v>
      </c>
      <c r="V5871" s="406">
        <v>9</v>
      </c>
      <c r="W5871" s="406">
        <v>202021</v>
      </c>
      <c r="X5871" s="566">
        <v>234.50206</v>
      </c>
    </row>
    <row r="5872" spans="18:24" x14ac:dyDescent="0.2">
      <c r="R5872" s="406" t="str">
        <f t="shared" si="91"/>
        <v>536_COR_53_9_202021</v>
      </c>
      <c r="S5872" s="406">
        <v>536</v>
      </c>
      <c r="T5872" s="406" t="s">
        <v>287</v>
      </c>
      <c r="U5872" s="406">
        <v>53</v>
      </c>
      <c r="V5872" s="406">
        <v>9</v>
      </c>
      <c r="W5872" s="406">
        <v>202021</v>
      </c>
      <c r="X5872" s="566">
        <v>4015</v>
      </c>
    </row>
    <row r="5873" spans="18:24" x14ac:dyDescent="0.2">
      <c r="R5873" s="406" t="str">
        <f t="shared" si="91"/>
        <v>538_COR_53_9_202021</v>
      </c>
      <c r="S5873" s="406">
        <v>538</v>
      </c>
      <c r="T5873" s="406" t="s">
        <v>287</v>
      </c>
      <c r="U5873" s="406">
        <v>53</v>
      </c>
      <c r="V5873" s="406">
        <v>9</v>
      </c>
      <c r="W5873" s="406">
        <v>202021</v>
      </c>
      <c r="X5873" s="566">
        <v>4012.607</v>
      </c>
    </row>
    <row r="5874" spans="18:24" x14ac:dyDescent="0.2">
      <c r="R5874" s="406" t="str">
        <f t="shared" si="91"/>
        <v>540_COR_53_9_202021</v>
      </c>
      <c r="S5874" s="406">
        <v>540</v>
      </c>
      <c r="T5874" s="406" t="s">
        <v>287</v>
      </c>
      <c r="U5874" s="406">
        <v>53</v>
      </c>
      <c r="V5874" s="406">
        <v>9</v>
      </c>
      <c r="W5874" s="406">
        <v>202021</v>
      </c>
      <c r="X5874" s="566">
        <v>13145.179</v>
      </c>
    </row>
    <row r="5875" spans="18:24" x14ac:dyDescent="0.2">
      <c r="R5875" s="406" t="str">
        <f t="shared" si="91"/>
        <v>542_COR_53_9_202021</v>
      </c>
      <c r="S5875" s="406">
        <v>542</v>
      </c>
      <c r="T5875" s="406" t="s">
        <v>287</v>
      </c>
      <c r="U5875" s="406">
        <v>53</v>
      </c>
      <c r="V5875" s="406">
        <v>9</v>
      </c>
      <c r="W5875" s="406">
        <v>202021</v>
      </c>
      <c r="X5875" s="566">
        <v>497</v>
      </c>
    </row>
    <row r="5876" spans="18:24" x14ac:dyDescent="0.2">
      <c r="R5876" s="406" t="str">
        <f t="shared" si="91"/>
        <v>544_COR_53_9_202021</v>
      </c>
      <c r="S5876" s="406">
        <v>544</v>
      </c>
      <c r="T5876" s="406" t="s">
        <v>287</v>
      </c>
      <c r="U5876" s="406">
        <v>53</v>
      </c>
      <c r="V5876" s="406">
        <v>9</v>
      </c>
      <c r="W5876" s="406">
        <v>202021</v>
      </c>
      <c r="X5876" s="566">
        <v>262</v>
      </c>
    </row>
    <row r="5877" spans="18:24" x14ac:dyDescent="0.2">
      <c r="R5877" s="406" t="str">
        <f t="shared" si="91"/>
        <v>545_COR_53_9_202021</v>
      </c>
      <c r="S5877" s="406">
        <v>545</v>
      </c>
      <c r="T5877" s="406" t="s">
        <v>287</v>
      </c>
      <c r="U5877" s="406">
        <v>53</v>
      </c>
      <c r="V5877" s="406">
        <v>9</v>
      </c>
      <c r="W5877" s="406">
        <v>202021</v>
      </c>
      <c r="X5877" s="566">
        <v>975</v>
      </c>
    </row>
    <row r="5878" spans="18:24" x14ac:dyDescent="0.2">
      <c r="R5878" s="406" t="str">
        <f t="shared" si="91"/>
        <v>546_COR_53_9_202021</v>
      </c>
      <c r="S5878" s="406">
        <v>546</v>
      </c>
      <c r="T5878" s="406" t="s">
        <v>287</v>
      </c>
      <c r="U5878" s="406">
        <v>53</v>
      </c>
      <c r="V5878" s="406">
        <v>9</v>
      </c>
      <c r="W5878" s="406">
        <v>202021</v>
      </c>
      <c r="X5878" s="566">
        <v>817</v>
      </c>
    </row>
    <row r="5879" spans="18:24" x14ac:dyDescent="0.2">
      <c r="R5879" s="406" t="str">
        <f t="shared" si="91"/>
        <v>548_COR_53_9_202021</v>
      </c>
      <c r="S5879" s="406">
        <v>548</v>
      </c>
      <c r="T5879" s="406" t="s">
        <v>287</v>
      </c>
      <c r="U5879" s="406">
        <v>53</v>
      </c>
      <c r="V5879" s="406">
        <v>9</v>
      </c>
      <c r="W5879" s="406">
        <v>202021</v>
      </c>
      <c r="X5879" s="566">
        <v>1262.7840000000001</v>
      </c>
    </row>
    <row r="5880" spans="18:24" x14ac:dyDescent="0.2">
      <c r="R5880" s="406" t="str">
        <f t="shared" si="91"/>
        <v>550_COR_53_9_202021</v>
      </c>
      <c r="S5880" s="406">
        <v>550</v>
      </c>
      <c r="T5880" s="406" t="s">
        <v>287</v>
      </c>
      <c r="U5880" s="406">
        <v>53</v>
      </c>
      <c r="V5880" s="406">
        <v>9</v>
      </c>
      <c r="W5880" s="406">
        <v>202021</v>
      </c>
      <c r="X5880" s="566">
        <v>409.69031000000001</v>
      </c>
    </row>
    <row r="5881" spans="18:24" x14ac:dyDescent="0.2">
      <c r="R5881" s="406" t="str">
        <f t="shared" si="91"/>
        <v>552_COR_53_9_202021</v>
      </c>
      <c r="S5881" s="406">
        <v>552</v>
      </c>
      <c r="T5881" s="406" t="s">
        <v>287</v>
      </c>
      <c r="U5881" s="406">
        <v>53</v>
      </c>
      <c r="V5881" s="406">
        <v>9</v>
      </c>
      <c r="W5881" s="406">
        <v>202021</v>
      </c>
      <c r="X5881" s="566">
        <v>8515</v>
      </c>
    </row>
    <row r="5882" spans="18:24" x14ac:dyDescent="0.2">
      <c r="R5882" s="406" t="str">
        <f t="shared" si="91"/>
        <v>562_COR_53_9_202021</v>
      </c>
      <c r="S5882" s="406">
        <v>562</v>
      </c>
      <c r="T5882" s="406" t="s">
        <v>287</v>
      </c>
      <c r="U5882" s="406">
        <v>53</v>
      </c>
      <c r="V5882" s="406">
        <v>9</v>
      </c>
      <c r="W5882" s="406">
        <v>202021</v>
      </c>
      <c r="X5882" s="566">
        <v>0</v>
      </c>
    </row>
    <row r="5883" spans="18:24" x14ac:dyDescent="0.2">
      <c r="R5883" s="406" t="str">
        <f t="shared" si="91"/>
        <v>564_COR_53_9_202021</v>
      </c>
      <c r="S5883" s="406">
        <v>564</v>
      </c>
      <c r="T5883" s="406" t="s">
        <v>287</v>
      </c>
      <c r="U5883" s="406">
        <v>53</v>
      </c>
      <c r="V5883" s="406">
        <v>9</v>
      </c>
      <c r="W5883" s="406">
        <v>202021</v>
      </c>
      <c r="X5883" s="566">
        <v>0</v>
      </c>
    </row>
    <row r="5884" spans="18:24" x14ac:dyDescent="0.2">
      <c r="R5884" s="406" t="str">
        <f t="shared" si="91"/>
        <v>566_COR_53_9_202021</v>
      </c>
      <c r="S5884" s="406">
        <v>566</v>
      </c>
      <c r="T5884" s="406" t="s">
        <v>287</v>
      </c>
      <c r="U5884" s="406">
        <v>53</v>
      </c>
      <c r="V5884" s="406">
        <v>9</v>
      </c>
      <c r="W5884" s="406">
        <v>202021</v>
      </c>
      <c r="X5884" s="566">
        <v>0</v>
      </c>
    </row>
    <row r="5885" spans="18:24" x14ac:dyDescent="0.2">
      <c r="R5885" s="406" t="str">
        <f t="shared" si="91"/>
        <v>568_COR_53_9_202021</v>
      </c>
      <c r="S5885" s="406">
        <v>568</v>
      </c>
      <c r="T5885" s="406" t="s">
        <v>287</v>
      </c>
      <c r="U5885" s="406">
        <v>53</v>
      </c>
      <c r="V5885" s="406">
        <v>9</v>
      </c>
      <c r="W5885" s="406">
        <v>202021</v>
      </c>
      <c r="X5885" s="566">
        <v>0</v>
      </c>
    </row>
    <row r="5886" spans="18:24" x14ac:dyDescent="0.2">
      <c r="R5886" s="406" t="str">
        <f t="shared" si="91"/>
        <v>572_COR_53_9_202021</v>
      </c>
      <c r="S5886" s="406">
        <v>572</v>
      </c>
      <c r="T5886" s="406" t="s">
        <v>287</v>
      </c>
      <c r="U5886" s="406">
        <v>53</v>
      </c>
      <c r="V5886" s="406">
        <v>9</v>
      </c>
      <c r="W5886" s="406">
        <v>202021</v>
      </c>
      <c r="X5886" s="566">
        <v>0</v>
      </c>
    </row>
    <row r="5887" spans="18:24" x14ac:dyDescent="0.2">
      <c r="R5887" s="406" t="str">
        <f t="shared" si="91"/>
        <v>574_COR_53_9_202021</v>
      </c>
      <c r="S5887" s="406">
        <v>574</v>
      </c>
      <c r="T5887" s="406" t="s">
        <v>287</v>
      </c>
      <c r="U5887" s="406">
        <v>53</v>
      </c>
      <c r="V5887" s="406">
        <v>9</v>
      </c>
      <c r="W5887" s="406">
        <v>202021</v>
      </c>
      <c r="X5887" s="566">
        <v>0</v>
      </c>
    </row>
    <row r="5888" spans="18:24" x14ac:dyDescent="0.2">
      <c r="R5888" s="406" t="str">
        <f t="shared" si="91"/>
        <v>576_COR_53_9_202021</v>
      </c>
      <c r="S5888" s="406">
        <v>576</v>
      </c>
      <c r="T5888" s="406" t="s">
        <v>287</v>
      </c>
      <c r="U5888" s="406">
        <v>53</v>
      </c>
      <c r="V5888" s="406">
        <v>9</v>
      </c>
      <c r="W5888" s="406">
        <v>202021</v>
      </c>
      <c r="X5888" s="566">
        <v>0</v>
      </c>
    </row>
    <row r="5889" spans="18:24" x14ac:dyDescent="0.2">
      <c r="R5889" s="406" t="str">
        <f t="shared" si="91"/>
        <v>582_COR_53_9_202021</v>
      </c>
      <c r="S5889" s="406">
        <v>582</v>
      </c>
      <c r="T5889" s="406" t="s">
        <v>287</v>
      </c>
      <c r="U5889" s="406">
        <v>53</v>
      </c>
      <c r="V5889" s="406">
        <v>9</v>
      </c>
      <c r="W5889" s="406">
        <v>202021</v>
      </c>
      <c r="X5889" s="566">
        <v>0</v>
      </c>
    </row>
    <row r="5890" spans="18:24" x14ac:dyDescent="0.2">
      <c r="R5890" s="406" t="str">
        <f t="shared" si="91"/>
        <v>584_COR_53_9_202021</v>
      </c>
      <c r="S5890" s="406">
        <v>584</v>
      </c>
      <c r="T5890" s="406" t="s">
        <v>287</v>
      </c>
      <c r="U5890" s="406">
        <v>53</v>
      </c>
      <c r="V5890" s="406">
        <v>9</v>
      </c>
      <c r="W5890" s="406">
        <v>202021</v>
      </c>
      <c r="X5890" s="566">
        <v>0</v>
      </c>
    </row>
    <row r="5891" spans="18:24" x14ac:dyDescent="0.2">
      <c r="R5891" s="406" t="str">
        <f t="shared" si="91"/>
        <v>586_COR_53_9_202021</v>
      </c>
      <c r="S5891" s="406">
        <v>586</v>
      </c>
      <c r="T5891" s="406" t="s">
        <v>287</v>
      </c>
      <c r="U5891" s="406">
        <v>53</v>
      </c>
      <c r="V5891" s="406">
        <v>9</v>
      </c>
      <c r="W5891" s="406">
        <v>202021</v>
      </c>
      <c r="X5891" s="566">
        <v>1432</v>
      </c>
    </row>
    <row r="5892" spans="18:24" x14ac:dyDescent="0.2">
      <c r="R5892" s="406" t="str">
        <f t="shared" ref="R5892:R5955" si="92">S5892&amp;"_"&amp;T5892&amp;"_"&amp;U5892&amp;"_"&amp;V5892&amp;"_"&amp;W5892</f>
        <v>512_COR_54_9_202021</v>
      </c>
      <c r="S5892" s="406">
        <v>512</v>
      </c>
      <c r="T5892" s="406" t="s">
        <v>287</v>
      </c>
      <c r="U5892" s="406">
        <v>54</v>
      </c>
      <c r="V5892" s="406">
        <v>9</v>
      </c>
      <c r="W5892" s="406">
        <v>202021</v>
      </c>
      <c r="X5892" s="566">
        <v>919</v>
      </c>
    </row>
    <row r="5893" spans="18:24" x14ac:dyDescent="0.2">
      <c r="R5893" s="406" t="str">
        <f t="shared" si="92"/>
        <v>514_COR_54_9_202021</v>
      </c>
      <c r="S5893" s="406">
        <v>514</v>
      </c>
      <c r="T5893" s="406" t="s">
        <v>287</v>
      </c>
      <c r="U5893" s="406">
        <v>54</v>
      </c>
      <c r="V5893" s="406">
        <v>9</v>
      </c>
      <c r="W5893" s="406">
        <v>202021</v>
      </c>
      <c r="X5893" s="566">
        <v>515</v>
      </c>
    </row>
    <row r="5894" spans="18:24" x14ac:dyDescent="0.2">
      <c r="R5894" s="406" t="str">
        <f t="shared" si="92"/>
        <v>516_COR_54_9_202021</v>
      </c>
      <c r="S5894" s="406">
        <v>516</v>
      </c>
      <c r="T5894" s="406" t="s">
        <v>287</v>
      </c>
      <c r="U5894" s="406">
        <v>54</v>
      </c>
      <c r="V5894" s="406">
        <v>9</v>
      </c>
      <c r="W5894" s="406">
        <v>202021</v>
      </c>
      <c r="X5894" s="566">
        <v>4312</v>
      </c>
    </row>
    <row r="5895" spans="18:24" x14ac:dyDescent="0.2">
      <c r="R5895" s="406" t="str">
        <f t="shared" si="92"/>
        <v>518_COR_54_9_202021</v>
      </c>
      <c r="S5895" s="406">
        <v>518</v>
      </c>
      <c r="T5895" s="406" t="s">
        <v>287</v>
      </c>
      <c r="U5895" s="406">
        <v>54</v>
      </c>
      <c r="V5895" s="406">
        <v>9</v>
      </c>
      <c r="W5895" s="406">
        <v>202021</v>
      </c>
      <c r="X5895" s="566">
        <v>2151</v>
      </c>
    </row>
    <row r="5896" spans="18:24" x14ac:dyDescent="0.2">
      <c r="R5896" s="406" t="str">
        <f t="shared" si="92"/>
        <v>520_COR_54_9_202021</v>
      </c>
      <c r="S5896" s="406">
        <v>520</v>
      </c>
      <c r="T5896" s="406" t="s">
        <v>287</v>
      </c>
      <c r="U5896" s="406">
        <v>54</v>
      </c>
      <c r="V5896" s="406">
        <v>9</v>
      </c>
      <c r="W5896" s="406">
        <v>202021</v>
      </c>
      <c r="X5896" s="566">
        <v>1459</v>
      </c>
    </row>
    <row r="5897" spans="18:24" x14ac:dyDescent="0.2">
      <c r="R5897" s="406" t="str">
        <f t="shared" si="92"/>
        <v>522_COR_54_9_202021</v>
      </c>
      <c r="S5897" s="406">
        <v>522</v>
      </c>
      <c r="T5897" s="406" t="s">
        <v>287</v>
      </c>
      <c r="U5897" s="406">
        <v>54</v>
      </c>
      <c r="V5897" s="406">
        <v>9</v>
      </c>
      <c r="W5897" s="406">
        <v>202021</v>
      </c>
      <c r="X5897" s="566">
        <v>565.70900000000006</v>
      </c>
    </row>
    <row r="5898" spans="18:24" x14ac:dyDescent="0.2">
      <c r="R5898" s="406" t="str">
        <f t="shared" si="92"/>
        <v>524_COR_54_9_202021</v>
      </c>
      <c r="S5898" s="406">
        <v>524</v>
      </c>
      <c r="T5898" s="406" t="s">
        <v>287</v>
      </c>
      <c r="U5898" s="406">
        <v>54</v>
      </c>
      <c r="V5898" s="406">
        <v>9</v>
      </c>
      <c r="W5898" s="406">
        <v>202021</v>
      </c>
      <c r="X5898" s="566">
        <v>3140.759</v>
      </c>
    </row>
    <row r="5899" spans="18:24" x14ac:dyDescent="0.2">
      <c r="R5899" s="406" t="str">
        <f t="shared" si="92"/>
        <v>526_COR_54_9_202021</v>
      </c>
      <c r="S5899" s="406">
        <v>526</v>
      </c>
      <c r="T5899" s="406" t="s">
        <v>287</v>
      </c>
      <c r="U5899" s="406">
        <v>54</v>
      </c>
      <c r="V5899" s="406">
        <v>9</v>
      </c>
      <c r="W5899" s="406">
        <v>202021</v>
      </c>
      <c r="X5899" s="566">
        <v>174</v>
      </c>
    </row>
    <row r="5900" spans="18:24" x14ac:dyDescent="0.2">
      <c r="R5900" s="406" t="str">
        <f t="shared" si="92"/>
        <v>528_COR_54_9_202021</v>
      </c>
      <c r="S5900" s="406">
        <v>528</v>
      </c>
      <c r="T5900" s="406" t="s">
        <v>287</v>
      </c>
      <c r="U5900" s="406">
        <v>54</v>
      </c>
      <c r="V5900" s="406">
        <v>9</v>
      </c>
      <c r="W5900" s="406">
        <v>202021</v>
      </c>
      <c r="X5900" s="566">
        <v>5722.2457699999995</v>
      </c>
    </row>
    <row r="5901" spans="18:24" x14ac:dyDescent="0.2">
      <c r="R5901" s="406" t="str">
        <f t="shared" si="92"/>
        <v>530_COR_54_9_202021</v>
      </c>
      <c r="S5901" s="406">
        <v>530</v>
      </c>
      <c r="T5901" s="406" t="s">
        <v>287</v>
      </c>
      <c r="U5901" s="406">
        <v>54</v>
      </c>
      <c r="V5901" s="406">
        <v>9</v>
      </c>
      <c r="W5901" s="406">
        <v>202021</v>
      </c>
      <c r="X5901" s="566">
        <v>11768.81237</v>
      </c>
    </row>
    <row r="5902" spans="18:24" x14ac:dyDescent="0.2">
      <c r="R5902" s="406" t="str">
        <f t="shared" si="92"/>
        <v>532_COR_54_9_202021</v>
      </c>
      <c r="S5902" s="406">
        <v>532</v>
      </c>
      <c r="T5902" s="406" t="s">
        <v>287</v>
      </c>
      <c r="U5902" s="406">
        <v>54</v>
      </c>
      <c r="V5902" s="406">
        <v>9</v>
      </c>
      <c r="W5902" s="406">
        <v>202021</v>
      </c>
      <c r="X5902" s="566">
        <v>14068</v>
      </c>
    </row>
    <row r="5903" spans="18:24" x14ac:dyDescent="0.2">
      <c r="R5903" s="406" t="str">
        <f t="shared" si="92"/>
        <v>534_COR_54_9_202021</v>
      </c>
      <c r="S5903" s="406">
        <v>534</v>
      </c>
      <c r="T5903" s="406" t="s">
        <v>287</v>
      </c>
      <c r="U5903" s="406">
        <v>54</v>
      </c>
      <c r="V5903" s="406">
        <v>9</v>
      </c>
      <c r="W5903" s="406">
        <v>202021</v>
      </c>
      <c r="X5903" s="566">
        <v>12696.98381</v>
      </c>
    </row>
    <row r="5904" spans="18:24" x14ac:dyDescent="0.2">
      <c r="R5904" s="406" t="str">
        <f t="shared" si="92"/>
        <v>536_COR_54_9_202021</v>
      </c>
      <c r="S5904" s="406">
        <v>536</v>
      </c>
      <c r="T5904" s="406" t="s">
        <v>287</v>
      </c>
      <c r="U5904" s="406">
        <v>54</v>
      </c>
      <c r="V5904" s="406">
        <v>9</v>
      </c>
      <c r="W5904" s="406">
        <v>202021</v>
      </c>
      <c r="X5904" s="566">
        <v>215</v>
      </c>
    </row>
    <row r="5905" spans="18:24" x14ac:dyDescent="0.2">
      <c r="R5905" s="406" t="str">
        <f t="shared" si="92"/>
        <v>538_COR_54_9_202021</v>
      </c>
      <c r="S5905" s="406">
        <v>538</v>
      </c>
      <c r="T5905" s="406" t="s">
        <v>287</v>
      </c>
      <c r="U5905" s="406">
        <v>54</v>
      </c>
      <c r="V5905" s="406">
        <v>9</v>
      </c>
      <c r="W5905" s="406">
        <v>202021</v>
      </c>
      <c r="X5905" s="566">
        <v>1345</v>
      </c>
    </row>
    <row r="5906" spans="18:24" x14ac:dyDescent="0.2">
      <c r="R5906" s="406" t="str">
        <f t="shared" si="92"/>
        <v>540_COR_54_9_202021</v>
      </c>
      <c r="S5906" s="406">
        <v>540</v>
      </c>
      <c r="T5906" s="406" t="s">
        <v>287</v>
      </c>
      <c r="U5906" s="406">
        <v>54</v>
      </c>
      <c r="V5906" s="406">
        <v>9</v>
      </c>
      <c r="W5906" s="406">
        <v>202021</v>
      </c>
      <c r="X5906" s="566">
        <v>11197.815000000002</v>
      </c>
    </row>
    <row r="5907" spans="18:24" x14ac:dyDescent="0.2">
      <c r="R5907" s="406" t="str">
        <f t="shared" si="92"/>
        <v>542_COR_54_9_202021</v>
      </c>
      <c r="S5907" s="406">
        <v>542</v>
      </c>
      <c r="T5907" s="406" t="s">
        <v>287</v>
      </c>
      <c r="U5907" s="406">
        <v>54</v>
      </c>
      <c r="V5907" s="406">
        <v>9</v>
      </c>
      <c r="W5907" s="406">
        <v>202021</v>
      </c>
      <c r="X5907" s="566">
        <v>2239</v>
      </c>
    </row>
    <row r="5908" spans="18:24" x14ac:dyDescent="0.2">
      <c r="R5908" s="406" t="str">
        <f t="shared" si="92"/>
        <v>544_COR_54_9_202021</v>
      </c>
      <c r="S5908" s="406">
        <v>544</v>
      </c>
      <c r="T5908" s="406" t="s">
        <v>287</v>
      </c>
      <c r="U5908" s="406">
        <v>54</v>
      </c>
      <c r="V5908" s="406">
        <v>9</v>
      </c>
      <c r="W5908" s="406">
        <v>202021</v>
      </c>
      <c r="X5908" s="566">
        <v>615</v>
      </c>
    </row>
    <row r="5909" spans="18:24" x14ac:dyDescent="0.2">
      <c r="R5909" s="406" t="str">
        <f t="shared" si="92"/>
        <v>545_COR_54_9_202021</v>
      </c>
      <c r="S5909" s="406">
        <v>545</v>
      </c>
      <c r="T5909" s="406" t="s">
        <v>287</v>
      </c>
      <c r="U5909" s="406">
        <v>54</v>
      </c>
      <c r="V5909" s="406">
        <v>9</v>
      </c>
      <c r="W5909" s="406">
        <v>202021</v>
      </c>
      <c r="X5909" s="566">
        <v>1239</v>
      </c>
    </row>
    <row r="5910" spans="18:24" x14ac:dyDescent="0.2">
      <c r="R5910" s="406" t="str">
        <f t="shared" si="92"/>
        <v>546_COR_54_9_202021</v>
      </c>
      <c r="S5910" s="406">
        <v>546</v>
      </c>
      <c r="T5910" s="406" t="s">
        <v>287</v>
      </c>
      <c r="U5910" s="406">
        <v>54</v>
      </c>
      <c r="V5910" s="406">
        <v>9</v>
      </c>
      <c r="W5910" s="406">
        <v>202021</v>
      </c>
      <c r="X5910" s="566">
        <v>1284</v>
      </c>
    </row>
    <row r="5911" spans="18:24" x14ac:dyDescent="0.2">
      <c r="R5911" s="406" t="str">
        <f t="shared" si="92"/>
        <v>548_COR_54_9_202021</v>
      </c>
      <c r="S5911" s="406">
        <v>548</v>
      </c>
      <c r="T5911" s="406" t="s">
        <v>287</v>
      </c>
      <c r="U5911" s="406">
        <v>54</v>
      </c>
      <c r="V5911" s="406">
        <v>9</v>
      </c>
      <c r="W5911" s="406">
        <v>202021</v>
      </c>
      <c r="X5911" s="566">
        <v>715.26599999999996</v>
      </c>
    </row>
    <row r="5912" spans="18:24" x14ac:dyDescent="0.2">
      <c r="R5912" s="406" t="str">
        <f t="shared" si="92"/>
        <v>550_COR_54_9_202021</v>
      </c>
      <c r="S5912" s="406">
        <v>550</v>
      </c>
      <c r="T5912" s="406" t="s">
        <v>287</v>
      </c>
      <c r="U5912" s="406">
        <v>54</v>
      </c>
      <c r="V5912" s="406">
        <v>9</v>
      </c>
      <c r="W5912" s="406">
        <v>202021</v>
      </c>
      <c r="X5912" s="566">
        <v>3226.5290300000001</v>
      </c>
    </row>
    <row r="5913" spans="18:24" x14ac:dyDescent="0.2">
      <c r="R5913" s="406" t="str">
        <f t="shared" si="92"/>
        <v>552_COR_54_9_202021</v>
      </c>
      <c r="S5913" s="406">
        <v>552</v>
      </c>
      <c r="T5913" s="406" t="s">
        <v>287</v>
      </c>
      <c r="U5913" s="406">
        <v>54</v>
      </c>
      <c r="V5913" s="406">
        <v>9</v>
      </c>
      <c r="W5913" s="406">
        <v>202021</v>
      </c>
      <c r="X5913" s="566">
        <v>12381</v>
      </c>
    </row>
    <row r="5914" spans="18:24" x14ac:dyDescent="0.2">
      <c r="R5914" s="406" t="str">
        <f t="shared" si="92"/>
        <v>562_COR_54_9_202021</v>
      </c>
      <c r="S5914" s="406">
        <v>562</v>
      </c>
      <c r="T5914" s="406" t="s">
        <v>287</v>
      </c>
      <c r="U5914" s="406">
        <v>54</v>
      </c>
      <c r="V5914" s="406">
        <v>9</v>
      </c>
      <c r="W5914" s="406">
        <v>202021</v>
      </c>
      <c r="X5914" s="566">
        <v>0</v>
      </c>
    </row>
    <row r="5915" spans="18:24" x14ac:dyDescent="0.2">
      <c r="R5915" s="406" t="str">
        <f t="shared" si="92"/>
        <v>564_COR_54_9_202021</v>
      </c>
      <c r="S5915" s="406">
        <v>564</v>
      </c>
      <c r="T5915" s="406" t="s">
        <v>287</v>
      </c>
      <c r="U5915" s="406">
        <v>54</v>
      </c>
      <c r="V5915" s="406">
        <v>9</v>
      </c>
      <c r="W5915" s="406">
        <v>202021</v>
      </c>
      <c r="X5915" s="566">
        <v>0</v>
      </c>
    </row>
    <row r="5916" spans="18:24" x14ac:dyDescent="0.2">
      <c r="R5916" s="406" t="str">
        <f t="shared" si="92"/>
        <v>566_COR_54_9_202021</v>
      </c>
      <c r="S5916" s="406">
        <v>566</v>
      </c>
      <c r="T5916" s="406" t="s">
        <v>287</v>
      </c>
      <c r="U5916" s="406">
        <v>54</v>
      </c>
      <c r="V5916" s="406">
        <v>9</v>
      </c>
      <c r="W5916" s="406">
        <v>202021</v>
      </c>
      <c r="X5916" s="566">
        <v>0</v>
      </c>
    </row>
    <row r="5917" spans="18:24" x14ac:dyDescent="0.2">
      <c r="R5917" s="406" t="str">
        <f t="shared" si="92"/>
        <v>568_COR_54_9_202021</v>
      </c>
      <c r="S5917" s="406">
        <v>568</v>
      </c>
      <c r="T5917" s="406" t="s">
        <v>287</v>
      </c>
      <c r="U5917" s="406">
        <v>54</v>
      </c>
      <c r="V5917" s="406">
        <v>9</v>
      </c>
      <c r="W5917" s="406">
        <v>202021</v>
      </c>
      <c r="X5917" s="566">
        <v>0</v>
      </c>
    </row>
    <row r="5918" spans="18:24" x14ac:dyDescent="0.2">
      <c r="R5918" s="406" t="str">
        <f t="shared" si="92"/>
        <v>572_COR_54_9_202021</v>
      </c>
      <c r="S5918" s="406">
        <v>572</v>
      </c>
      <c r="T5918" s="406" t="s">
        <v>287</v>
      </c>
      <c r="U5918" s="406">
        <v>54</v>
      </c>
      <c r="V5918" s="406">
        <v>9</v>
      </c>
      <c r="W5918" s="406">
        <v>202021</v>
      </c>
      <c r="X5918" s="566">
        <v>0</v>
      </c>
    </row>
    <row r="5919" spans="18:24" x14ac:dyDescent="0.2">
      <c r="R5919" s="406" t="str">
        <f t="shared" si="92"/>
        <v>574_COR_54_9_202021</v>
      </c>
      <c r="S5919" s="406">
        <v>574</v>
      </c>
      <c r="T5919" s="406" t="s">
        <v>287</v>
      </c>
      <c r="U5919" s="406">
        <v>54</v>
      </c>
      <c r="V5919" s="406">
        <v>9</v>
      </c>
      <c r="W5919" s="406">
        <v>202021</v>
      </c>
      <c r="X5919" s="566">
        <v>0</v>
      </c>
    </row>
    <row r="5920" spans="18:24" x14ac:dyDescent="0.2">
      <c r="R5920" s="406" t="str">
        <f t="shared" si="92"/>
        <v>576_COR_54_9_202021</v>
      </c>
      <c r="S5920" s="406">
        <v>576</v>
      </c>
      <c r="T5920" s="406" t="s">
        <v>287</v>
      </c>
      <c r="U5920" s="406">
        <v>54</v>
      </c>
      <c r="V5920" s="406">
        <v>9</v>
      </c>
      <c r="W5920" s="406">
        <v>202021</v>
      </c>
      <c r="X5920" s="566">
        <v>0</v>
      </c>
    </row>
    <row r="5921" spans="18:24" x14ac:dyDescent="0.2">
      <c r="R5921" s="406" t="str">
        <f t="shared" si="92"/>
        <v>582_COR_54_9_202021</v>
      </c>
      <c r="S5921" s="406">
        <v>582</v>
      </c>
      <c r="T5921" s="406" t="s">
        <v>287</v>
      </c>
      <c r="U5921" s="406">
        <v>54</v>
      </c>
      <c r="V5921" s="406">
        <v>9</v>
      </c>
      <c r="W5921" s="406">
        <v>202021</v>
      </c>
      <c r="X5921" s="566">
        <v>0</v>
      </c>
    </row>
    <row r="5922" spans="18:24" x14ac:dyDescent="0.2">
      <c r="R5922" s="406" t="str">
        <f t="shared" si="92"/>
        <v>584_COR_54_9_202021</v>
      </c>
      <c r="S5922" s="406">
        <v>584</v>
      </c>
      <c r="T5922" s="406" t="s">
        <v>287</v>
      </c>
      <c r="U5922" s="406">
        <v>54</v>
      </c>
      <c r="V5922" s="406">
        <v>9</v>
      </c>
      <c r="W5922" s="406">
        <v>202021</v>
      </c>
      <c r="X5922" s="566">
        <v>0</v>
      </c>
    </row>
    <row r="5923" spans="18:24" x14ac:dyDescent="0.2">
      <c r="R5923" s="406" t="str">
        <f t="shared" si="92"/>
        <v>586_COR_54_9_202021</v>
      </c>
      <c r="S5923" s="406">
        <v>586</v>
      </c>
      <c r="T5923" s="406" t="s">
        <v>287</v>
      </c>
      <c r="U5923" s="406">
        <v>54</v>
      </c>
      <c r="V5923" s="406">
        <v>9</v>
      </c>
      <c r="W5923" s="406">
        <v>202021</v>
      </c>
      <c r="X5923" s="566">
        <v>0</v>
      </c>
    </row>
    <row r="5924" spans="18:24" x14ac:dyDescent="0.2">
      <c r="R5924" s="406" t="str">
        <f t="shared" si="92"/>
        <v>512_COR_55_9_202021</v>
      </c>
      <c r="S5924" s="406">
        <v>512</v>
      </c>
      <c r="T5924" s="406" t="s">
        <v>287</v>
      </c>
      <c r="U5924" s="406">
        <v>55</v>
      </c>
      <c r="V5924" s="406">
        <v>9</v>
      </c>
      <c r="W5924" s="406">
        <v>202021</v>
      </c>
      <c r="X5924" s="566">
        <v>0</v>
      </c>
    </row>
    <row r="5925" spans="18:24" x14ac:dyDescent="0.2">
      <c r="R5925" s="406" t="str">
        <f t="shared" si="92"/>
        <v>514_COR_55_9_202021</v>
      </c>
      <c r="S5925" s="406">
        <v>514</v>
      </c>
      <c r="T5925" s="406" t="s">
        <v>287</v>
      </c>
      <c r="U5925" s="406">
        <v>55</v>
      </c>
      <c r="V5925" s="406">
        <v>9</v>
      </c>
      <c r="W5925" s="406">
        <v>202021</v>
      </c>
      <c r="X5925" s="566">
        <v>0</v>
      </c>
    </row>
    <row r="5926" spans="18:24" x14ac:dyDescent="0.2">
      <c r="R5926" s="406" t="str">
        <f t="shared" si="92"/>
        <v>516_COR_55_9_202021</v>
      </c>
      <c r="S5926" s="406">
        <v>516</v>
      </c>
      <c r="T5926" s="406" t="s">
        <v>287</v>
      </c>
      <c r="U5926" s="406">
        <v>55</v>
      </c>
      <c r="V5926" s="406">
        <v>9</v>
      </c>
      <c r="W5926" s="406">
        <v>202021</v>
      </c>
      <c r="X5926" s="566">
        <v>0</v>
      </c>
    </row>
    <row r="5927" spans="18:24" x14ac:dyDescent="0.2">
      <c r="R5927" s="406" t="str">
        <f t="shared" si="92"/>
        <v>518_COR_55_9_202021</v>
      </c>
      <c r="S5927" s="406">
        <v>518</v>
      </c>
      <c r="T5927" s="406" t="s">
        <v>287</v>
      </c>
      <c r="U5927" s="406">
        <v>55</v>
      </c>
      <c r="V5927" s="406">
        <v>9</v>
      </c>
      <c r="W5927" s="406">
        <v>202021</v>
      </c>
      <c r="X5927" s="566">
        <v>0</v>
      </c>
    </row>
    <row r="5928" spans="18:24" x14ac:dyDescent="0.2">
      <c r="R5928" s="406" t="str">
        <f t="shared" si="92"/>
        <v>520_COR_55_9_202021</v>
      </c>
      <c r="S5928" s="406">
        <v>520</v>
      </c>
      <c r="T5928" s="406" t="s">
        <v>287</v>
      </c>
      <c r="U5928" s="406">
        <v>55</v>
      </c>
      <c r="V5928" s="406">
        <v>9</v>
      </c>
      <c r="W5928" s="406">
        <v>202021</v>
      </c>
      <c r="X5928" s="566">
        <v>0</v>
      </c>
    </row>
    <row r="5929" spans="18:24" x14ac:dyDescent="0.2">
      <c r="R5929" s="406" t="str">
        <f t="shared" si="92"/>
        <v>522_COR_55_9_202021</v>
      </c>
      <c r="S5929" s="406">
        <v>522</v>
      </c>
      <c r="T5929" s="406" t="s">
        <v>287</v>
      </c>
      <c r="U5929" s="406">
        <v>55</v>
      </c>
      <c r="V5929" s="406">
        <v>9</v>
      </c>
      <c r="W5929" s="406">
        <v>202021</v>
      </c>
      <c r="X5929" s="566">
        <v>0</v>
      </c>
    </row>
    <row r="5930" spans="18:24" x14ac:dyDescent="0.2">
      <c r="R5930" s="406" t="str">
        <f t="shared" si="92"/>
        <v>524_COR_55_9_202021</v>
      </c>
      <c r="S5930" s="406">
        <v>524</v>
      </c>
      <c r="T5930" s="406" t="s">
        <v>287</v>
      </c>
      <c r="U5930" s="406">
        <v>55</v>
      </c>
      <c r="V5930" s="406">
        <v>9</v>
      </c>
      <c r="W5930" s="406">
        <v>202021</v>
      </c>
      <c r="X5930" s="566">
        <v>0</v>
      </c>
    </row>
    <row r="5931" spans="18:24" x14ac:dyDescent="0.2">
      <c r="R5931" s="406" t="str">
        <f t="shared" si="92"/>
        <v>526_COR_55_9_202021</v>
      </c>
      <c r="S5931" s="406">
        <v>526</v>
      </c>
      <c r="T5931" s="406" t="s">
        <v>287</v>
      </c>
      <c r="U5931" s="406">
        <v>55</v>
      </c>
      <c r="V5931" s="406">
        <v>9</v>
      </c>
      <c r="W5931" s="406">
        <v>202021</v>
      </c>
      <c r="X5931" s="566">
        <v>0</v>
      </c>
    </row>
    <row r="5932" spans="18:24" x14ac:dyDescent="0.2">
      <c r="R5932" s="406" t="str">
        <f t="shared" si="92"/>
        <v>528_COR_55_9_202021</v>
      </c>
      <c r="S5932" s="406">
        <v>528</v>
      </c>
      <c r="T5932" s="406" t="s">
        <v>287</v>
      </c>
      <c r="U5932" s="406">
        <v>55</v>
      </c>
      <c r="V5932" s="406">
        <v>9</v>
      </c>
      <c r="W5932" s="406">
        <v>202021</v>
      </c>
      <c r="X5932" s="566">
        <v>0</v>
      </c>
    </row>
    <row r="5933" spans="18:24" x14ac:dyDescent="0.2">
      <c r="R5933" s="406" t="str">
        <f t="shared" si="92"/>
        <v>530_COR_55_9_202021</v>
      </c>
      <c r="S5933" s="406">
        <v>530</v>
      </c>
      <c r="T5933" s="406" t="s">
        <v>287</v>
      </c>
      <c r="U5933" s="406">
        <v>55</v>
      </c>
      <c r="V5933" s="406">
        <v>9</v>
      </c>
      <c r="W5933" s="406">
        <v>202021</v>
      </c>
      <c r="X5933" s="566">
        <v>0</v>
      </c>
    </row>
    <row r="5934" spans="18:24" x14ac:dyDescent="0.2">
      <c r="R5934" s="406" t="str">
        <f t="shared" si="92"/>
        <v>532_COR_55_9_202021</v>
      </c>
      <c r="S5934" s="406">
        <v>532</v>
      </c>
      <c r="T5934" s="406" t="s">
        <v>287</v>
      </c>
      <c r="U5934" s="406">
        <v>55</v>
      </c>
      <c r="V5934" s="406">
        <v>9</v>
      </c>
      <c r="W5934" s="406">
        <v>202021</v>
      </c>
      <c r="X5934" s="566">
        <v>0</v>
      </c>
    </row>
    <row r="5935" spans="18:24" x14ac:dyDescent="0.2">
      <c r="R5935" s="406" t="str">
        <f t="shared" si="92"/>
        <v>534_COR_55_9_202021</v>
      </c>
      <c r="S5935" s="406">
        <v>534</v>
      </c>
      <c r="T5935" s="406" t="s">
        <v>287</v>
      </c>
      <c r="U5935" s="406">
        <v>55</v>
      </c>
      <c r="V5935" s="406">
        <v>9</v>
      </c>
      <c r="W5935" s="406">
        <v>202021</v>
      </c>
      <c r="X5935" s="566">
        <v>13.8919</v>
      </c>
    </row>
    <row r="5936" spans="18:24" x14ac:dyDescent="0.2">
      <c r="R5936" s="406" t="str">
        <f t="shared" si="92"/>
        <v>536_COR_55_9_202021</v>
      </c>
      <c r="S5936" s="406">
        <v>536</v>
      </c>
      <c r="T5936" s="406" t="s">
        <v>287</v>
      </c>
      <c r="U5936" s="406">
        <v>55</v>
      </c>
      <c r="V5936" s="406">
        <v>9</v>
      </c>
      <c r="W5936" s="406">
        <v>202021</v>
      </c>
      <c r="X5936" s="566">
        <v>0</v>
      </c>
    </row>
    <row r="5937" spans="18:24" x14ac:dyDescent="0.2">
      <c r="R5937" s="406" t="str">
        <f t="shared" si="92"/>
        <v>538_COR_55_9_202021</v>
      </c>
      <c r="S5937" s="406">
        <v>538</v>
      </c>
      <c r="T5937" s="406" t="s">
        <v>287</v>
      </c>
      <c r="U5937" s="406">
        <v>55</v>
      </c>
      <c r="V5937" s="406">
        <v>9</v>
      </c>
      <c r="W5937" s="406">
        <v>202021</v>
      </c>
      <c r="X5937" s="566">
        <v>0</v>
      </c>
    </row>
    <row r="5938" spans="18:24" x14ac:dyDescent="0.2">
      <c r="R5938" s="406" t="str">
        <f t="shared" si="92"/>
        <v>540_COR_55_9_202021</v>
      </c>
      <c r="S5938" s="406">
        <v>540</v>
      </c>
      <c r="T5938" s="406" t="s">
        <v>287</v>
      </c>
      <c r="U5938" s="406">
        <v>55</v>
      </c>
      <c r="V5938" s="406">
        <v>9</v>
      </c>
      <c r="W5938" s="406">
        <v>202021</v>
      </c>
      <c r="X5938" s="566">
        <v>169.69300000000001</v>
      </c>
    </row>
    <row r="5939" spans="18:24" x14ac:dyDescent="0.2">
      <c r="R5939" s="406" t="str">
        <f t="shared" si="92"/>
        <v>542_COR_55_9_202021</v>
      </c>
      <c r="S5939" s="406">
        <v>542</v>
      </c>
      <c r="T5939" s="406" t="s">
        <v>287</v>
      </c>
      <c r="U5939" s="406">
        <v>55</v>
      </c>
      <c r="V5939" s="406">
        <v>9</v>
      </c>
      <c r="W5939" s="406">
        <v>202021</v>
      </c>
      <c r="X5939" s="566">
        <v>68</v>
      </c>
    </row>
    <row r="5940" spans="18:24" x14ac:dyDescent="0.2">
      <c r="R5940" s="406" t="str">
        <f t="shared" si="92"/>
        <v>544_COR_55_9_202021</v>
      </c>
      <c r="S5940" s="406">
        <v>544</v>
      </c>
      <c r="T5940" s="406" t="s">
        <v>287</v>
      </c>
      <c r="U5940" s="406">
        <v>55</v>
      </c>
      <c r="V5940" s="406">
        <v>9</v>
      </c>
      <c r="W5940" s="406">
        <v>202021</v>
      </c>
      <c r="X5940" s="566">
        <v>0</v>
      </c>
    </row>
    <row r="5941" spans="18:24" x14ac:dyDescent="0.2">
      <c r="R5941" s="406" t="str">
        <f t="shared" si="92"/>
        <v>545_COR_55_9_202021</v>
      </c>
      <c r="S5941" s="406">
        <v>545</v>
      </c>
      <c r="T5941" s="406" t="s">
        <v>287</v>
      </c>
      <c r="U5941" s="406">
        <v>55</v>
      </c>
      <c r="V5941" s="406">
        <v>9</v>
      </c>
      <c r="W5941" s="406">
        <v>202021</v>
      </c>
      <c r="X5941" s="566">
        <v>0</v>
      </c>
    </row>
    <row r="5942" spans="18:24" x14ac:dyDescent="0.2">
      <c r="R5942" s="406" t="str">
        <f t="shared" si="92"/>
        <v>546_COR_55_9_202021</v>
      </c>
      <c r="S5942" s="406">
        <v>546</v>
      </c>
      <c r="T5942" s="406" t="s">
        <v>287</v>
      </c>
      <c r="U5942" s="406">
        <v>55</v>
      </c>
      <c r="V5942" s="406">
        <v>9</v>
      </c>
      <c r="W5942" s="406">
        <v>202021</v>
      </c>
      <c r="X5942" s="566">
        <v>0</v>
      </c>
    </row>
    <row r="5943" spans="18:24" x14ac:dyDescent="0.2">
      <c r="R5943" s="406" t="str">
        <f t="shared" si="92"/>
        <v>548_COR_55_9_202021</v>
      </c>
      <c r="S5943" s="406">
        <v>548</v>
      </c>
      <c r="T5943" s="406" t="s">
        <v>287</v>
      </c>
      <c r="U5943" s="406">
        <v>55</v>
      </c>
      <c r="V5943" s="406">
        <v>9</v>
      </c>
      <c r="W5943" s="406">
        <v>202021</v>
      </c>
      <c r="X5943" s="566">
        <v>0</v>
      </c>
    </row>
    <row r="5944" spans="18:24" x14ac:dyDescent="0.2">
      <c r="R5944" s="406" t="str">
        <f t="shared" si="92"/>
        <v>550_COR_55_9_202021</v>
      </c>
      <c r="S5944" s="406">
        <v>550</v>
      </c>
      <c r="T5944" s="406" t="s">
        <v>287</v>
      </c>
      <c r="U5944" s="406">
        <v>55</v>
      </c>
      <c r="V5944" s="406">
        <v>9</v>
      </c>
      <c r="W5944" s="406">
        <v>202021</v>
      </c>
      <c r="X5944" s="566">
        <v>0</v>
      </c>
    </row>
    <row r="5945" spans="18:24" x14ac:dyDescent="0.2">
      <c r="R5945" s="406" t="str">
        <f t="shared" si="92"/>
        <v>552_COR_55_9_202021</v>
      </c>
      <c r="S5945" s="406">
        <v>552</v>
      </c>
      <c r="T5945" s="406" t="s">
        <v>287</v>
      </c>
      <c r="U5945" s="406">
        <v>55</v>
      </c>
      <c r="V5945" s="406">
        <v>9</v>
      </c>
      <c r="W5945" s="406">
        <v>202021</v>
      </c>
      <c r="X5945" s="566">
        <v>100</v>
      </c>
    </row>
    <row r="5946" spans="18:24" x14ac:dyDescent="0.2">
      <c r="R5946" s="406" t="str">
        <f t="shared" si="92"/>
        <v>562_COR_55_9_202021</v>
      </c>
      <c r="S5946" s="406">
        <v>562</v>
      </c>
      <c r="T5946" s="406" t="s">
        <v>287</v>
      </c>
      <c r="U5946" s="406">
        <v>55</v>
      </c>
      <c r="V5946" s="406">
        <v>9</v>
      </c>
      <c r="W5946" s="406">
        <v>202021</v>
      </c>
      <c r="X5946" s="566">
        <v>0</v>
      </c>
    </row>
    <row r="5947" spans="18:24" x14ac:dyDescent="0.2">
      <c r="R5947" s="406" t="str">
        <f t="shared" si="92"/>
        <v>564_COR_55_9_202021</v>
      </c>
      <c r="S5947" s="406">
        <v>564</v>
      </c>
      <c r="T5947" s="406" t="s">
        <v>287</v>
      </c>
      <c r="U5947" s="406">
        <v>55</v>
      </c>
      <c r="V5947" s="406">
        <v>9</v>
      </c>
      <c r="W5947" s="406">
        <v>202021</v>
      </c>
      <c r="X5947" s="566">
        <v>0</v>
      </c>
    </row>
    <row r="5948" spans="18:24" x14ac:dyDescent="0.2">
      <c r="R5948" s="406" t="str">
        <f t="shared" si="92"/>
        <v>566_COR_55_9_202021</v>
      </c>
      <c r="S5948" s="406">
        <v>566</v>
      </c>
      <c r="T5948" s="406" t="s">
        <v>287</v>
      </c>
      <c r="U5948" s="406">
        <v>55</v>
      </c>
      <c r="V5948" s="406">
        <v>9</v>
      </c>
      <c r="W5948" s="406">
        <v>202021</v>
      </c>
      <c r="X5948" s="566">
        <v>0</v>
      </c>
    </row>
    <row r="5949" spans="18:24" x14ac:dyDescent="0.2">
      <c r="R5949" s="406" t="str">
        <f t="shared" si="92"/>
        <v>568_COR_55_9_202021</v>
      </c>
      <c r="S5949" s="406">
        <v>568</v>
      </c>
      <c r="T5949" s="406" t="s">
        <v>287</v>
      </c>
      <c r="U5949" s="406">
        <v>55</v>
      </c>
      <c r="V5949" s="406">
        <v>9</v>
      </c>
      <c r="W5949" s="406">
        <v>202021</v>
      </c>
      <c r="X5949" s="566">
        <v>0</v>
      </c>
    </row>
    <row r="5950" spans="18:24" x14ac:dyDescent="0.2">
      <c r="R5950" s="406" t="str">
        <f t="shared" si="92"/>
        <v>572_COR_55_9_202021</v>
      </c>
      <c r="S5950" s="406">
        <v>572</v>
      </c>
      <c r="T5950" s="406" t="s">
        <v>287</v>
      </c>
      <c r="U5950" s="406">
        <v>55</v>
      </c>
      <c r="V5950" s="406">
        <v>9</v>
      </c>
      <c r="W5950" s="406">
        <v>202021</v>
      </c>
      <c r="X5950" s="566">
        <v>0</v>
      </c>
    </row>
    <row r="5951" spans="18:24" x14ac:dyDescent="0.2">
      <c r="R5951" s="406" t="str">
        <f t="shared" si="92"/>
        <v>574_COR_55_9_202021</v>
      </c>
      <c r="S5951" s="406">
        <v>574</v>
      </c>
      <c r="T5951" s="406" t="s">
        <v>287</v>
      </c>
      <c r="U5951" s="406">
        <v>55</v>
      </c>
      <c r="V5951" s="406">
        <v>9</v>
      </c>
      <c r="W5951" s="406">
        <v>202021</v>
      </c>
      <c r="X5951" s="566">
        <v>0</v>
      </c>
    </row>
    <row r="5952" spans="18:24" x14ac:dyDescent="0.2">
      <c r="R5952" s="406" t="str">
        <f t="shared" si="92"/>
        <v>576_COR_55_9_202021</v>
      </c>
      <c r="S5952" s="406">
        <v>576</v>
      </c>
      <c r="T5952" s="406" t="s">
        <v>287</v>
      </c>
      <c r="U5952" s="406">
        <v>55</v>
      </c>
      <c r="V5952" s="406">
        <v>9</v>
      </c>
      <c r="W5952" s="406">
        <v>202021</v>
      </c>
      <c r="X5952" s="566">
        <v>0</v>
      </c>
    </row>
    <row r="5953" spans="18:24" x14ac:dyDescent="0.2">
      <c r="R5953" s="406" t="str">
        <f t="shared" si="92"/>
        <v>582_COR_55_9_202021</v>
      </c>
      <c r="S5953" s="406">
        <v>582</v>
      </c>
      <c r="T5953" s="406" t="s">
        <v>287</v>
      </c>
      <c r="U5953" s="406">
        <v>55</v>
      </c>
      <c r="V5953" s="406">
        <v>9</v>
      </c>
      <c r="W5953" s="406">
        <v>202021</v>
      </c>
      <c r="X5953" s="566">
        <v>0</v>
      </c>
    </row>
    <row r="5954" spans="18:24" x14ac:dyDescent="0.2">
      <c r="R5954" s="406" t="str">
        <f t="shared" si="92"/>
        <v>584_COR_55_9_202021</v>
      </c>
      <c r="S5954" s="406">
        <v>584</v>
      </c>
      <c r="T5954" s="406" t="s">
        <v>287</v>
      </c>
      <c r="U5954" s="406">
        <v>55</v>
      </c>
      <c r="V5954" s="406">
        <v>9</v>
      </c>
      <c r="W5954" s="406">
        <v>202021</v>
      </c>
      <c r="X5954" s="566">
        <v>0</v>
      </c>
    </row>
    <row r="5955" spans="18:24" x14ac:dyDescent="0.2">
      <c r="R5955" s="406" t="str">
        <f t="shared" si="92"/>
        <v>586_COR_55_9_202021</v>
      </c>
      <c r="S5955" s="406">
        <v>586</v>
      </c>
      <c r="T5955" s="406" t="s">
        <v>287</v>
      </c>
      <c r="U5955" s="406">
        <v>55</v>
      </c>
      <c r="V5955" s="406">
        <v>9</v>
      </c>
      <c r="W5955" s="406">
        <v>202021</v>
      </c>
      <c r="X5955" s="566">
        <v>0</v>
      </c>
    </row>
    <row r="5956" spans="18:24" x14ac:dyDescent="0.2">
      <c r="R5956" s="406" t="str">
        <f t="shared" ref="R5956:R6019" si="93">S5956&amp;"_"&amp;T5956&amp;"_"&amp;U5956&amp;"_"&amp;V5956&amp;"_"&amp;W5956</f>
        <v>512_COR_55.1_9_202021</v>
      </c>
      <c r="S5956" s="406">
        <v>512</v>
      </c>
      <c r="T5956" s="406" t="s">
        <v>287</v>
      </c>
      <c r="U5956" s="406">
        <v>55.1</v>
      </c>
      <c r="V5956" s="406">
        <v>9</v>
      </c>
      <c r="W5956" s="406">
        <v>202021</v>
      </c>
      <c r="X5956" s="566">
        <v>0</v>
      </c>
    </row>
    <row r="5957" spans="18:24" x14ac:dyDescent="0.2">
      <c r="R5957" s="406" t="str">
        <f t="shared" si="93"/>
        <v>514_COR_55.1_9_202021</v>
      </c>
      <c r="S5957" s="406">
        <v>514</v>
      </c>
      <c r="T5957" s="406" t="s">
        <v>287</v>
      </c>
      <c r="U5957" s="406">
        <v>55.1</v>
      </c>
      <c r="V5957" s="406">
        <v>9</v>
      </c>
      <c r="W5957" s="406">
        <v>202021</v>
      </c>
      <c r="X5957" s="566">
        <v>54</v>
      </c>
    </row>
    <row r="5958" spans="18:24" x14ac:dyDescent="0.2">
      <c r="R5958" s="406" t="str">
        <f t="shared" si="93"/>
        <v>516_COR_55.1_9_202021</v>
      </c>
      <c r="S5958" s="406">
        <v>516</v>
      </c>
      <c r="T5958" s="406" t="s">
        <v>287</v>
      </c>
      <c r="U5958" s="406">
        <v>55.1</v>
      </c>
      <c r="V5958" s="406">
        <v>9</v>
      </c>
      <c r="W5958" s="406">
        <v>202021</v>
      </c>
      <c r="X5958" s="566">
        <v>0</v>
      </c>
    </row>
    <row r="5959" spans="18:24" x14ac:dyDescent="0.2">
      <c r="R5959" s="406" t="str">
        <f t="shared" si="93"/>
        <v>518_COR_55.1_9_202021</v>
      </c>
      <c r="S5959" s="406">
        <v>518</v>
      </c>
      <c r="T5959" s="406" t="s">
        <v>287</v>
      </c>
      <c r="U5959" s="406">
        <v>55.1</v>
      </c>
      <c r="V5959" s="406">
        <v>9</v>
      </c>
      <c r="W5959" s="406">
        <v>202021</v>
      </c>
      <c r="X5959" s="566">
        <v>0</v>
      </c>
    </row>
    <row r="5960" spans="18:24" x14ac:dyDescent="0.2">
      <c r="R5960" s="406" t="str">
        <f t="shared" si="93"/>
        <v>520_COR_55.1_9_202021</v>
      </c>
      <c r="S5960" s="406">
        <v>520</v>
      </c>
      <c r="T5960" s="406" t="s">
        <v>287</v>
      </c>
      <c r="U5960" s="406">
        <v>55.1</v>
      </c>
      <c r="V5960" s="406">
        <v>9</v>
      </c>
      <c r="W5960" s="406">
        <v>202021</v>
      </c>
      <c r="X5960" s="566">
        <v>0</v>
      </c>
    </row>
    <row r="5961" spans="18:24" x14ac:dyDescent="0.2">
      <c r="R5961" s="406" t="str">
        <f t="shared" si="93"/>
        <v>522_COR_55.1_9_202021</v>
      </c>
      <c r="S5961" s="406">
        <v>522</v>
      </c>
      <c r="T5961" s="406" t="s">
        <v>287</v>
      </c>
      <c r="U5961" s="406">
        <v>55.1</v>
      </c>
      <c r="V5961" s="406">
        <v>9</v>
      </c>
      <c r="W5961" s="406">
        <v>202021</v>
      </c>
      <c r="X5961" s="566">
        <v>73.543000000000006</v>
      </c>
    </row>
    <row r="5962" spans="18:24" x14ac:dyDescent="0.2">
      <c r="R5962" s="406" t="str">
        <f t="shared" si="93"/>
        <v>524_COR_55.1_9_202021</v>
      </c>
      <c r="S5962" s="406">
        <v>524</v>
      </c>
      <c r="T5962" s="406" t="s">
        <v>287</v>
      </c>
      <c r="U5962" s="406">
        <v>55.1</v>
      </c>
      <c r="V5962" s="406">
        <v>9</v>
      </c>
      <c r="W5962" s="406">
        <v>202021</v>
      </c>
      <c r="X5962" s="566">
        <v>0</v>
      </c>
    </row>
    <row r="5963" spans="18:24" x14ac:dyDescent="0.2">
      <c r="R5963" s="406" t="str">
        <f t="shared" si="93"/>
        <v>526_COR_55.1_9_202021</v>
      </c>
      <c r="S5963" s="406">
        <v>526</v>
      </c>
      <c r="T5963" s="406" t="s">
        <v>287</v>
      </c>
      <c r="U5963" s="406">
        <v>55.1</v>
      </c>
      <c r="V5963" s="406">
        <v>9</v>
      </c>
      <c r="W5963" s="406">
        <v>202021</v>
      </c>
      <c r="X5963" s="566">
        <v>10</v>
      </c>
    </row>
    <row r="5964" spans="18:24" x14ac:dyDescent="0.2">
      <c r="R5964" s="406" t="str">
        <f t="shared" si="93"/>
        <v>528_COR_55.1_9_202021</v>
      </c>
      <c r="S5964" s="406">
        <v>528</v>
      </c>
      <c r="T5964" s="406" t="s">
        <v>287</v>
      </c>
      <c r="U5964" s="406">
        <v>55.1</v>
      </c>
      <c r="V5964" s="406">
        <v>9</v>
      </c>
      <c r="W5964" s="406">
        <v>202021</v>
      </c>
      <c r="X5964" s="566">
        <v>0</v>
      </c>
    </row>
    <row r="5965" spans="18:24" x14ac:dyDescent="0.2">
      <c r="R5965" s="406" t="str">
        <f t="shared" si="93"/>
        <v>530_COR_55.1_9_202021</v>
      </c>
      <c r="S5965" s="406">
        <v>530</v>
      </c>
      <c r="T5965" s="406" t="s">
        <v>287</v>
      </c>
      <c r="U5965" s="406">
        <v>55.1</v>
      </c>
      <c r="V5965" s="406">
        <v>9</v>
      </c>
      <c r="W5965" s="406">
        <v>202021</v>
      </c>
      <c r="X5965" s="566">
        <v>0</v>
      </c>
    </row>
    <row r="5966" spans="18:24" x14ac:dyDescent="0.2">
      <c r="R5966" s="406" t="str">
        <f t="shared" si="93"/>
        <v>532_COR_55.1_9_202021</v>
      </c>
      <c r="S5966" s="406">
        <v>532</v>
      </c>
      <c r="T5966" s="406" t="s">
        <v>287</v>
      </c>
      <c r="U5966" s="406">
        <v>55.1</v>
      </c>
      <c r="V5966" s="406">
        <v>9</v>
      </c>
      <c r="W5966" s="406">
        <v>202021</v>
      </c>
      <c r="X5966" s="566">
        <v>0</v>
      </c>
    </row>
    <row r="5967" spans="18:24" x14ac:dyDescent="0.2">
      <c r="R5967" s="406" t="str">
        <f t="shared" si="93"/>
        <v>534_COR_55.1_9_202021</v>
      </c>
      <c r="S5967" s="406">
        <v>534</v>
      </c>
      <c r="T5967" s="406" t="s">
        <v>287</v>
      </c>
      <c r="U5967" s="406">
        <v>55.1</v>
      </c>
      <c r="V5967" s="406">
        <v>9</v>
      </c>
      <c r="W5967" s="406">
        <v>202021</v>
      </c>
      <c r="X5967" s="566">
        <v>0</v>
      </c>
    </row>
    <row r="5968" spans="18:24" x14ac:dyDescent="0.2">
      <c r="R5968" s="406" t="str">
        <f t="shared" si="93"/>
        <v>536_COR_55.1_9_202021</v>
      </c>
      <c r="S5968" s="406">
        <v>536</v>
      </c>
      <c r="T5968" s="406" t="s">
        <v>287</v>
      </c>
      <c r="U5968" s="406">
        <v>55.1</v>
      </c>
      <c r="V5968" s="406">
        <v>9</v>
      </c>
      <c r="W5968" s="406">
        <v>202021</v>
      </c>
      <c r="X5968" s="566">
        <v>0</v>
      </c>
    </row>
    <row r="5969" spans="18:24" x14ac:dyDescent="0.2">
      <c r="R5969" s="406" t="str">
        <f t="shared" si="93"/>
        <v>538_COR_55.1_9_202021</v>
      </c>
      <c r="S5969" s="406">
        <v>538</v>
      </c>
      <c r="T5969" s="406" t="s">
        <v>287</v>
      </c>
      <c r="U5969" s="406">
        <v>55.1</v>
      </c>
      <c r="V5969" s="406">
        <v>9</v>
      </c>
      <c r="W5969" s="406">
        <v>202021</v>
      </c>
      <c r="X5969" s="566">
        <v>32.377000000000002</v>
      </c>
    </row>
    <row r="5970" spans="18:24" x14ac:dyDescent="0.2">
      <c r="R5970" s="406" t="str">
        <f t="shared" si="93"/>
        <v>540_COR_55.1_9_202021</v>
      </c>
      <c r="S5970" s="406">
        <v>540</v>
      </c>
      <c r="T5970" s="406" t="s">
        <v>287</v>
      </c>
      <c r="U5970" s="406">
        <v>55.1</v>
      </c>
      <c r="V5970" s="406">
        <v>9</v>
      </c>
      <c r="W5970" s="406">
        <v>202021</v>
      </c>
      <c r="X5970" s="566">
        <v>0</v>
      </c>
    </row>
    <row r="5971" spans="18:24" x14ac:dyDescent="0.2">
      <c r="R5971" s="406" t="str">
        <f t="shared" si="93"/>
        <v>542_COR_55.1_9_202021</v>
      </c>
      <c r="S5971" s="406">
        <v>542</v>
      </c>
      <c r="T5971" s="406" t="s">
        <v>287</v>
      </c>
      <c r="U5971" s="406">
        <v>55.1</v>
      </c>
      <c r="V5971" s="406">
        <v>9</v>
      </c>
      <c r="W5971" s="406">
        <v>202021</v>
      </c>
      <c r="X5971" s="566">
        <v>305</v>
      </c>
    </row>
    <row r="5972" spans="18:24" x14ac:dyDescent="0.2">
      <c r="R5972" s="406" t="str">
        <f t="shared" si="93"/>
        <v>544_COR_55.1_9_202021</v>
      </c>
      <c r="S5972" s="406">
        <v>544</v>
      </c>
      <c r="T5972" s="406" t="s">
        <v>287</v>
      </c>
      <c r="U5972" s="406">
        <v>55.1</v>
      </c>
      <c r="V5972" s="406">
        <v>9</v>
      </c>
      <c r="W5972" s="406">
        <v>202021</v>
      </c>
      <c r="X5972" s="566">
        <v>50</v>
      </c>
    </row>
    <row r="5973" spans="18:24" x14ac:dyDescent="0.2">
      <c r="R5973" s="406" t="str">
        <f t="shared" si="93"/>
        <v>545_COR_55.1_9_202021</v>
      </c>
      <c r="S5973" s="406">
        <v>545</v>
      </c>
      <c r="T5973" s="406" t="s">
        <v>287</v>
      </c>
      <c r="U5973" s="406">
        <v>55.1</v>
      </c>
      <c r="V5973" s="406">
        <v>9</v>
      </c>
      <c r="W5973" s="406">
        <v>202021</v>
      </c>
      <c r="X5973" s="566">
        <v>19</v>
      </c>
    </row>
    <row r="5974" spans="18:24" x14ac:dyDescent="0.2">
      <c r="R5974" s="406" t="str">
        <f t="shared" si="93"/>
        <v>546_COR_55.1_9_202021</v>
      </c>
      <c r="S5974" s="406">
        <v>546</v>
      </c>
      <c r="T5974" s="406" t="s">
        <v>287</v>
      </c>
      <c r="U5974" s="406">
        <v>55.1</v>
      </c>
      <c r="V5974" s="406">
        <v>9</v>
      </c>
      <c r="W5974" s="406">
        <v>202021</v>
      </c>
      <c r="X5974" s="566">
        <v>77</v>
      </c>
    </row>
    <row r="5975" spans="18:24" x14ac:dyDescent="0.2">
      <c r="R5975" s="406" t="str">
        <f t="shared" si="93"/>
        <v>548_COR_55.1_9_202021</v>
      </c>
      <c r="S5975" s="406">
        <v>548</v>
      </c>
      <c r="T5975" s="406" t="s">
        <v>287</v>
      </c>
      <c r="U5975" s="406">
        <v>55.1</v>
      </c>
      <c r="V5975" s="406">
        <v>9</v>
      </c>
      <c r="W5975" s="406">
        <v>202021</v>
      </c>
      <c r="X5975" s="566">
        <v>0</v>
      </c>
    </row>
    <row r="5976" spans="18:24" x14ac:dyDescent="0.2">
      <c r="R5976" s="406" t="str">
        <f t="shared" si="93"/>
        <v>550_COR_55.1_9_202021</v>
      </c>
      <c r="S5976" s="406">
        <v>550</v>
      </c>
      <c r="T5976" s="406" t="s">
        <v>287</v>
      </c>
      <c r="U5976" s="406">
        <v>55.1</v>
      </c>
      <c r="V5976" s="406">
        <v>9</v>
      </c>
      <c r="W5976" s="406">
        <v>202021</v>
      </c>
      <c r="X5976" s="566">
        <v>8.0850000000000009</v>
      </c>
    </row>
    <row r="5977" spans="18:24" x14ac:dyDescent="0.2">
      <c r="R5977" s="406" t="str">
        <f t="shared" si="93"/>
        <v>552_COR_55.1_9_202021</v>
      </c>
      <c r="S5977" s="406">
        <v>552</v>
      </c>
      <c r="T5977" s="406" t="s">
        <v>287</v>
      </c>
      <c r="U5977" s="406">
        <v>55.1</v>
      </c>
      <c r="V5977" s="406">
        <v>9</v>
      </c>
      <c r="W5977" s="406">
        <v>202021</v>
      </c>
      <c r="X5977" s="566">
        <v>243</v>
      </c>
    </row>
    <row r="5978" spans="18:24" x14ac:dyDescent="0.2">
      <c r="R5978" s="406" t="str">
        <f t="shared" si="93"/>
        <v>562_COR_55.1_9_202021</v>
      </c>
      <c r="S5978" s="406">
        <v>562</v>
      </c>
      <c r="T5978" s="406" t="s">
        <v>287</v>
      </c>
      <c r="U5978" s="406">
        <v>55.1</v>
      </c>
      <c r="V5978" s="406">
        <v>9</v>
      </c>
      <c r="W5978" s="406">
        <v>202021</v>
      </c>
      <c r="X5978" s="566">
        <v>0</v>
      </c>
    </row>
    <row r="5979" spans="18:24" x14ac:dyDescent="0.2">
      <c r="R5979" s="406" t="str">
        <f t="shared" si="93"/>
        <v>564_COR_55.1_9_202021</v>
      </c>
      <c r="S5979" s="406">
        <v>564</v>
      </c>
      <c r="T5979" s="406" t="s">
        <v>287</v>
      </c>
      <c r="U5979" s="406">
        <v>55.1</v>
      </c>
      <c r="V5979" s="406">
        <v>9</v>
      </c>
      <c r="W5979" s="406">
        <v>202021</v>
      </c>
      <c r="X5979" s="566">
        <v>0</v>
      </c>
    </row>
    <row r="5980" spans="18:24" x14ac:dyDescent="0.2">
      <c r="R5980" s="406" t="str">
        <f t="shared" si="93"/>
        <v>566_COR_55.1_9_202021</v>
      </c>
      <c r="S5980" s="406">
        <v>566</v>
      </c>
      <c r="T5980" s="406" t="s">
        <v>287</v>
      </c>
      <c r="U5980" s="406">
        <v>55.1</v>
      </c>
      <c r="V5980" s="406">
        <v>9</v>
      </c>
      <c r="W5980" s="406">
        <v>202021</v>
      </c>
      <c r="X5980" s="566">
        <v>0</v>
      </c>
    </row>
    <row r="5981" spans="18:24" x14ac:dyDescent="0.2">
      <c r="R5981" s="406" t="str">
        <f t="shared" si="93"/>
        <v>568_COR_55.1_9_202021</v>
      </c>
      <c r="S5981" s="406">
        <v>568</v>
      </c>
      <c r="T5981" s="406" t="s">
        <v>287</v>
      </c>
      <c r="U5981" s="406">
        <v>55.1</v>
      </c>
      <c r="V5981" s="406">
        <v>9</v>
      </c>
      <c r="W5981" s="406">
        <v>202021</v>
      </c>
      <c r="X5981" s="566">
        <v>0</v>
      </c>
    </row>
    <row r="5982" spans="18:24" x14ac:dyDescent="0.2">
      <c r="R5982" s="406" t="str">
        <f t="shared" si="93"/>
        <v>572_COR_55.1_9_202021</v>
      </c>
      <c r="S5982" s="406">
        <v>572</v>
      </c>
      <c r="T5982" s="406" t="s">
        <v>287</v>
      </c>
      <c r="U5982" s="406">
        <v>55.1</v>
      </c>
      <c r="V5982" s="406">
        <v>9</v>
      </c>
      <c r="W5982" s="406">
        <v>202021</v>
      </c>
      <c r="X5982" s="566">
        <v>0</v>
      </c>
    </row>
    <row r="5983" spans="18:24" x14ac:dyDescent="0.2">
      <c r="R5983" s="406" t="str">
        <f t="shared" si="93"/>
        <v>574_COR_55.1_9_202021</v>
      </c>
      <c r="S5983" s="406">
        <v>574</v>
      </c>
      <c r="T5983" s="406" t="s">
        <v>287</v>
      </c>
      <c r="U5983" s="406">
        <v>55.1</v>
      </c>
      <c r="V5983" s="406">
        <v>9</v>
      </c>
      <c r="W5983" s="406">
        <v>202021</v>
      </c>
      <c r="X5983" s="566">
        <v>0</v>
      </c>
    </row>
    <row r="5984" spans="18:24" x14ac:dyDescent="0.2">
      <c r="R5984" s="406" t="str">
        <f t="shared" si="93"/>
        <v>576_COR_55.1_9_202021</v>
      </c>
      <c r="S5984" s="406">
        <v>576</v>
      </c>
      <c r="T5984" s="406" t="s">
        <v>287</v>
      </c>
      <c r="U5984" s="406">
        <v>55.1</v>
      </c>
      <c r="V5984" s="406">
        <v>9</v>
      </c>
      <c r="W5984" s="406">
        <v>202021</v>
      </c>
      <c r="X5984" s="566">
        <v>0</v>
      </c>
    </row>
    <row r="5985" spans="18:24" x14ac:dyDescent="0.2">
      <c r="R5985" s="406" t="str">
        <f t="shared" si="93"/>
        <v>582_COR_55.1_9_202021</v>
      </c>
      <c r="S5985" s="406">
        <v>582</v>
      </c>
      <c r="T5985" s="406" t="s">
        <v>287</v>
      </c>
      <c r="U5985" s="406">
        <v>55.1</v>
      </c>
      <c r="V5985" s="406">
        <v>9</v>
      </c>
      <c r="W5985" s="406">
        <v>202021</v>
      </c>
      <c r="X5985" s="566">
        <v>0</v>
      </c>
    </row>
    <row r="5986" spans="18:24" x14ac:dyDescent="0.2">
      <c r="R5986" s="406" t="str">
        <f t="shared" si="93"/>
        <v>584_COR_55.1_9_202021</v>
      </c>
      <c r="S5986" s="406">
        <v>584</v>
      </c>
      <c r="T5986" s="406" t="s">
        <v>287</v>
      </c>
      <c r="U5986" s="406">
        <v>55.1</v>
      </c>
      <c r="V5986" s="406">
        <v>9</v>
      </c>
      <c r="W5986" s="406">
        <v>202021</v>
      </c>
      <c r="X5986" s="566">
        <v>0</v>
      </c>
    </row>
    <row r="5987" spans="18:24" x14ac:dyDescent="0.2">
      <c r="R5987" s="406" t="str">
        <f t="shared" si="93"/>
        <v>586_COR_55.1_9_202021</v>
      </c>
      <c r="S5987" s="406">
        <v>586</v>
      </c>
      <c r="T5987" s="406" t="s">
        <v>287</v>
      </c>
      <c r="U5987" s="406">
        <v>55.1</v>
      </c>
      <c r="V5987" s="406">
        <v>9</v>
      </c>
      <c r="W5987" s="406">
        <v>202021</v>
      </c>
      <c r="X5987" s="566">
        <v>0</v>
      </c>
    </row>
    <row r="5988" spans="18:24" x14ac:dyDescent="0.2">
      <c r="R5988" s="406" t="str">
        <f t="shared" si="93"/>
        <v>512_COR_56.1_9_202021</v>
      </c>
      <c r="S5988" s="406">
        <v>512</v>
      </c>
      <c r="T5988" s="406" t="s">
        <v>287</v>
      </c>
      <c r="U5988" s="406">
        <v>56.1</v>
      </c>
      <c r="V5988" s="406">
        <v>9</v>
      </c>
      <c r="W5988" s="406">
        <v>202021</v>
      </c>
      <c r="X5988" s="566">
        <v>0</v>
      </c>
    </row>
    <row r="5989" spans="18:24" x14ac:dyDescent="0.2">
      <c r="R5989" s="406" t="str">
        <f t="shared" si="93"/>
        <v>514_COR_56.1_9_202021</v>
      </c>
      <c r="S5989" s="406">
        <v>514</v>
      </c>
      <c r="T5989" s="406" t="s">
        <v>287</v>
      </c>
      <c r="U5989" s="406">
        <v>56.1</v>
      </c>
      <c r="V5989" s="406">
        <v>9</v>
      </c>
      <c r="W5989" s="406">
        <v>202021</v>
      </c>
      <c r="X5989" s="566">
        <v>19</v>
      </c>
    </row>
    <row r="5990" spans="18:24" x14ac:dyDescent="0.2">
      <c r="R5990" s="406" t="str">
        <f t="shared" si="93"/>
        <v>516_COR_56.1_9_202021</v>
      </c>
      <c r="S5990" s="406">
        <v>516</v>
      </c>
      <c r="T5990" s="406" t="s">
        <v>287</v>
      </c>
      <c r="U5990" s="406">
        <v>56.1</v>
      </c>
      <c r="V5990" s="406">
        <v>9</v>
      </c>
      <c r="W5990" s="406">
        <v>202021</v>
      </c>
      <c r="X5990" s="566">
        <v>0</v>
      </c>
    </row>
    <row r="5991" spans="18:24" x14ac:dyDescent="0.2">
      <c r="R5991" s="406" t="str">
        <f t="shared" si="93"/>
        <v>518_COR_56.1_9_202021</v>
      </c>
      <c r="S5991" s="406">
        <v>518</v>
      </c>
      <c r="T5991" s="406" t="s">
        <v>287</v>
      </c>
      <c r="U5991" s="406">
        <v>56.1</v>
      </c>
      <c r="V5991" s="406">
        <v>9</v>
      </c>
      <c r="W5991" s="406">
        <v>202021</v>
      </c>
      <c r="X5991" s="566">
        <v>160</v>
      </c>
    </row>
    <row r="5992" spans="18:24" x14ac:dyDescent="0.2">
      <c r="R5992" s="406" t="str">
        <f t="shared" si="93"/>
        <v>520_COR_56.1_9_202021</v>
      </c>
      <c r="S5992" s="406">
        <v>520</v>
      </c>
      <c r="T5992" s="406" t="s">
        <v>287</v>
      </c>
      <c r="U5992" s="406">
        <v>56.1</v>
      </c>
      <c r="V5992" s="406">
        <v>9</v>
      </c>
      <c r="W5992" s="406">
        <v>202021</v>
      </c>
      <c r="X5992" s="566">
        <v>50.965330000000002</v>
      </c>
    </row>
    <row r="5993" spans="18:24" x14ac:dyDescent="0.2">
      <c r="R5993" s="406" t="str">
        <f t="shared" si="93"/>
        <v>522_COR_56.1_9_202021</v>
      </c>
      <c r="S5993" s="406">
        <v>522</v>
      </c>
      <c r="T5993" s="406" t="s">
        <v>287</v>
      </c>
      <c r="U5993" s="406">
        <v>56.1</v>
      </c>
      <c r="V5993" s="406">
        <v>9</v>
      </c>
      <c r="W5993" s="406">
        <v>202021</v>
      </c>
      <c r="X5993" s="566">
        <v>13.819000000000001</v>
      </c>
    </row>
    <row r="5994" spans="18:24" x14ac:dyDescent="0.2">
      <c r="R5994" s="406" t="str">
        <f t="shared" si="93"/>
        <v>524_COR_56.1_9_202021</v>
      </c>
      <c r="S5994" s="406">
        <v>524</v>
      </c>
      <c r="T5994" s="406" t="s">
        <v>287</v>
      </c>
      <c r="U5994" s="406">
        <v>56.1</v>
      </c>
      <c r="V5994" s="406">
        <v>9</v>
      </c>
      <c r="W5994" s="406">
        <v>202021</v>
      </c>
      <c r="X5994" s="566">
        <v>53.668999999999997</v>
      </c>
    </row>
    <row r="5995" spans="18:24" x14ac:dyDescent="0.2">
      <c r="R5995" s="406" t="str">
        <f t="shared" si="93"/>
        <v>526_COR_56.1_9_202021</v>
      </c>
      <c r="S5995" s="406">
        <v>526</v>
      </c>
      <c r="T5995" s="406" t="s">
        <v>287</v>
      </c>
      <c r="U5995" s="406">
        <v>56.1</v>
      </c>
      <c r="V5995" s="406">
        <v>9</v>
      </c>
      <c r="W5995" s="406">
        <v>202021</v>
      </c>
      <c r="X5995" s="566">
        <v>-35</v>
      </c>
    </row>
    <row r="5996" spans="18:24" x14ac:dyDescent="0.2">
      <c r="R5996" s="406" t="str">
        <f t="shared" si="93"/>
        <v>528_COR_56.1_9_202021</v>
      </c>
      <c r="S5996" s="406">
        <v>528</v>
      </c>
      <c r="T5996" s="406" t="s">
        <v>287</v>
      </c>
      <c r="U5996" s="406">
        <v>56.1</v>
      </c>
      <c r="V5996" s="406">
        <v>9</v>
      </c>
      <c r="W5996" s="406">
        <v>202021</v>
      </c>
      <c r="X5996" s="566">
        <v>65.122399999999999</v>
      </c>
    </row>
    <row r="5997" spans="18:24" x14ac:dyDescent="0.2">
      <c r="R5997" s="406" t="str">
        <f t="shared" si="93"/>
        <v>530_COR_56.1_9_202021</v>
      </c>
      <c r="S5997" s="406">
        <v>530</v>
      </c>
      <c r="T5997" s="406" t="s">
        <v>287</v>
      </c>
      <c r="U5997" s="406">
        <v>56.1</v>
      </c>
      <c r="V5997" s="406">
        <v>9</v>
      </c>
      <c r="W5997" s="406">
        <v>202021</v>
      </c>
      <c r="X5997" s="566">
        <v>0</v>
      </c>
    </row>
    <row r="5998" spans="18:24" x14ac:dyDescent="0.2">
      <c r="R5998" s="406" t="str">
        <f t="shared" si="93"/>
        <v>532_COR_56.1_9_202021</v>
      </c>
      <c r="S5998" s="406">
        <v>532</v>
      </c>
      <c r="T5998" s="406" t="s">
        <v>287</v>
      </c>
      <c r="U5998" s="406">
        <v>56.1</v>
      </c>
      <c r="V5998" s="406">
        <v>9</v>
      </c>
      <c r="W5998" s="406">
        <v>202021</v>
      </c>
      <c r="X5998" s="566">
        <v>16</v>
      </c>
    </row>
    <row r="5999" spans="18:24" x14ac:dyDescent="0.2">
      <c r="R5999" s="406" t="str">
        <f t="shared" si="93"/>
        <v>534_COR_56.1_9_202021</v>
      </c>
      <c r="S5999" s="406">
        <v>534</v>
      </c>
      <c r="T5999" s="406" t="s">
        <v>287</v>
      </c>
      <c r="U5999" s="406">
        <v>56.1</v>
      </c>
      <c r="V5999" s="406">
        <v>9</v>
      </c>
      <c r="W5999" s="406">
        <v>202021</v>
      </c>
      <c r="X5999" s="566">
        <v>654.29908</v>
      </c>
    </row>
    <row r="6000" spans="18:24" x14ac:dyDescent="0.2">
      <c r="R6000" s="406" t="str">
        <f t="shared" si="93"/>
        <v>536_COR_56.1_9_202021</v>
      </c>
      <c r="S6000" s="406">
        <v>536</v>
      </c>
      <c r="T6000" s="406" t="s">
        <v>287</v>
      </c>
      <c r="U6000" s="406">
        <v>56.1</v>
      </c>
      <c r="V6000" s="406">
        <v>9</v>
      </c>
      <c r="W6000" s="406">
        <v>202021</v>
      </c>
      <c r="X6000" s="566">
        <v>0</v>
      </c>
    </row>
    <row r="6001" spans="18:24" x14ac:dyDescent="0.2">
      <c r="R6001" s="406" t="str">
        <f t="shared" si="93"/>
        <v>538_COR_56.1_9_202021</v>
      </c>
      <c r="S6001" s="406">
        <v>538</v>
      </c>
      <c r="T6001" s="406" t="s">
        <v>287</v>
      </c>
      <c r="U6001" s="406">
        <v>56.1</v>
      </c>
      <c r="V6001" s="406">
        <v>9</v>
      </c>
      <c r="W6001" s="406">
        <v>202021</v>
      </c>
      <c r="X6001" s="566">
        <v>59</v>
      </c>
    </row>
    <row r="6002" spans="18:24" x14ac:dyDescent="0.2">
      <c r="R6002" s="406" t="str">
        <f t="shared" si="93"/>
        <v>540_COR_56.1_9_202021</v>
      </c>
      <c r="S6002" s="406">
        <v>540</v>
      </c>
      <c r="T6002" s="406" t="s">
        <v>287</v>
      </c>
      <c r="U6002" s="406">
        <v>56.1</v>
      </c>
      <c r="V6002" s="406">
        <v>9</v>
      </c>
      <c r="W6002" s="406">
        <v>202021</v>
      </c>
      <c r="X6002" s="566">
        <v>348.892</v>
      </c>
    </row>
    <row r="6003" spans="18:24" x14ac:dyDescent="0.2">
      <c r="R6003" s="406" t="str">
        <f t="shared" si="93"/>
        <v>542_COR_56.1_9_202021</v>
      </c>
      <c r="S6003" s="406">
        <v>542</v>
      </c>
      <c r="T6003" s="406" t="s">
        <v>287</v>
      </c>
      <c r="U6003" s="406">
        <v>56.1</v>
      </c>
      <c r="V6003" s="406">
        <v>9</v>
      </c>
      <c r="W6003" s="406">
        <v>202021</v>
      </c>
      <c r="X6003" s="566">
        <v>340</v>
      </c>
    </row>
    <row r="6004" spans="18:24" x14ac:dyDescent="0.2">
      <c r="R6004" s="406" t="str">
        <f t="shared" si="93"/>
        <v>544_COR_56.1_9_202021</v>
      </c>
      <c r="S6004" s="406">
        <v>544</v>
      </c>
      <c r="T6004" s="406" t="s">
        <v>287</v>
      </c>
      <c r="U6004" s="406">
        <v>56.1</v>
      </c>
      <c r="V6004" s="406">
        <v>9</v>
      </c>
      <c r="W6004" s="406">
        <v>202021</v>
      </c>
      <c r="X6004" s="566">
        <v>1372</v>
      </c>
    </row>
    <row r="6005" spans="18:24" x14ac:dyDescent="0.2">
      <c r="R6005" s="406" t="str">
        <f t="shared" si="93"/>
        <v>545_COR_56.1_9_202021</v>
      </c>
      <c r="S6005" s="406">
        <v>545</v>
      </c>
      <c r="T6005" s="406" t="s">
        <v>287</v>
      </c>
      <c r="U6005" s="406">
        <v>56.1</v>
      </c>
      <c r="V6005" s="406">
        <v>9</v>
      </c>
      <c r="W6005" s="406">
        <v>202021</v>
      </c>
      <c r="X6005" s="566">
        <v>12</v>
      </c>
    </row>
    <row r="6006" spans="18:24" x14ac:dyDescent="0.2">
      <c r="R6006" s="406" t="str">
        <f t="shared" si="93"/>
        <v>546_COR_56.1_9_202021</v>
      </c>
      <c r="S6006" s="406">
        <v>546</v>
      </c>
      <c r="T6006" s="406" t="s">
        <v>287</v>
      </c>
      <c r="U6006" s="406">
        <v>56.1</v>
      </c>
      <c r="V6006" s="406">
        <v>9</v>
      </c>
      <c r="W6006" s="406">
        <v>202021</v>
      </c>
      <c r="X6006" s="566">
        <v>0</v>
      </c>
    </row>
    <row r="6007" spans="18:24" x14ac:dyDescent="0.2">
      <c r="R6007" s="406" t="str">
        <f t="shared" si="93"/>
        <v>548_COR_56.1_9_202021</v>
      </c>
      <c r="S6007" s="406">
        <v>548</v>
      </c>
      <c r="T6007" s="406" t="s">
        <v>287</v>
      </c>
      <c r="U6007" s="406">
        <v>56.1</v>
      </c>
      <c r="V6007" s="406">
        <v>9</v>
      </c>
      <c r="W6007" s="406">
        <v>202021</v>
      </c>
      <c r="X6007" s="566">
        <v>807.14700000000005</v>
      </c>
    </row>
    <row r="6008" spans="18:24" x14ac:dyDescent="0.2">
      <c r="R6008" s="406" t="str">
        <f t="shared" si="93"/>
        <v>550_COR_56.1_9_202021</v>
      </c>
      <c r="S6008" s="406">
        <v>550</v>
      </c>
      <c r="T6008" s="406" t="s">
        <v>287</v>
      </c>
      <c r="U6008" s="406">
        <v>56.1</v>
      </c>
      <c r="V6008" s="406">
        <v>9</v>
      </c>
      <c r="W6008" s="406">
        <v>202021</v>
      </c>
      <c r="X6008" s="566">
        <v>0</v>
      </c>
    </row>
    <row r="6009" spans="18:24" x14ac:dyDescent="0.2">
      <c r="R6009" s="406" t="str">
        <f t="shared" si="93"/>
        <v>552_COR_56.1_9_202021</v>
      </c>
      <c r="S6009" s="406">
        <v>552</v>
      </c>
      <c r="T6009" s="406" t="s">
        <v>287</v>
      </c>
      <c r="U6009" s="406">
        <v>56.1</v>
      </c>
      <c r="V6009" s="406">
        <v>9</v>
      </c>
      <c r="W6009" s="406">
        <v>202021</v>
      </c>
      <c r="X6009" s="566">
        <v>2754</v>
      </c>
    </row>
    <row r="6010" spans="18:24" x14ac:dyDescent="0.2">
      <c r="R6010" s="406" t="str">
        <f t="shared" si="93"/>
        <v>562_COR_56.1_9_202021</v>
      </c>
      <c r="S6010" s="406">
        <v>562</v>
      </c>
      <c r="T6010" s="406" t="s">
        <v>287</v>
      </c>
      <c r="U6010" s="406">
        <v>56.1</v>
      </c>
      <c r="V6010" s="406">
        <v>9</v>
      </c>
      <c r="W6010" s="406">
        <v>202021</v>
      </c>
      <c r="X6010" s="566">
        <v>0</v>
      </c>
    </row>
    <row r="6011" spans="18:24" x14ac:dyDescent="0.2">
      <c r="R6011" s="406" t="str">
        <f t="shared" si="93"/>
        <v>564_COR_56.1_9_202021</v>
      </c>
      <c r="S6011" s="406">
        <v>564</v>
      </c>
      <c r="T6011" s="406" t="s">
        <v>287</v>
      </c>
      <c r="U6011" s="406">
        <v>56.1</v>
      </c>
      <c r="V6011" s="406">
        <v>9</v>
      </c>
      <c r="W6011" s="406">
        <v>202021</v>
      </c>
      <c r="X6011" s="566">
        <v>0</v>
      </c>
    </row>
    <row r="6012" spans="18:24" x14ac:dyDescent="0.2">
      <c r="R6012" s="406" t="str">
        <f t="shared" si="93"/>
        <v>566_COR_56.1_9_202021</v>
      </c>
      <c r="S6012" s="406">
        <v>566</v>
      </c>
      <c r="T6012" s="406" t="s">
        <v>287</v>
      </c>
      <c r="U6012" s="406">
        <v>56.1</v>
      </c>
      <c r="V6012" s="406">
        <v>9</v>
      </c>
      <c r="W6012" s="406">
        <v>202021</v>
      </c>
      <c r="X6012" s="566">
        <v>0</v>
      </c>
    </row>
    <row r="6013" spans="18:24" x14ac:dyDescent="0.2">
      <c r="R6013" s="406" t="str">
        <f t="shared" si="93"/>
        <v>568_COR_56.1_9_202021</v>
      </c>
      <c r="S6013" s="406">
        <v>568</v>
      </c>
      <c r="T6013" s="406" t="s">
        <v>287</v>
      </c>
      <c r="U6013" s="406">
        <v>56.1</v>
      </c>
      <c r="V6013" s="406">
        <v>9</v>
      </c>
      <c r="W6013" s="406">
        <v>202021</v>
      </c>
      <c r="X6013" s="566">
        <v>0</v>
      </c>
    </row>
    <row r="6014" spans="18:24" x14ac:dyDescent="0.2">
      <c r="R6014" s="406" t="str">
        <f t="shared" si="93"/>
        <v>572_COR_56.1_9_202021</v>
      </c>
      <c r="S6014" s="406">
        <v>572</v>
      </c>
      <c r="T6014" s="406" t="s">
        <v>287</v>
      </c>
      <c r="U6014" s="406">
        <v>56.1</v>
      </c>
      <c r="V6014" s="406">
        <v>9</v>
      </c>
      <c r="W6014" s="406">
        <v>202021</v>
      </c>
      <c r="X6014" s="566">
        <v>0</v>
      </c>
    </row>
    <row r="6015" spans="18:24" x14ac:dyDescent="0.2">
      <c r="R6015" s="406" t="str">
        <f t="shared" si="93"/>
        <v>574_COR_56.1_9_202021</v>
      </c>
      <c r="S6015" s="406">
        <v>574</v>
      </c>
      <c r="T6015" s="406" t="s">
        <v>287</v>
      </c>
      <c r="U6015" s="406">
        <v>56.1</v>
      </c>
      <c r="V6015" s="406">
        <v>9</v>
      </c>
      <c r="W6015" s="406">
        <v>202021</v>
      </c>
      <c r="X6015" s="566">
        <v>0</v>
      </c>
    </row>
    <row r="6016" spans="18:24" x14ac:dyDescent="0.2">
      <c r="R6016" s="406" t="str">
        <f t="shared" si="93"/>
        <v>576_COR_56.1_9_202021</v>
      </c>
      <c r="S6016" s="406">
        <v>576</v>
      </c>
      <c r="T6016" s="406" t="s">
        <v>287</v>
      </c>
      <c r="U6016" s="406">
        <v>56.1</v>
      </c>
      <c r="V6016" s="406">
        <v>9</v>
      </c>
      <c r="W6016" s="406">
        <v>202021</v>
      </c>
      <c r="X6016" s="566">
        <v>0</v>
      </c>
    </row>
    <row r="6017" spans="18:24" x14ac:dyDescent="0.2">
      <c r="R6017" s="406" t="str">
        <f t="shared" si="93"/>
        <v>582_COR_56.1_9_202021</v>
      </c>
      <c r="S6017" s="406">
        <v>582</v>
      </c>
      <c r="T6017" s="406" t="s">
        <v>287</v>
      </c>
      <c r="U6017" s="406">
        <v>56.1</v>
      </c>
      <c r="V6017" s="406">
        <v>9</v>
      </c>
      <c r="W6017" s="406">
        <v>202021</v>
      </c>
      <c r="X6017" s="566">
        <v>0</v>
      </c>
    </row>
    <row r="6018" spans="18:24" x14ac:dyDescent="0.2">
      <c r="R6018" s="406" t="str">
        <f t="shared" si="93"/>
        <v>584_COR_56.1_9_202021</v>
      </c>
      <c r="S6018" s="406">
        <v>584</v>
      </c>
      <c r="T6018" s="406" t="s">
        <v>287</v>
      </c>
      <c r="U6018" s="406">
        <v>56.1</v>
      </c>
      <c r="V6018" s="406">
        <v>9</v>
      </c>
      <c r="W6018" s="406">
        <v>202021</v>
      </c>
      <c r="X6018" s="566">
        <v>0</v>
      </c>
    </row>
    <row r="6019" spans="18:24" x14ac:dyDescent="0.2">
      <c r="R6019" s="406" t="str">
        <f t="shared" si="93"/>
        <v>586_COR_56.1_9_202021</v>
      </c>
      <c r="S6019" s="406">
        <v>586</v>
      </c>
      <c r="T6019" s="406" t="s">
        <v>287</v>
      </c>
      <c r="U6019" s="406">
        <v>56.1</v>
      </c>
      <c r="V6019" s="406">
        <v>9</v>
      </c>
      <c r="W6019" s="406">
        <v>202021</v>
      </c>
      <c r="X6019" s="566">
        <v>0</v>
      </c>
    </row>
    <row r="6020" spans="18:24" x14ac:dyDescent="0.2">
      <c r="R6020" s="406" t="str">
        <f t="shared" ref="R6020:R6083" si="94">S6020&amp;"_"&amp;T6020&amp;"_"&amp;U6020&amp;"_"&amp;V6020&amp;"_"&amp;W6020</f>
        <v>512_COR_56.2_9_202021</v>
      </c>
      <c r="S6020" s="406">
        <v>512</v>
      </c>
      <c r="T6020" s="406" t="s">
        <v>287</v>
      </c>
      <c r="U6020" s="406">
        <v>56.2</v>
      </c>
      <c r="V6020" s="406">
        <v>9</v>
      </c>
      <c r="W6020" s="406">
        <v>202021</v>
      </c>
      <c r="X6020" s="566">
        <v>0</v>
      </c>
    </row>
    <row r="6021" spans="18:24" x14ac:dyDescent="0.2">
      <c r="R6021" s="406" t="str">
        <f t="shared" si="94"/>
        <v>514_COR_56.2_9_202021</v>
      </c>
      <c r="S6021" s="406">
        <v>514</v>
      </c>
      <c r="T6021" s="406" t="s">
        <v>287</v>
      </c>
      <c r="U6021" s="406">
        <v>56.2</v>
      </c>
      <c r="V6021" s="406">
        <v>9</v>
      </c>
      <c r="W6021" s="406">
        <v>202021</v>
      </c>
      <c r="X6021" s="566">
        <v>0</v>
      </c>
    </row>
    <row r="6022" spans="18:24" x14ac:dyDescent="0.2">
      <c r="R6022" s="406" t="str">
        <f t="shared" si="94"/>
        <v>516_COR_56.2_9_202021</v>
      </c>
      <c r="S6022" s="406">
        <v>516</v>
      </c>
      <c r="T6022" s="406" t="s">
        <v>287</v>
      </c>
      <c r="U6022" s="406">
        <v>56.2</v>
      </c>
      <c r="V6022" s="406">
        <v>9</v>
      </c>
      <c r="W6022" s="406">
        <v>202021</v>
      </c>
      <c r="X6022" s="566">
        <v>0</v>
      </c>
    </row>
    <row r="6023" spans="18:24" x14ac:dyDescent="0.2">
      <c r="R6023" s="406" t="str">
        <f t="shared" si="94"/>
        <v>518_COR_56.2_9_202021</v>
      </c>
      <c r="S6023" s="406">
        <v>518</v>
      </c>
      <c r="T6023" s="406" t="s">
        <v>287</v>
      </c>
      <c r="U6023" s="406">
        <v>56.2</v>
      </c>
      <c r="V6023" s="406">
        <v>9</v>
      </c>
      <c r="W6023" s="406">
        <v>202021</v>
      </c>
      <c r="X6023" s="566">
        <v>0</v>
      </c>
    </row>
    <row r="6024" spans="18:24" x14ac:dyDescent="0.2">
      <c r="R6024" s="406" t="str">
        <f t="shared" si="94"/>
        <v>520_COR_56.2_9_202021</v>
      </c>
      <c r="S6024" s="406">
        <v>520</v>
      </c>
      <c r="T6024" s="406" t="s">
        <v>287</v>
      </c>
      <c r="U6024" s="406">
        <v>56.2</v>
      </c>
      <c r="V6024" s="406">
        <v>9</v>
      </c>
      <c r="W6024" s="406">
        <v>202021</v>
      </c>
      <c r="X6024" s="566">
        <v>0</v>
      </c>
    </row>
    <row r="6025" spans="18:24" x14ac:dyDescent="0.2">
      <c r="R6025" s="406" t="str">
        <f t="shared" si="94"/>
        <v>522_COR_56.2_9_202021</v>
      </c>
      <c r="S6025" s="406">
        <v>522</v>
      </c>
      <c r="T6025" s="406" t="s">
        <v>287</v>
      </c>
      <c r="U6025" s="406">
        <v>56.2</v>
      </c>
      <c r="V6025" s="406">
        <v>9</v>
      </c>
      <c r="W6025" s="406">
        <v>202021</v>
      </c>
      <c r="X6025" s="566">
        <v>0</v>
      </c>
    </row>
    <row r="6026" spans="18:24" x14ac:dyDescent="0.2">
      <c r="R6026" s="406" t="str">
        <f t="shared" si="94"/>
        <v>524_COR_56.2_9_202021</v>
      </c>
      <c r="S6026" s="406">
        <v>524</v>
      </c>
      <c r="T6026" s="406" t="s">
        <v>287</v>
      </c>
      <c r="U6026" s="406">
        <v>56.2</v>
      </c>
      <c r="V6026" s="406">
        <v>9</v>
      </c>
      <c r="W6026" s="406">
        <v>202021</v>
      </c>
      <c r="X6026" s="566">
        <v>0</v>
      </c>
    </row>
    <row r="6027" spans="18:24" x14ac:dyDescent="0.2">
      <c r="R6027" s="406" t="str">
        <f t="shared" si="94"/>
        <v>526_COR_56.2_9_202021</v>
      </c>
      <c r="S6027" s="406">
        <v>526</v>
      </c>
      <c r="T6027" s="406" t="s">
        <v>287</v>
      </c>
      <c r="U6027" s="406">
        <v>56.2</v>
      </c>
      <c r="V6027" s="406">
        <v>9</v>
      </c>
      <c r="W6027" s="406">
        <v>202021</v>
      </c>
      <c r="X6027" s="566">
        <v>0</v>
      </c>
    </row>
    <row r="6028" spans="18:24" x14ac:dyDescent="0.2">
      <c r="R6028" s="406" t="str">
        <f t="shared" si="94"/>
        <v>528_COR_56.2_9_202021</v>
      </c>
      <c r="S6028" s="406">
        <v>528</v>
      </c>
      <c r="T6028" s="406" t="s">
        <v>287</v>
      </c>
      <c r="U6028" s="406">
        <v>56.2</v>
      </c>
      <c r="V6028" s="406">
        <v>9</v>
      </c>
      <c r="W6028" s="406">
        <v>202021</v>
      </c>
      <c r="X6028" s="566">
        <v>0</v>
      </c>
    </row>
    <row r="6029" spans="18:24" x14ac:dyDescent="0.2">
      <c r="R6029" s="406" t="str">
        <f t="shared" si="94"/>
        <v>530_COR_56.2_9_202021</v>
      </c>
      <c r="S6029" s="406">
        <v>530</v>
      </c>
      <c r="T6029" s="406" t="s">
        <v>287</v>
      </c>
      <c r="U6029" s="406">
        <v>56.2</v>
      </c>
      <c r="V6029" s="406">
        <v>9</v>
      </c>
      <c r="W6029" s="406">
        <v>202021</v>
      </c>
      <c r="X6029" s="566">
        <v>0</v>
      </c>
    </row>
    <row r="6030" spans="18:24" x14ac:dyDescent="0.2">
      <c r="R6030" s="406" t="str">
        <f t="shared" si="94"/>
        <v>532_COR_56.2_9_202021</v>
      </c>
      <c r="S6030" s="406">
        <v>532</v>
      </c>
      <c r="T6030" s="406" t="s">
        <v>287</v>
      </c>
      <c r="U6030" s="406">
        <v>56.2</v>
      </c>
      <c r="V6030" s="406">
        <v>9</v>
      </c>
      <c r="W6030" s="406">
        <v>202021</v>
      </c>
      <c r="X6030" s="566">
        <v>0</v>
      </c>
    </row>
    <row r="6031" spans="18:24" x14ac:dyDescent="0.2">
      <c r="R6031" s="406" t="str">
        <f t="shared" si="94"/>
        <v>534_COR_56.2_9_202021</v>
      </c>
      <c r="S6031" s="406">
        <v>534</v>
      </c>
      <c r="T6031" s="406" t="s">
        <v>287</v>
      </c>
      <c r="U6031" s="406">
        <v>56.2</v>
      </c>
      <c r="V6031" s="406">
        <v>9</v>
      </c>
      <c r="W6031" s="406">
        <v>202021</v>
      </c>
      <c r="X6031" s="566">
        <v>0</v>
      </c>
    </row>
    <row r="6032" spans="18:24" x14ac:dyDescent="0.2">
      <c r="R6032" s="406" t="str">
        <f t="shared" si="94"/>
        <v>536_COR_56.2_9_202021</v>
      </c>
      <c r="S6032" s="406">
        <v>536</v>
      </c>
      <c r="T6032" s="406" t="s">
        <v>287</v>
      </c>
      <c r="U6032" s="406">
        <v>56.2</v>
      </c>
      <c r="V6032" s="406">
        <v>9</v>
      </c>
      <c r="W6032" s="406">
        <v>202021</v>
      </c>
      <c r="X6032" s="566">
        <v>0</v>
      </c>
    </row>
    <row r="6033" spans="18:24" x14ac:dyDescent="0.2">
      <c r="R6033" s="406" t="str">
        <f t="shared" si="94"/>
        <v>538_COR_56.2_9_202021</v>
      </c>
      <c r="S6033" s="406">
        <v>538</v>
      </c>
      <c r="T6033" s="406" t="s">
        <v>287</v>
      </c>
      <c r="U6033" s="406">
        <v>56.2</v>
      </c>
      <c r="V6033" s="406">
        <v>9</v>
      </c>
      <c r="W6033" s="406">
        <v>202021</v>
      </c>
      <c r="X6033" s="566">
        <v>0</v>
      </c>
    </row>
    <row r="6034" spans="18:24" x14ac:dyDescent="0.2">
      <c r="R6034" s="406" t="str">
        <f t="shared" si="94"/>
        <v>540_COR_56.2_9_202021</v>
      </c>
      <c r="S6034" s="406">
        <v>540</v>
      </c>
      <c r="T6034" s="406" t="s">
        <v>287</v>
      </c>
      <c r="U6034" s="406">
        <v>56.2</v>
      </c>
      <c r="V6034" s="406">
        <v>9</v>
      </c>
      <c r="W6034" s="406">
        <v>202021</v>
      </c>
      <c r="X6034" s="566">
        <v>0</v>
      </c>
    </row>
    <row r="6035" spans="18:24" x14ac:dyDescent="0.2">
      <c r="R6035" s="406" t="str">
        <f t="shared" si="94"/>
        <v>542_COR_56.2_9_202021</v>
      </c>
      <c r="S6035" s="406">
        <v>542</v>
      </c>
      <c r="T6035" s="406" t="s">
        <v>287</v>
      </c>
      <c r="U6035" s="406">
        <v>56.2</v>
      </c>
      <c r="V6035" s="406">
        <v>9</v>
      </c>
      <c r="W6035" s="406">
        <v>202021</v>
      </c>
      <c r="X6035" s="566">
        <v>0</v>
      </c>
    </row>
    <row r="6036" spans="18:24" x14ac:dyDescent="0.2">
      <c r="R6036" s="406" t="str">
        <f t="shared" si="94"/>
        <v>544_COR_56.2_9_202021</v>
      </c>
      <c r="S6036" s="406">
        <v>544</v>
      </c>
      <c r="T6036" s="406" t="s">
        <v>287</v>
      </c>
      <c r="U6036" s="406">
        <v>56.2</v>
      </c>
      <c r="V6036" s="406">
        <v>9</v>
      </c>
      <c r="W6036" s="406">
        <v>202021</v>
      </c>
      <c r="X6036" s="566">
        <v>260</v>
      </c>
    </row>
    <row r="6037" spans="18:24" x14ac:dyDescent="0.2">
      <c r="R6037" s="406" t="str">
        <f t="shared" si="94"/>
        <v>545_COR_56.2_9_202021</v>
      </c>
      <c r="S6037" s="406">
        <v>545</v>
      </c>
      <c r="T6037" s="406" t="s">
        <v>287</v>
      </c>
      <c r="U6037" s="406">
        <v>56.2</v>
      </c>
      <c r="V6037" s="406">
        <v>9</v>
      </c>
      <c r="W6037" s="406">
        <v>202021</v>
      </c>
      <c r="X6037" s="566">
        <v>0</v>
      </c>
    </row>
    <row r="6038" spans="18:24" x14ac:dyDescent="0.2">
      <c r="R6038" s="406" t="str">
        <f t="shared" si="94"/>
        <v>546_COR_56.2_9_202021</v>
      </c>
      <c r="S6038" s="406">
        <v>546</v>
      </c>
      <c r="T6038" s="406" t="s">
        <v>287</v>
      </c>
      <c r="U6038" s="406">
        <v>56.2</v>
      </c>
      <c r="V6038" s="406">
        <v>9</v>
      </c>
      <c r="W6038" s="406">
        <v>202021</v>
      </c>
      <c r="X6038" s="566">
        <v>0</v>
      </c>
    </row>
    <row r="6039" spans="18:24" x14ac:dyDescent="0.2">
      <c r="R6039" s="406" t="str">
        <f t="shared" si="94"/>
        <v>548_COR_56.2_9_202021</v>
      </c>
      <c r="S6039" s="406">
        <v>548</v>
      </c>
      <c r="T6039" s="406" t="s">
        <v>287</v>
      </c>
      <c r="U6039" s="406">
        <v>56.2</v>
      </c>
      <c r="V6039" s="406">
        <v>9</v>
      </c>
      <c r="W6039" s="406">
        <v>202021</v>
      </c>
      <c r="X6039" s="566">
        <v>0</v>
      </c>
    </row>
    <row r="6040" spans="18:24" x14ac:dyDescent="0.2">
      <c r="R6040" s="406" t="str">
        <f t="shared" si="94"/>
        <v>550_COR_56.2_9_202021</v>
      </c>
      <c r="S6040" s="406">
        <v>550</v>
      </c>
      <c r="T6040" s="406" t="s">
        <v>287</v>
      </c>
      <c r="U6040" s="406">
        <v>56.2</v>
      </c>
      <c r="V6040" s="406">
        <v>9</v>
      </c>
      <c r="W6040" s="406">
        <v>202021</v>
      </c>
      <c r="X6040" s="566">
        <v>0</v>
      </c>
    </row>
    <row r="6041" spans="18:24" x14ac:dyDescent="0.2">
      <c r="R6041" s="406" t="str">
        <f t="shared" si="94"/>
        <v>552_COR_56.2_9_202021</v>
      </c>
      <c r="S6041" s="406">
        <v>552</v>
      </c>
      <c r="T6041" s="406" t="s">
        <v>287</v>
      </c>
      <c r="U6041" s="406">
        <v>56.2</v>
      </c>
      <c r="V6041" s="406">
        <v>9</v>
      </c>
      <c r="W6041" s="406">
        <v>202021</v>
      </c>
      <c r="X6041" s="566">
        <v>0</v>
      </c>
    </row>
    <row r="6042" spans="18:24" x14ac:dyDescent="0.2">
      <c r="R6042" s="406" t="str">
        <f t="shared" si="94"/>
        <v>562_COR_56.2_9_202021</v>
      </c>
      <c r="S6042" s="406">
        <v>562</v>
      </c>
      <c r="T6042" s="406" t="s">
        <v>287</v>
      </c>
      <c r="U6042" s="406">
        <v>56.2</v>
      </c>
      <c r="V6042" s="406">
        <v>9</v>
      </c>
      <c r="W6042" s="406">
        <v>202021</v>
      </c>
      <c r="X6042" s="566">
        <v>0</v>
      </c>
    </row>
    <row r="6043" spans="18:24" x14ac:dyDescent="0.2">
      <c r="R6043" s="406" t="str">
        <f t="shared" si="94"/>
        <v>564_COR_56.2_9_202021</v>
      </c>
      <c r="S6043" s="406">
        <v>564</v>
      </c>
      <c r="T6043" s="406" t="s">
        <v>287</v>
      </c>
      <c r="U6043" s="406">
        <v>56.2</v>
      </c>
      <c r="V6043" s="406">
        <v>9</v>
      </c>
      <c r="W6043" s="406">
        <v>202021</v>
      </c>
      <c r="X6043" s="566">
        <v>0</v>
      </c>
    </row>
    <row r="6044" spans="18:24" x14ac:dyDescent="0.2">
      <c r="R6044" s="406" t="str">
        <f t="shared" si="94"/>
        <v>566_COR_56.2_9_202021</v>
      </c>
      <c r="S6044" s="406">
        <v>566</v>
      </c>
      <c r="T6044" s="406" t="s">
        <v>287</v>
      </c>
      <c r="U6044" s="406">
        <v>56.2</v>
      </c>
      <c r="V6044" s="406">
        <v>9</v>
      </c>
      <c r="W6044" s="406">
        <v>202021</v>
      </c>
      <c r="X6044" s="566">
        <v>0</v>
      </c>
    </row>
    <row r="6045" spans="18:24" x14ac:dyDescent="0.2">
      <c r="R6045" s="406" t="str">
        <f t="shared" si="94"/>
        <v>568_COR_56.2_9_202021</v>
      </c>
      <c r="S6045" s="406">
        <v>568</v>
      </c>
      <c r="T6045" s="406" t="s">
        <v>287</v>
      </c>
      <c r="U6045" s="406">
        <v>56.2</v>
      </c>
      <c r="V6045" s="406">
        <v>9</v>
      </c>
      <c r="W6045" s="406">
        <v>202021</v>
      </c>
      <c r="X6045" s="566">
        <v>0</v>
      </c>
    </row>
    <row r="6046" spans="18:24" x14ac:dyDescent="0.2">
      <c r="R6046" s="406" t="str">
        <f t="shared" si="94"/>
        <v>572_COR_56.2_9_202021</v>
      </c>
      <c r="S6046" s="406">
        <v>572</v>
      </c>
      <c r="T6046" s="406" t="s">
        <v>287</v>
      </c>
      <c r="U6046" s="406">
        <v>56.2</v>
      </c>
      <c r="V6046" s="406">
        <v>9</v>
      </c>
      <c r="W6046" s="406">
        <v>202021</v>
      </c>
      <c r="X6046" s="566">
        <v>0</v>
      </c>
    </row>
    <row r="6047" spans="18:24" x14ac:dyDescent="0.2">
      <c r="R6047" s="406" t="str">
        <f t="shared" si="94"/>
        <v>574_COR_56.2_9_202021</v>
      </c>
      <c r="S6047" s="406">
        <v>574</v>
      </c>
      <c r="T6047" s="406" t="s">
        <v>287</v>
      </c>
      <c r="U6047" s="406">
        <v>56.2</v>
      </c>
      <c r="V6047" s="406">
        <v>9</v>
      </c>
      <c r="W6047" s="406">
        <v>202021</v>
      </c>
      <c r="X6047" s="566">
        <v>0</v>
      </c>
    </row>
    <row r="6048" spans="18:24" x14ac:dyDescent="0.2">
      <c r="R6048" s="406" t="str">
        <f t="shared" si="94"/>
        <v>576_COR_56.2_9_202021</v>
      </c>
      <c r="S6048" s="406">
        <v>576</v>
      </c>
      <c r="T6048" s="406" t="s">
        <v>287</v>
      </c>
      <c r="U6048" s="406">
        <v>56.2</v>
      </c>
      <c r="V6048" s="406">
        <v>9</v>
      </c>
      <c r="W6048" s="406">
        <v>202021</v>
      </c>
      <c r="X6048" s="566">
        <v>0</v>
      </c>
    </row>
    <row r="6049" spans="18:24" x14ac:dyDescent="0.2">
      <c r="R6049" s="406" t="str">
        <f t="shared" si="94"/>
        <v>582_COR_56.2_9_202021</v>
      </c>
      <c r="S6049" s="406">
        <v>582</v>
      </c>
      <c r="T6049" s="406" t="s">
        <v>287</v>
      </c>
      <c r="U6049" s="406">
        <v>56.2</v>
      </c>
      <c r="V6049" s="406">
        <v>9</v>
      </c>
      <c r="W6049" s="406">
        <v>202021</v>
      </c>
      <c r="X6049" s="566">
        <v>0</v>
      </c>
    </row>
    <row r="6050" spans="18:24" x14ac:dyDescent="0.2">
      <c r="R6050" s="406" t="str">
        <f t="shared" si="94"/>
        <v>584_COR_56.2_9_202021</v>
      </c>
      <c r="S6050" s="406">
        <v>584</v>
      </c>
      <c r="T6050" s="406" t="s">
        <v>287</v>
      </c>
      <c r="U6050" s="406">
        <v>56.2</v>
      </c>
      <c r="V6050" s="406">
        <v>9</v>
      </c>
      <c r="W6050" s="406">
        <v>202021</v>
      </c>
      <c r="X6050" s="566">
        <v>0</v>
      </c>
    </row>
    <row r="6051" spans="18:24" x14ac:dyDescent="0.2">
      <c r="R6051" s="406" t="str">
        <f t="shared" si="94"/>
        <v>586_COR_56.2_9_202021</v>
      </c>
      <c r="S6051" s="406">
        <v>586</v>
      </c>
      <c r="T6051" s="406" t="s">
        <v>287</v>
      </c>
      <c r="U6051" s="406">
        <v>56.2</v>
      </c>
      <c r="V6051" s="406">
        <v>9</v>
      </c>
      <c r="W6051" s="406">
        <v>202021</v>
      </c>
      <c r="X6051" s="566">
        <v>0</v>
      </c>
    </row>
    <row r="6052" spans="18:24" x14ac:dyDescent="0.2">
      <c r="R6052" s="406" t="str">
        <f t="shared" si="94"/>
        <v>512_COR_57_9_202021</v>
      </c>
      <c r="S6052" s="406">
        <v>512</v>
      </c>
      <c r="T6052" s="406" t="s">
        <v>287</v>
      </c>
      <c r="U6052" s="406">
        <v>57</v>
      </c>
      <c r="V6052" s="406">
        <v>9</v>
      </c>
      <c r="W6052" s="406">
        <v>202021</v>
      </c>
      <c r="X6052" s="566">
        <v>8</v>
      </c>
    </row>
    <row r="6053" spans="18:24" x14ac:dyDescent="0.2">
      <c r="R6053" s="406" t="str">
        <f t="shared" si="94"/>
        <v>514_COR_57_9_202021</v>
      </c>
      <c r="S6053" s="406">
        <v>514</v>
      </c>
      <c r="T6053" s="406" t="s">
        <v>287</v>
      </c>
      <c r="U6053" s="406">
        <v>57</v>
      </c>
      <c r="V6053" s="406">
        <v>9</v>
      </c>
      <c r="W6053" s="406">
        <v>202021</v>
      </c>
      <c r="X6053" s="566">
        <v>1066</v>
      </c>
    </row>
    <row r="6054" spans="18:24" x14ac:dyDescent="0.2">
      <c r="R6054" s="406" t="str">
        <f t="shared" si="94"/>
        <v>516_COR_57_9_202021</v>
      </c>
      <c r="S6054" s="406">
        <v>516</v>
      </c>
      <c r="T6054" s="406" t="s">
        <v>287</v>
      </c>
      <c r="U6054" s="406">
        <v>57</v>
      </c>
      <c r="V6054" s="406">
        <v>9</v>
      </c>
      <c r="W6054" s="406">
        <v>202021</v>
      </c>
      <c r="X6054" s="566">
        <v>0</v>
      </c>
    </row>
    <row r="6055" spans="18:24" x14ac:dyDescent="0.2">
      <c r="R6055" s="406" t="str">
        <f t="shared" si="94"/>
        <v>518_COR_57_9_202021</v>
      </c>
      <c r="S6055" s="406">
        <v>518</v>
      </c>
      <c r="T6055" s="406" t="s">
        <v>287</v>
      </c>
      <c r="U6055" s="406">
        <v>57</v>
      </c>
      <c r="V6055" s="406">
        <v>9</v>
      </c>
      <c r="W6055" s="406">
        <v>202021</v>
      </c>
      <c r="X6055" s="566">
        <v>68</v>
      </c>
    </row>
    <row r="6056" spans="18:24" x14ac:dyDescent="0.2">
      <c r="R6056" s="406" t="str">
        <f t="shared" si="94"/>
        <v>520_COR_57_9_202021</v>
      </c>
      <c r="S6056" s="406">
        <v>520</v>
      </c>
      <c r="T6056" s="406" t="s">
        <v>287</v>
      </c>
      <c r="U6056" s="406">
        <v>57</v>
      </c>
      <c r="V6056" s="406">
        <v>9</v>
      </c>
      <c r="W6056" s="406">
        <v>202021</v>
      </c>
      <c r="X6056" s="566">
        <v>0</v>
      </c>
    </row>
    <row r="6057" spans="18:24" x14ac:dyDescent="0.2">
      <c r="R6057" s="406" t="str">
        <f t="shared" si="94"/>
        <v>522_COR_57_9_202021</v>
      </c>
      <c r="S6057" s="406">
        <v>522</v>
      </c>
      <c r="T6057" s="406" t="s">
        <v>287</v>
      </c>
      <c r="U6057" s="406">
        <v>57</v>
      </c>
      <c r="V6057" s="406">
        <v>9</v>
      </c>
      <c r="W6057" s="406">
        <v>202021</v>
      </c>
      <c r="X6057" s="566">
        <v>91.257000000000005</v>
      </c>
    </row>
    <row r="6058" spans="18:24" x14ac:dyDescent="0.2">
      <c r="R6058" s="406" t="str">
        <f t="shared" si="94"/>
        <v>524_COR_57_9_202021</v>
      </c>
      <c r="S6058" s="406">
        <v>524</v>
      </c>
      <c r="T6058" s="406" t="s">
        <v>287</v>
      </c>
      <c r="U6058" s="406">
        <v>57</v>
      </c>
      <c r="V6058" s="406">
        <v>9</v>
      </c>
      <c r="W6058" s="406">
        <v>202021</v>
      </c>
      <c r="X6058" s="566">
        <v>1076.222</v>
      </c>
    </row>
    <row r="6059" spans="18:24" x14ac:dyDescent="0.2">
      <c r="R6059" s="406" t="str">
        <f t="shared" si="94"/>
        <v>526_COR_57_9_202021</v>
      </c>
      <c r="S6059" s="406">
        <v>526</v>
      </c>
      <c r="T6059" s="406" t="s">
        <v>287</v>
      </c>
      <c r="U6059" s="406">
        <v>57</v>
      </c>
      <c r="V6059" s="406">
        <v>9</v>
      </c>
      <c r="W6059" s="406">
        <v>202021</v>
      </c>
      <c r="X6059" s="566">
        <v>628</v>
      </c>
    </row>
    <row r="6060" spans="18:24" x14ac:dyDescent="0.2">
      <c r="R6060" s="406" t="str">
        <f t="shared" si="94"/>
        <v>528_COR_57_9_202021</v>
      </c>
      <c r="S6060" s="406">
        <v>528</v>
      </c>
      <c r="T6060" s="406" t="s">
        <v>287</v>
      </c>
      <c r="U6060" s="406">
        <v>57</v>
      </c>
      <c r="V6060" s="406">
        <v>9</v>
      </c>
      <c r="W6060" s="406">
        <v>202021</v>
      </c>
      <c r="X6060" s="566">
        <v>0</v>
      </c>
    </row>
    <row r="6061" spans="18:24" x14ac:dyDescent="0.2">
      <c r="R6061" s="406" t="str">
        <f t="shared" si="94"/>
        <v>530_COR_57_9_202021</v>
      </c>
      <c r="S6061" s="406">
        <v>530</v>
      </c>
      <c r="T6061" s="406" t="s">
        <v>287</v>
      </c>
      <c r="U6061" s="406">
        <v>57</v>
      </c>
      <c r="V6061" s="406">
        <v>9</v>
      </c>
      <c r="W6061" s="406">
        <v>202021</v>
      </c>
      <c r="X6061" s="566">
        <v>1766.7928900000002</v>
      </c>
    </row>
    <row r="6062" spans="18:24" x14ac:dyDescent="0.2">
      <c r="R6062" s="406" t="str">
        <f t="shared" si="94"/>
        <v>532_COR_57_9_202021</v>
      </c>
      <c r="S6062" s="406">
        <v>532</v>
      </c>
      <c r="T6062" s="406" t="s">
        <v>287</v>
      </c>
      <c r="U6062" s="406">
        <v>57</v>
      </c>
      <c r="V6062" s="406">
        <v>9</v>
      </c>
      <c r="W6062" s="406">
        <v>202021</v>
      </c>
      <c r="X6062" s="566">
        <v>8</v>
      </c>
    </row>
    <row r="6063" spans="18:24" x14ac:dyDescent="0.2">
      <c r="R6063" s="406" t="str">
        <f t="shared" si="94"/>
        <v>534_COR_57_9_202021</v>
      </c>
      <c r="S6063" s="406">
        <v>534</v>
      </c>
      <c r="T6063" s="406" t="s">
        <v>287</v>
      </c>
      <c r="U6063" s="406">
        <v>57</v>
      </c>
      <c r="V6063" s="406">
        <v>9</v>
      </c>
      <c r="W6063" s="406">
        <v>202021</v>
      </c>
      <c r="X6063" s="566">
        <v>7.7</v>
      </c>
    </row>
    <row r="6064" spans="18:24" x14ac:dyDescent="0.2">
      <c r="R6064" s="406" t="str">
        <f t="shared" si="94"/>
        <v>536_COR_57_9_202021</v>
      </c>
      <c r="S6064" s="406">
        <v>536</v>
      </c>
      <c r="T6064" s="406" t="s">
        <v>287</v>
      </c>
      <c r="U6064" s="406">
        <v>57</v>
      </c>
      <c r="V6064" s="406">
        <v>9</v>
      </c>
      <c r="W6064" s="406">
        <v>202021</v>
      </c>
      <c r="X6064" s="566">
        <v>100</v>
      </c>
    </row>
    <row r="6065" spans="18:24" x14ac:dyDescent="0.2">
      <c r="R6065" s="406" t="str">
        <f t="shared" si="94"/>
        <v>538_COR_57_9_202021</v>
      </c>
      <c r="S6065" s="406">
        <v>538</v>
      </c>
      <c r="T6065" s="406" t="s">
        <v>287</v>
      </c>
      <c r="U6065" s="406">
        <v>57</v>
      </c>
      <c r="V6065" s="406">
        <v>9</v>
      </c>
      <c r="W6065" s="406">
        <v>202021</v>
      </c>
      <c r="X6065" s="566">
        <v>902</v>
      </c>
    </row>
    <row r="6066" spans="18:24" x14ac:dyDescent="0.2">
      <c r="R6066" s="406" t="str">
        <f t="shared" si="94"/>
        <v>540_COR_57_9_202021</v>
      </c>
      <c r="S6066" s="406">
        <v>540</v>
      </c>
      <c r="T6066" s="406" t="s">
        <v>287</v>
      </c>
      <c r="U6066" s="406">
        <v>57</v>
      </c>
      <c r="V6066" s="406">
        <v>9</v>
      </c>
      <c r="W6066" s="406">
        <v>202021</v>
      </c>
      <c r="X6066" s="566">
        <v>0</v>
      </c>
    </row>
    <row r="6067" spans="18:24" x14ac:dyDescent="0.2">
      <c r="R6067" s="406" t="str">
        <f t="shared" si="94"/>
        <v>542_COR_57_9_202021</v>
      </c>
      <c r="S6067" s="406">
        <v>542</v>
      </c>
      <c r="T6067" s="406" t="s">
        <v>287</v>
      </c>
      <c r="U6067" s="406">
        <v>57</v>
      </c>
      <c r="V6067" s="406">
        <v>9</v>
      </c>
      <c r="W6067" s="406">
        <v>202021</v>
      </c>
      <c r="X6067" s="566">
        <v>0</v>
      </c>
    </row>
    <row r="6068" spans="18:24" x14ac:dyDescent="0.2">
      <c r="R6068" s="406" t="str">
        <f t="shared" si="94"/>
        <v>544_COR_57_9_202021</v>
      </c>
      <c r="S6068" s="406">
        <v>544</v>
      </c>
      <c r="T6068" s="406" t="s">
        <v>287</v>
      </c>
      <c r="U6068" s="406">
        <v>57</v>
      </c>
      <c r="V6068" s="406">
        <v>9</v>
      </c>
      <c r="W6068" s="406">
        <v>202021</v>
      </c>
      <c r="X6068" s="566">
        <v>4732</v>
      </c>
    </row>
    <row r="6069" spans="18:24" x14ac:dyDescent="0.2">
      <c r="R6069" s="406" t="str">
        <f t="shared" si="94"/>
        <v>545_COR_57_9_202021</v>
      </c>
      <c r="S6069" s="406">
        <v>545</v>
      </c>
      <c r="T6069" s="406" t="s">
        <v>287</v>
      </c>
      <c r="U6069" s="406">
        <v>57</v>
      </c>
      <c r="V6069" s="406">
        <v>9</v>
      </c>
      <c r="W6069" s="406">
        <v>202021</v>
      </c>
      <c r="X6069" s="566">
        <v>0</v>
      </c>
    </row>
    <row r="6070" spans="18:24" x14ac:dyDescent="0.2">
      <c r="R6070" s="406" t="str">
        <f t="shared" si="94"/>
        <v>546_COR_57_9_202021</v>
      </c>
      <c r="S6070" s="406">
        <v>546</v>
      </c>
      <c r="T6070" s="406" t="s">
        <v>287</v>
      </c>
      <c r="U6070" s="406">
        <v>57</v>
      </c>
      <c r="V6070" s="406">
        <v>9</v>
      </c>
      <c r="W6070" s="406">
        <v>202021</v>
      </c>
      <c r="X6070" s="566">
        <v>0</v>
      </c>
    </row>
    <row r="6071" spans="18:24" x14ac:dyDescent="0.2">
      <c r="R6071" s="406" t="str">
        <f t="shared" si="94"/>
        <v>548_COR_57_9_202021</v>
      </c>
      <c r="S6071" s="406">
        <v>548</v>
      </c>
      <c r="T6071" s="406" t="s">
        <v>287</v>
      </c>
      <c r="U6071" s="406">
        <v>57</v>
      </c>
      <c r="V6071" s="406">
        <v>9</v>
      </c>
      <c r="W6071" s="406">
        <v>202021</v>
      </c>
      <c r="X6071" s="566">
        <v>221.84700000000001</v>
      </c>
    </row>
    <row r="6072" spans="18:24" x14ac:dyDescent="0.2">
      <c r="R6072" s="406" t="str">
        <f t="shared" si="94"/>
        <v>550_COR_57_9_202021</v>
      </c>
      <c r="S6072" s="406">
        <v>550</v>
      </c>
      <c r="T6072" s="406" t="s">
        <v>287</v>
      </c>
      <c r="U6072" s="406">
        <v>57</v>
      </c>
      <c r="V6072" s="406">
        <v>9</v>
      </c>
      <c r="W6072" s="406">
        <v>202021</v>
      </c>
      <c r="X6072" s="566">
        <v>3266.1086599999999</v>
      </c>
    </row>
    <row r="6073" spans="18:24" x14ac:dyDescent="0.2">
      <c r="R6073" s="406" t="str">
        <f t="shared" si="94"/>
        <v>552_COR_57_9_202021</v>
      </c>
      <c r="S6073" s="406">
        <v>552</v>
      </c>
      <c r="T6073" s="406" t="s">
        <v>287</v>
      </c>
      <c r="U6073" s="406">
        <v>57</v>
      </c>
      <c r="V6073" s="406">
        <v>9</v>
      </c>
      <c r="W6073" s="406">
        <v>202021</v>
      </c>
      <c r="X6073" s="566">
        <v>213</v>
      </c>
    </row>
    <row r="6074" spans="18:24" x14ac:dyDescent="0.2">
      <c r="R6074" s="406" t="str">
        <f t="shared" si="94"/>
        <v>562_COR_57_9_202021</v>
      </c>
      <c r="S6074" s="406">
        <v>562</v>
      </c>
      <c r="T6074" s="406" t="s">
        <v>287</v>
      </c>
      <c r="U6074" s="406">
        <v>57</v>
      </c>
      <c r="V6074" s="406">
        <v>9</v>
      </c>
      <c r="W6074" s="406">
        <v>202021</v>
      </c>
      <c r="X6074" s="566">
        <v>0</v>
      </c>
    </row>
    <row r="6075" spans="18:24" x14ac:dyDescent="0.2">
      <c r="R6075" s="406" t="str">
        <f t="shared" si="94"/>
        <v>564_COR_57_9_202021</v>
      </c>
      <c r="S6075" s="406">
        <v>564</v>
      </c>
      <c r="T6075" s="406" t="s">
        <v>287</v>
      </c>
      <c r="U6075" s="406">
        <v>57</v>
      </c>
      <c r="V6075" s="406">
        <v>9</v>
      </c>
      <c r="W6075" s="406">
        <v>202021</v>
      </c>
      <c r="X6075" s="566">
        <v>0</v>
      </c>
    </row>
    <row r="6076" spans="18:24" x14ac:dyDescent="0.2">
      <c r="R6076" s="406" t="str">
        <f t="shared" si="94"/>
        <v>566_COR_57_9_202021</v>
      </c>
      <c r="S6076" s="406">
        <v>566</v>
      </c>
      <c r="T6076" s="406" t="s">
        <v>287</v>
      </c>
      <c r="U6076" s="406">
        <v>57</v>
      </c>
      <c r="V6076" s="406">
        <v>9</v>
      </c>
      <c r="W6076" s="406">
        <v>202021</v>
      </c>
      <c r="X6076" s="566">
        <v>0</v>
      </c>
    </row>
    <row r="6077" spans="18:24" x14ac:dyDescent="0.2">
      <c r="R6077" s="406" t="str">
        <f t="shared" si="94"/>
        <v>568_COR_57_9_202021</v>
      </c>
      <c r="S6077" s="406">
        <v>568</v>
      </c>
      <c r="T6077" s="406" t="s">
        <v>287</v>
      </c>
      <c r="U6077" s="406">
        <v>57</v>
      </c>
      <c r="V6077" s="406">
        <v>9</v>
      </c>
      <c r="W6077" s="406">
        <v>202021</v>
      </c>
      <c r="X6077" s="566">
        <v>0</v>
      </c>
    </row>
    <row r="6078" spans="18:24" x14ac:dyDescent="0.2">
      <c r="R6078" s="406" t="str">
        <f t="shared" si="94"/>
        <v>572_COR_57_9_202021</v>
      </c>
      <c r="S6078" s="406">
        <v>572</v>
      </c>
      <c r="T6078" s="406" t="s">
        <v>287</v>
      </c>
      <c r="U6078" s="406">
        <v>57</v>
      </c>
      <c r="V6078" s="406">
        <v>9</v>
      </c>
      <c r="W6078" s="406">
        <v>202021</v>
      </c>
      <c r="X6078" s="566">
        <v>0</v>
      </c>
    </row>
    <row r="6079" spans="18:24" x14ac:dyDescent="0.2">
      <c r="R6079" s="406" t="str">
        <f t="shared" si="94"/>
        <v>574_COR_57_9_202021</v>
      </c>
      <c r="S6079" s="406">
        <v>574</v>
      </c>
      <c r="T6079" s="406" t="s">
        <v>287</v>
      </c>
      <c r="U6079" s="406">
        <v>57</v>
      </c>
      <c r="V6079" s="406">
        <v>9</v>
      </c>
      <c r="W6079" s="406">
        <v>202021</v>
      </c>
      <c r="X6079" s="566">
        <v>0</v>
      </c>
    </row>
    <row r="6080" spans="18:24" x14ac:dyDescent="0.2">
      <c r="R6080" s="406" t="str">
        <f t="shared" si="94"/>
        <v>576_COR_57_9_202021</v>
      </c>
      <c r="S6080" s="406">
        <v>576</v>
      </c>
      <c r="T6080" s="406" t="s">
        <v>287</v>
      </c>
      <c r="U6080" s="406">
        <v>57</v>
      </c>
      <c r="V6080" s="406">
        <v>9</v>
      </c>
      <c r="W6080" s="406">
        <v>202021</v>
      </c>
      <c r="X6080" s="566">
        <v>0</v>
      </c>
    </row>
    <row r="6081" spans="18:24" x14ac:dyDescent="0.2">
      <c r="R6081" s="406" t="str">
        <f t="shared" si="94"/>
        <v>582_COR_57_9_202021</v>
      </c>
      <c r="S6081" s="406">
        <v>582</v>
      </c>
      <c r="T6081" s="406" t="s">
        <v>287</v>
      </c>
      <c r="U6081" s="406">
        <v>57</v>
      </c>
      <c r="V6081" s="406">
        <v>9</v>
      </c>
      <c r="W6081" s="406">
        <v>202021</v>
      </c>
      <c r="X6081" s="566">
        <v>0</v>
      </c>
    </row>
    <row r="6082" spans="18:24" x14ac:dyDescent="0.2">
      <c r="R6082" s="406" t="str">
        <f t="shared" si="94"/>
        <v>584_COR_57_9_202021</v>
      </c>
      <c r="S6082" s="406">
        <v>584</v>
      </c>
      <c r="T6082" s="406" t="s">
        <v>287</v>
      </c>
      <c r="U6082" s="406">
        <v>57</v>
      </c>
      <c r="V6082" s="406">
        <v>9</v>
      </c>
      <c r="W6082" s="406">
        <v>202021</v>
      </c>
      <c r="X6082" s="566">
        <v>0</v>
      </c>
    </row>
    <row r="6083" spans="18:24" x14ac:dyDescent="0.2">
      <c r="R6083" s="406" t="str">
        <f t="shared" si="94"/>
        <v>586_COR_57_9_202021</v>
      </c>
      <c r="S6083" s="406">
        <v>586</v>
      </c>
      <c r="T6083" s="406" t="s">
        <v>287</v>
      </c>
      <c r="U6083" s="406">
        <v>57</v>
      </c>
      <c r="V6083" s="406">
        <v>9</v>
      </c>
      <c r="W6083" s="406">
        <v>202021</v>
      </c>
      <c r="X6083" s="566">
        <v>0</v>
      </c>
    </row>
    <row r="6084" spans="18:24" x14ac:dyDescent="0.2">
      <c r="R6084" s="406" t="str">
        <f t="shared" ref="R6084:R6147" si="95">S6084&amp;"_"&amp;T6084&amp;"_"&amp;U6084&amp;"_"&amp;V6084&amp;"_"&amp;W6084</f>
        <v>512_COR_58_9_202021</v>
      </c>
      <c r="S6084" s="406">
        <v>512</v>
      </c>
      <c r="T6084" s="406" t="s">
        <v>287</v>
      </c>
      <c r="U6084" s="406">
        <v>58</v>
      </c>
      <c r="V6084" s="406">
        <v>9</v>
      </c>
      <c r="W6084" s="406">
        <v>202021</v>
      </c>
      <c r="X6084" s="566">
        <v>1726</v>
      </c>
    </row>
    <row r="6085" spans="18:24" x14ac:dyDescent="0.2">
      <c r="R6085" s="406" t="str">
        <f t="shared" si="95"/>
        <v>514_COR_58_9_202021</v>
      </c>
      <c r="S6085" s="406">
        <v>514</v>
      </c>
      <c r="T6085" s="406" t="s">
        <v>287</v>
      </c>
      <c r="U6085" s="406">
        <v>58</v>
      </c>
      <c r="V6085" s="406">
        <v>9</v>
      </c>
      <c r="W6085" s="406">
        <v>202021</v>
      </c>
      <c r="X6085" s="566">
        <v>0</v>
      </c>
    </row>
    <row r="6086" spans="18:24" x14ac:dyDescent="0.2">
      <c r="R6086" s="406" t="str">
        <f t="shared" si="95"/>
        <v>516_COR_58_9_202021</v>
      </c>
      <c r="S6086" s="406">
        <v>516</v>
      </c>
      <c r="T6086" s="406" t="s">
        <v>287</v>
      </c>
      <c r="U6086" s="406">
        <v>58</v>
      </c>
      <c r="V6086" s="406">
        <v>9</v>
      </c>
      <c r="W6086" s="406">
        <v>202021</v>
      </c>
      <c r="X6086" s="566">
        <v>0</v>
      </c>
    </row>
    <row r="6087" spans="18:24" x14ac:dyDescent="0.2">
      <c r="R6087" s="406" t="str">
        <f t="shared" si="95"/>
        <v>518_COR_58_9_202021</v>
      </c>
      <c r="S6087" s="406">
        <v>518</v>
      </c>
      <c r="T6087" s="406" t="s">
        <v>287</v>
      </c>
      <c r="U6087" s="406">
        <v>58</v>
      </c>
      <c r="V6087" s="406">
        <v>9</v>
      </c>
      <c r="W6087" s="406">
        <v>202021</v>
      </c>
      <c r="X6087" s="566">
        <v>0</v>
      </c>
    </row>
    <row r="6088" spans="18:24" x14ac:dyDescent="0.2">
      <c r="R6088" s="406" t="str">
        <f t="shared" si="95"/>
        <v>520_COR_58_9_202021</v>
      </c>
      <c r="S6088" s="406">
        <v>520</v>
      </c>
      <c r="T6088" s="406" t="s">
        <v>287</v>
      </c>
      <c r="U6088" s="406">
        <v>58</v>
      </c>
      <c r="V6088" s="406">
        <v>9</v>
      </c>
      <c r="W6088" s="406">
        <v>202021</v>
      </c>
      <c r="X6088" s="566">
        <v>0</v>
      </c>
    </row>
    <row r="6089" spans="18:24" x14ac:dyDescent="0.2">
      <c r="R6089" s="406" t="str">
        <f t="shared" si="95"/>
        <v>522_COR_58_9_202021</v>
      </c>
      <c r="S6089" s="406">
        <v>522</v>
      </c>
      <c r="T6089" s="406" t="s">
        <v>287</v>
      </c>
      <c r="U6089" s="406">
        <v>58</v>
      </c>
      <c r="V6089" s="406">
        <v>9</v>
      </c>
      <c r="W6089" s="406">
        <v>202021</v>
      </c>
      <c r="X6089" s="566">
        <v>88.590999999999994</v>
      </c>
    </row>
    <row r="6090" spans="18:24" x14ac:dyDescent="0.2">
      <c r="R6090" s="406" t="str">
        <f t="shared" si="95"/>
        <v>524_COR_58_9_202021</v>
      </c>
      <c r="S6090" s="406">
        <v>524</v>
      </c>
      <c r="T6090" s="406" t="s">
        <v>287</v>
      </c>
      <c r="U6090" s="406">
        <v>58</v>
      </c>
      <c r="V6090" s="406">
        <v>9</v>
      </c>
      <c r="W6090" s="406">
        <v>202021</v>
      </c>
      <c r="X6090" s="566">
        <v>547.84399999999994</v>
      </c>
    </row>
    <row r="6091" spans="18:24" x14ac:dyDescent="0.2">
      <c r="R6091" s="406" t="str">
        <f t="shared" si="95"/>
        <v>526_COR_58_9_202021</v>
      </c>
      <c r="S6091" s="406">
        <v>526</v>
      </c>
      <c r="T6091" s="406" t="s">
        <v>287</v>
      </c>
      <c r="U6091" s="406">
        <v>58</v>
      </c>
      <c r="V6091" s="406">
        <v>9</v>
      </c>
      <c r="W6091" s="406">
        <v>202021</v>
      </c>
      <c r="X6091" s="566">
        <v>906</v>
      </c>
    </row>
    <row r="6092" spans="18:24" x14ac:dyDescent="0.2">
      <c r="R6092" s="406" t="str">
        <f t="shared" si="95"/>
        <v>528_COR_58_9_202021</v>
      </c>
      <c r="S6092" s="406">
        <v>528</v>
      </c>
      <c r="T6092" s="406" t="s">
        <v>287</v>
      </c>
      <c r="U6092" s="406">
        <v>58</v>
      </c>
      <c r="V6092" s="406">
        <v>9</v>
      </c>
      <c r="W6092" s="406">
        <v>202021</v>
      </c>
      <c r="X6092" s="566">
        <v>14.39682</v>
      </c>
    </row>
    <row r="6093" spans="18:24" x14ac:dyDescent="0.2">
      <c r="R6093" s="406" t="str">
        <f t="shared" si="95"/>
        <v>530_COR_58_9_202021</v>
      </c>
      <c r="S6093" s="406">
        <v>530</v>
      </c>
      <c r="T6093" s="406" t="s">
        <v>287</v>
      </c>
      <c r="U6093" s="406">
        <v>58</v>
      </c>
      <c r="V6093" s="406">
        <v>9</v>
      </c>
      <c r="W6093" s="406">
        <v>202021</v>
      </c>
      <c r="X6093" s="566">
        <v>317.65008999999998</v>
      </c>
    </row>
    <row r="6094" spans="18:24" x14ac:dyDescent="0.2">
      <c r="R6094" s="406" t="str">
        <f t="shared" si="95"/>
        <v>532_COR_58_9_202021</v>
      </c>
      <c r="S6094" s="406">
        <v>532</v>
      </c>
      <c r="T6094" s="406" t="s">
        <v>287</v>
      </c>
      <c r="U6094" s="406">
        <v>58</v>
      </c>
      <c r="V6094" s="406">
        <v>9</v>
      </c>
      <c r="W6094" s="406">
        <v>202021</v>
      </c>
      <c r="X6094" s="566">
        <v>4853</v>
      </c>
    </row>
    <row r="6095" spans="18:24" x14ac:dyDescent="0.2">
      <c r="R6095" s="406" t="str">
        <f t="shared" si="95"/>
        <v>534_COR_58_9_202021</v>
      </c>
      <c r="S6095" s="406">
        <v>534</v>
      </c>
      <c r="T6095" s="406" t="s">
        <v>287</v>
      </c>
      <c r="U6095" s="406">
        <v>58</v>
      </c>
      <c r="V6095" s="406">
        <v>9</v>
      </c>
      <c r="W6095" s="406">
        <v>202021</v>
      </c>
      <c r="X6095" s="566">
        <v>36.345839999999995</v>
      </c>
    </row>
    <row r="6096" spans="18:24" x14ac:dyDescent="0.2">
      <c r="R6096" s="406" t="str">
        <f t="shared" si="95"/>
        <v>536_COR_58_9_202021</v>
      </c>
      <c r="S6096" s="406">
        <v>536</v>
      </c>
      <c r="T6096" s="406" t="s">
        <v>287</v>
      </c>
      <c r="U6096" s="406">
        <v>58</v>
      </c>
      <c r="V6096" s="406">
        <v>9</v>
      </c>
      <c r="W6096" s="406">
        <v>202021</v>
      </c>
      <c r="X6096" s="566">
        <v>317</v>
      </c>
    </row>
    <row r="6097" spans="18:24" x14ac:dyDescent="0.2">
      <c r="R6097" s="406" t="str">
        <f t="shared" si="95"/>
        <v>538_COR_58_9_202021</v>
      </c>
      <c r="S6097" s="406">
        <v>538</v>
      </c>
      <c r="T6097" s="406" t="s">
        <v>287</v>
      </c>
      <c r="U6097" s="406">
        <v>58</v>
      </c>
      <c r="V6097" s="406">
        <v>9</v>
      </c>
      <c r="W6097" s="406">
        <v>202021</v>
      </c>
      <c r="X6097" s="566">
        <v>0</v>
      </c>
    </row>
    <row r="6098" spans="18:24" x14ac:dyDescent="0.2">
      <c r="R6098" s="406" t="str">
        <f t="shared" si="95"/>
        <v>540_COR_58_9_202021</v>
      </c>
      <c r="S6098" s="406">
        <v>540</v>
      </c>
      <c r="T6098" s="406" t="s">
        <v>287</v>
      </c>
      <c r="U6098" s="406">
        <v>58</v>
      </c>
      <c r="V6098" s="406">
        <v>9</v>
      </c>
      <c r="W6098" s="406">
        <v>202021</v>
      </c>
      <c r="X6098" s="566">
        <v>4361.0959999999995</v>
      </c>
    </row>
    <row r="6099" spans="18:24" x14ac:dyDescent="0.2">
      <c r="R6099" s="406" t="str">
        <f t="shared" si="95"/>
        <v>542_COR_58_9_202021</v>
      </c>
      <c r="S6099" s="406">
        <v>542</v>
      </c>
      <c r="T6099" s="406" t="s">
        <v>287</v>
      </c>
      <c r="U6099" s="406">
        <v>58</v>
      </c>
      <c r="V6099" s="406">
        <v>9</v>
      </c>
      <c r="W6099" s="406">
        <v>202021</v>
      </c>
      <c r="X6099" s="566">
        <v>0</v>
      </c>
    </row>
    <row r="6100" spans="18:24" x14ac:dyDescent="0.2">
      <c r="R6100" s="406" t="str">
        <f t="shared" si="95"/>
        <v>544_COR_58_9_202021</v>
      </c>
      <c r="S6100" s="406">
        <v>544</v>
      </c>
      <c r="T6100" s="406" t="s">
        <v>287</v>
      </c>
      <c r="U6100" s="406">
        <v>58</v>
      </c>
      <c r="V6100" s="406">
        <v>9</v>
      </c>
      <c r="W6100" s="406">
        <v>202021</v>
      </c>
      <c r="X6100" s="566">
        <v>4681</v>
      </c>
    </row>
    <row r="6101" spans="18:24" x14ac:dyDescent="0.2">
      <c r="R6101" s="406" t="str">
        <f t="shared" si="95"/>
        <v>545_COR_58_9_202021</v>
      </c>
      <c r="S6101" s="406">
        <v>545</v>
      </c>
      <c r="T6101" s="406" t="s">
        <v>287</v>
      </c>
      <c r="U6101" s="406">
        <v>58</v>
      </c>
      <c r="V6101" s="406">
        <v>9</v>
      </c>
      <c r="W6101" s="406">
        <v>202021</v>
      </c>
      <c r="X6101" s="566">
        <v>7017</v>
      </c>
    </row>
    <row r="6102" spans="18:24" x14ac:dyDescent="0.2">
      <c r="R6102" s="406" t="str">
        <f t="shared" si="95"/>
        <v>546_COR_58_9_202021</v>
      </c>
      <c r="S6102" s="406">
        <v>546</v>
      </c>
      <c r="T6102" s="406" t="s">
        <v>287</v>
      </c>
      <c r="U6102" s="406">
        <v>58</v>
      </c>
      <c r="V6102" s="406">
        <v>9</v>
      </c>
      <c r="W6102" s="406">
        <v>202021</v>
      </c>
      <c r="X6102" s="566">
        <v>70</v>
      </c>
    </row>
    <row r="6103" spans="18:24" x14ac:dyDescent="0.2">
      <c r="R6103" s="406" t="str">
        <f t="shared" si="95"/>
        <v>548_COR_58_9_202021</v>
      </c>
      <c r="S6103" s="406">
        <v>548</v>
      </c>
      <c r="T6103" s="406" t="s">
        <v>287</v>
      </c>
      <c r="U6103" s="406">
        <v>58</v>
      </c>
      <c r="V6103" s="406">
        <v>9</v>
      </c>
      <c r="W6103" s="406">
        <v>202021</v>
      </c>
      <c r="X6103" s="566">
        <v>1690.7090000000001</v>
      </c>
    </row>
    <row r="6104" spans="18:24" x14ac:dyDescent="0.2">
      <c r="R6104" s="406" t="str">
        <f t="shared" si="95"/>
        <v>550_COR_58_9_202021</v>
      </c>
      <c r="S6104" s="406">
        <v>550</v>
      </c>
      <c r="T6104" s="406" t="s">
        <v>287</v>
      </c>
      <c r="U6104" s="406">
        <v>58</v>
      </c>
      <c r="V6104" s="406">
        <v>9</v>
      </c>
      <c r="W6104" s="406">
        <v>202021</v>
      </c>
      <c r="X6104" s="566">
        <v>0</v>
      </c>
    </row>
    <row r="6105" spans="18:24" x14ac:dyDescent="0.2">
      <c r="R6105" s="406" t="str">
        <f t="shared" si="95"/>
        <v>552_COR_58_9_202021</v>
      </c>
      <c r="S6105" s="406">
        <v>552</v>
      </c>
      <c r="T6105" s="406" t="s">
        <v>287</v>
      </c>
      <c r="U6105" s="406">
        <v>58</v>
      </c>
      <c r="V6105" s="406">
        <v>9</v>
      </c>
      <c r="W6105" s="406">
        <v>202021</v>
      </c>
      <c r="X6105" s="566">
        <v>0</v>
      </c>
    </row>
    <row r="6106" spans="18:24" x14ac:dyDescent="0.2">
      <c r="R6106" s="406" t="str">
        <f t="shared" si="95"/>
        <v>562_COR_58_9_202021</v>
      </c>
      <c r="S6106" s="406">
        <v>562</v>
      </c>
      <c r="T6106" s="406" t="s">
        <v>287</v>
      </c>
      <c r="U6106" s="406">
        <v>58</v>
      </c>
      <c r="V6106" s="406">
        <v>9</v>
      </c>
      <c r="W6106" s="406">
        <v>202021</v>
      </c>
      <c r="X6106" s="566">
        <v>0</v>
      </c>
    </row>
    <row r="6107" spans="18:24" x14ac:dyDescent="0.2">
      <c r="R6107" s="406" t="str">
        <f t="shared" si="95"/>
        <v>564_COR_58_9_202021</v>
      </c>
      <c r="S6107" s="406">
        <v>564</v>
      </c>
      <c r="T6107" s="406" t="s">
        <v>287</v>
      </c>
      <c r="U6107" s="406">
        <v>58</v>
      </c>
      <c r="V6107" s="406">
        <v>9</v>
      </c>
      <c r="W6107" s="406">
        <v>202021</v>
      </c>
      <c r="X6107" s="566">
        <v>0</v>
      </c>
    </row>
    <row r="6108" spans="18:24" x14ac:dyDescent="0.2">
      <c r="R6108" s="406" t="str">
        <f t="shared" si="95"/>
        <v>566_COR_58_9_202021</v>
      </c>
      <c r="S6108" s="406">
        <v>566</v>
      </c>
      <c r="T6108" s="406" t="s">
        <v>287</v>
      </c>
      <c r="U6108" s="406">
        <v>58</v>
      </c>
      <c r="V6108" s="406">
        <v>9</v>
      </c>
      <c r="W6108" s="406">
        <v>202021</v>
      </c>
      <c r="X6108" s="566">
        <v>0</v>
      </c>
    </row>
    <row r="6109" spans="18:24" x14ac:dyDescent="0.2">
      <c r="R6109" s="406" t="str">
        <f t="shared" si="95"/>
        <v>568_COR_58_9_202021</v>
      </c>
      <c r="S6109" s="406">
        <v>568</v>
      </c>
      <c r="T6109" s="406" t="s">
        <v>287</v>
      </c>
      <c r="U6109" s="406">
        <v>58</v>
      </c>
      <c r="V6109" s="406">
        <v>9</v>
      </c>
      <c r="W6109" s="406">
        <v>202021</v>
      </c>
      <c r="X6109" s="566">
        <v>0</v>
      </c>
    </row>
    <row r="6110" spans="18:24" x14ac:dyDescent="0.2">
      <c r="R6110" s="406" t="str">
        <f t="shared" si="95"/>
        <v>572_COR_58_9_202021</v>
      </c>
      <c r="S6110" s="406">
        <v>572</v>
      </c>
      <c r="T6110" s="406" t="s">
        <v>287</v>
      </c>
      <c r="U6110" s="406">
        <v>58</v>
      </c>
      <c r="V6110" s="406">
        <v>9</v>
      </c>
      <c r="W6110" s="406">
        <v>202021</v>
      </c>
      <c r="X6110" s="566">
        <v>0</v>
      </c>
    </row>
    <row r="6111" spans="18:24" x14ac:dyDescent="0.2">
      <c r="R6111" s="406" t="str">
        <f t="shared" si="95"/>
        <v>574_COR_58_9_202021</v>
      </c>
      <c r="S6111" s="406">
        <v>574</v>
      </c>
      <c r="T6111" s="406" t="s">
        <v>287</v>
      </c>
      <c r="U6111" s="406">
        <v>58</v>
      </c>
      <c r="V6111" s="406">
        <v>9</v>
      </c>
      <c r="W6111" s="406">
        <v>202021</v>
      </c>
      <c r="X6111" s="566">
        <v>0</v>
      </c>
    </row>
    <row r="6112" spans="18:24" x14ac:dyDescent="0.2">
      <c r="R6112" s="406" t="str">
        <f t="shared" si="95"/>
        <v>576_COR_58_9_202021</v>
      </c>
      <c r="S6112" s="406">
        <v>576</v>
      </c>
      <c r="T6112" s="406" t="s">
        <v>287</v>
      </c>
      <c r="U6112" s="406">
        <v>58</v>
      </c>
      <c r="V6112" s="406">
        <v>9</v>
      </c>
      <c r="W6112" s="406">
        <v>202021</v>
      </c>
      <c r="X6112" s="566">
        <v>0</v>
      </c>
    </row>
    <row r="6113" spans="18:24" x14ac:dyDescent="0.2">
      <c r="R6113" s="406" t="str">
        <f t="shared" si="95"/>
        <v>582_COR_58_9_202021</v>
      </c>
      <c r="S6113" s="406">
        <v>582</v>
      </c>
      <c r="T6113" s="406" t="s">
        <v>287</v>
      </c>
      <c r="U6113" s="406">
        <v>58</v>
      </c>
      <c r="V6113" s="406">
        <v>9</v>
      </c>
      <c r="W6113" s="406">
        <v>202021</v>
      </c>
      <c r="X6113" s="566">
        <v>0</v>
      </c>
    </row>
    <row r="6114" spans="18:24" x14ac:dyDescent="0.2">
      <c r="R6114" s="406" t="str">
        <f t="shared" si="95"/>
        <v>584_COR_58_9_202021</v>
      </c>
      <c r="S6114" s="406">
        <v>584</v>
      </c>
      <c r="T6114" s="406" t="s">
        <v>287</v>
      </c>
      <c r="U6114" s="406">
        <v>58</v>
      </c>
      <c r="V6114" s="406">
        <v>9</v>
      </c>
      <c r="W6114" s="406">
        <v>202021</v>
      </c>
      <c r="X6114" s="566">
        <v>0</v>
      </c>
    </row>
    <row r="6115" spans="18:24" x14ac:dyDescent="0.2">
      <c r="R6115" s="406" t="str">
        <f t="shared" si="95"/>
        <v>586_COR_58_9_202021</v>
      </c>
      <c r="S6115" s="406">
        <v>586</v>
      </c>
      <c r="T6115" s="406" t="s">
        <v>287</v>
      </c>
      <c r="U6115" s="406">
        <v>58</v>
      </c>
      <c r="V6115" s="406">
        <v>9</v>
      </c>
      <c r="W6115" s="406">
        <v>202021</v>
      </c>
      <c r="X6115" s="566">
        <v>0</v>
      </c>
    </row>
    <row r="6116" spans="18:24" x14ac:dyDescent="0.2">
      <c r="R6116" s="406" t="str">
        <f t="shared" si="95"/>
        <v>512_COR_59_9_202021</v>
      </c>
      <c r="S6116" s="406">
        <v>512</v>
      </c>
      <c r="T6116" s="406" t="s">
        <v>287</v>
      </c>
      <c r="U6116" s="406">
        <v>59</v>
      </c>
      <c r="V6116" s="406">
        <v>9</v>
      </c>
      <c r="W6116" s="406">
        <v>202021</v>
      </c>
      <c r="X6116" s="566">
        <v>0</v>
      </c>
    </row>
    <row r="6117" spans="18:24" x14ac:dyDescent="0.2">
      <c r="R6117" s="406" t="str">
        <f t="shared" si="95"/>
        <v>514_COR_59_9_202021</v>
      </c>
      <c r="S6117" s="406">
        <v>514</v>
      </c>
      <c r="T6117" s="406" t="s">
        <v>287</v>
      </c>
      <c r="U6117" s="406">
        <v>59</v>
      </c>
      <c r="V6117" s="406">
        <v>9</v>
      </c>
      <c r="W6117" s="406">
        <v>202021</v>
      </c>
      <c r="X6117" s="566">
        <v>0</v>
      </c>
    </row>
    <row r="6118" spans="18:24" x14ac:dyDescent="0.2">
      <c r="R6118" s="406" t="str">
        <f t="shared" si="95"/>
        <v>516_COR_59_9_202021</v>
      </c>
      <c r="S6118" s="406">
        <v>516</v>
      </c>
      <c r="T6118" s="406" t="s">
        <v>287</v>
      </c>
      <c r="U6118" s="406">
        <v>59</v>
      </c>
      <c r="V6118" s="406">
        <v>9</v>
      </c>
      <c r="W6118" s="406">
        <v>202021</v>
      </c>
      <c r="X6118" s="566">
        <v>0</v>
      </c>
    </row>
    <row r="6119" spans="18:24" x14ac:dyDescent="0.2">
      <c r="R6119" s="406" t="str">
        <f t="shared" si="95"/>
        <v>518_COR_59_9_202021</v>
      </c>
      <c r="S6119" s="406">
        <v>518</v>
      </c>
      <c r="T6119" s="406" t="s">
        <v>287</v>
      </c>
      <c r="U6119" s="406">
        <v>59</v>
      </c>
      <c r="V6119" s="406">
        <v>9</v>
      </c>
      <c r="W6119" s="406">
        <v>202021</v>
      </c>
      <c r="X6119" s="566">
        <v>0</v>
      </c>
    </row>
    <row r="6120" spans="18:24" x14ac:dyDescent="0.2">
      <c r="R6120" s="406" t="str">
        <f t="shared" si="95"/>
        <v>520_COR_59_9_202021</v>
      </c>
      <c r="S6120" s="406">
        <v>520</v>
      </c>
      <c r="T6120" s="406" t="s">
        <v>287</v>
      </c>
      <c r="U6120" s="406">
        <v>59</v>
      </c>
      <c r="V6120" s="406">
        <v>9</v>
      </c>
      <c r="W6120" s="406">
        <v>202021</v>
      </c>
      <c r="X6120" s="566">
        <v>0</v>
      </c>
    </row>
    <row r="6121" spans="18:24" x14ac:dyDescent="0.2">
      <c r="R6121" s="406" t="str">
        <f t="shared" si="95"/>
        <v>522_COR_59_9_202021</v>
      </c>
      <c r="S6121" s="406">
        <v>522</v>
      </c>
      <c r="T6121" s="406" t="s">
        <v>287</v>
      </c>
      <c r="U6121" s="406">
        <v>59</v>
      </c>
      <c r="V6121" s="406">
        <v>9</v>
      </c>
      <c r="W6121" s="406">
        <v>202021</v>
      </c>
      <c r="X6121" s="566">
        <v>0</v>
      </c>
    </row>
    <row r="6122" spans="18:24" x14ac:dyDescent="0.2">
      <c r="R6122" s="406" t="str">
        <f t="shared" si="95"/>
        <v>524_COR_59_9_202021</v>
      </c>
      <c r="S6122" s="406">
        <v>524</v>
      </c>
      <c r="T6122" s="406" t="s">
        <v>287</v>
      </c>
      <c r="U6122" s="406">
        <v>59</v>
      </c>
      <c r="V6122" s="406">
        <v>9</v>
      </c>
      <c r="W6122" s="406">
        <v>202021</v>
      </c>
      <c r="X6122" s="566">
        <v>1373.5090000000002</v>
      </c>
    </row>
    <row r="6123" spans="18:24" x14ac:dyDescent="0.2">
      <c r="R6123" s="406" t="str">
        <f t="shared" si="95"/>
        <v>526_COR_59_9_202021</v>
      </c>
      <c r="S6123" s="406">
        <v>526</v>
      </c>
      <c r="T6123" s="406" t="s">
        <v>287</v>
      </c>
      <c r="U6123" s="406">
        <v>59</v>
      </c>
      <c r="V6123" s="406">
        <v>9</v>
      </c>
      <c r="W6123" s="406">
        <v>202021</v>
      </c>
      <c r="X6123" s="566">
        <v>79</v>
      </c>
    </row>
    <row r="6124" spans="18:24" x14ac:dyDescent="0.2">
      <c r="R6124" s="406" t="str">
        <f t="shared" si="95"/>
        <v>528_COR_59_9_202021</v>
      </c>
      <c r="S6124" s="406">
        <v>528</v>
      </c>
      <c r="T6124" s="406" t="s">
        <v>287</v>
      </c>
      <c r="U6124" s="406">
        <v>59</v>
      </c>
      <c r="V6124" s="406">
        <v>9</v>
      </c>
      <c r="W6124" s="406">
        <v>202021</v>
      </c>
      <c r="X6124" s="566">
        <v>0</v>
      </c>
    </row>
    <row r="6125" spans="18:24" x14ac:dyDescent="0.2">
      <c r="R6125" s="406" t="str">
        <f t="shared" si="95"/>
        <v>530_COR_59_9_202021</v>
      </c>
      <c r="S6125" s="406">
        <v>530</v>
      </c>
      <c r="T6125" s="406" t="s">
        <v>287</v>
      </c>
      <c r="U6125" s="406">
        <v>59</v>
      </c>
      <c r="V6125" s="406">
        <v>9</v>
      </c>
      <c r="W6125" s="406">
        <v>202021</v>
      </c>
      <c r="X6125" s="566">
        <v>201</v>
      </c>
    </row>
    <row r="6126" spans="18:24" x14ac:dyDescent="0.2">
      <c r="R6126" s="406" t="str">
        <f t="shared" si="95"/>
        <v>532_COR_59_9_202021</v>
      </c>
      <c r="S6126" s="406">
        <v>532</v>
      </c>
      <c r="T6126" s="406" t="s">
        <v>287</v>
      </c>
      <c r="U6126" s="406">
        <v>59</v>
      </c>
      <c r="V6126" s="406">
        <v>9</v>
      </c>
      <c r="W6126" s="406">
        <v>202021</v>
      </c>
      <c r="X6126" s="566">
        <v>129</v>
      </c>
    </row>
    <row r="6127" spans="18:24" x14ac:dyDescent="0.2">
      <c r="R6127" s="406" t="str">
        <f t="shared" si="95"/>
        <v>534_COR_59_9_202021</v>
      </c>
      <c r="S6127" s="406">
        <v>534</v>
      </c>
      <c r="T6127" s="406" t="s">
        <v>287</v>
      </c>
      <c r="U6127" s="406">
        <v>59</v>
      </c>
      <c r="V6127" s="406">
        <v>9</v>
      </c>
      <c r="W6127" s="406">
        <v>202021</v>
      </c>
      <c r="X6127" s="566">
        <v>1834.1718100000001</v>
      </c>
    </row>
    <row r="6128" spans="18:24" x14ac:dyDescent="0.2">
      <c r="R6128" s="406" t="str">
        <f t="shared" si="95"/>
        <v>536_COR_59_9_202021</v>
      </c>
      <c r="S6128" s="406">
        <v>536</v>
      </c>
      <c r="T6128" s="406" t="s">
        <v>287</v>
      </c>
      <c r="U6128" s="406">
        <v>59</v>
      </c>
      <c r="V6128" s="406">
        <v>9</v>
      </c>
      <c r="W6128" s="406">
        <v>202021</v>
      </c>
      <c r="X6128" s="566">
        <v>0</v>
      </c>
    </row>
    <row r="6129" spans="18:24" x14ac:dyDescent="0.2">
      <c r="R6129" s="406" t="str">
        <f t="shared" si="95"/>
        <v>538_COR_59_9_202021</v>
      </c>
      <c r="S6129" s="406">
        <v>538</v>
      </c>
      <c r="T6129" s="406" t="s">
        <v>287</v>
      </c>
      <c r="U6129" s="406">
        <v>59</v>
      </c>
      <c r="V6129" s="406">
        <v>9</v>
      </c>
      <c r="W6129" s="406">
        <v>202021</v>
      </c>
      <c r="X6129" s="566">
        <v>0</v>
      </c>
    </row>
    <row r="6130" spans="18:24" x14ac:dyDescent="0.2">
      <c r="R6130" s="406" t="str">
        <f t="shared" si="95"/>
        <v>540_COR_59_9_202021</v>
      </c>
      <c r="S6130" s="406">
        <v>540</v>
      </c>
      <c r="T6130" s="406" t="s">
        <v>287</v>
      </c>
      <c r="U6130" s="406">
        <v>59</v>
      </c>
      <c r="V6130" s="406">
        <v>9</v>
      </c>
      <c r="W6130" s="406">
        <v>202021</v>
      </c>
      <c r="X6130" s="566">
        <v>0</v>
      </c>
    </row>
    <row r="6131" spans="18:24" x14ac:dyDescent="0.2">
      <c r="R6131" s="406" t="str">
        <f t="shared" si="95"/>
        <v>542_COR_59_9_202021</v>
      </c>
      <c r="S6131" s="406">
        <v>542</v>
      </c>
      <c r="T6131" s="406" t="s">
        <v>287</v>
      </c>
      <c r="U6131" s="406">
        <v>59</v>
      </c>
      <c r="V6131" s="406">
        <v>9</v>
      </c>
      <c r="W6131" s="406">
        <v>202021</v>
      </c>
      <c r="X6131" s="566">
        <v>0</v>
      </c>
    </row>
    <row r="6132" spans="18:24" x14ac:dyDescent="0.2">
      <c r="R6132" s="406" t="str">
        <f t="shared" si="95"/>
        <v>544_COR_59_9_202021</v>
      </c>
      <c r="S6132" s="406">
        <v>544</v>
      </c>
      <c r="T6132" s="406" t="s">
        <v>287</v>
      </c>
      <c r="U6132" s="406">
        <v>59</v>
      </c>
      <c r="V6132" s="406">
        <v>9</v>
      </c>
      <c r="W6132" s="406">
        <v>202021</v>
      </c>
      <c r="X6132" s="566">
        <v>0</v>
      </c>
    </row>
    <row r="6133" spans="18:24" x14ac:dyDescent="0.2">
      <c r="R6133" s="406" t="str">
        <f t="shared" si="95"/>
        <v>545_COR_59_9_202021</v>
      </c>
      <c r="S6133" s="406">
        <v>545</v>
      </c>
      <c r="T6133" s="406" t="s">
        <v>287</v>
      </c>
      <c r="U6133" s="406">
        <v>59</v>
      </c>
      <c r="V6133" s="406">
        <v>9</v>
      </c>
      <c r="W6133" s="406">
        <v>202021</v>
      </c>
      <c r="X6133" s="566">
        <v>0</v>
      </c>
    </row>
    <row r="6134" spans="18:24" x14ac:dyDescent="0.2">
      <c r="R6134" s="406" t="str">
        <f t="shared" si="95"/>
        <v>546_COR_59_9_202021</v>
      </c>
      <c r="S6134" s="406">
        <v>546</v>
      </c>
      <c r="T6134" s="406" t="s">
        <v>287</v>
      </c>
      <c r="U6134" s="406">
        <v>59</v>
      </c>
      <c r="V6134" s="406">
        <v>9</v>
      </c>
      <c r="W6134" s="406">
        <v>202021</v>
      </c>
      <c r="X6134" s="566">
        <v>0</v>
      </c>
    </row>
    <row r="6135" spans="18:24" x14ac:dyDescent="0.2">
      <c r="R6135" s="406" t="str">
        <f t="shared" si="95"/>
        <v>548_COR_59_9_202021</v>
      </c>
      <c r="S6135" s="406">
        <v>548</v>
      </c>
      <c r="T6135" s="406" t="s">
        <v>287</v>
      </c>
      <c r="U6135" s="406">
        <v>59</v>
      </c>
      <c r="V6135" s="406">
        <v>9</v>
      </c>
      <c r="W6135" s="406">
        <v>202021</v>
      </c>
      <c r="X6135" s="566">
        <v>14.315</v>
      </c>
    </row>
    <row r="6136" spans="18:24" x14ac:dyDescent="0.2">
      <c r="R6136" s="406" t="str">
        <f t="shared" si="95"/>
        <v>550_COR_59_9_202021</v>
      </c>
      <c r="S6136" s="406">
        <v>550</v>
      </c>
      <c r="T6136" s="406" t="s">
        <v>287</v>
      </c>
      <c r="U6136" s="406">
        <v>59</v>
      </c>
      <c r="V6136" s="406">
        <v>9</v>
      </c>
      <c r="W6136" s="406">
        <v>202021</v>
      </c>
      <c r="X6136" s="566">
        <v>0</v>
      </c>
    </row>
    <row r="6137" spans="18:24" x14ac:dyDescent="0.2">
      <c r="R6137" s="406" t="str">
        <f t="shared" si="95"/>
        <v>552_COR_59_9_202021</v>
      </c>
      <c r="S6137" s="406">
        <v>552</v>
      </c>
      <c r="T6137" s="406" t="s">
        <v>287</v>
      </c>
      <c r="U6137" s="406">
        <v>59</v>
      </c>
      <c r="V6137" s="406">
        <v>9</v>
      </c>
      <c r="W6137" s="406">
        <v>202021</v>
      </c>
      <c r="X6137" s="566">
        <v>96</v>
      </c>
    </row>
    <row r="6138" spans="18:24" x14ac:dyDescent="0.2">
      <c r="R6138" s="406" t="str">
        <f t="shared" si="95"/>
        <v>562_COR_59_9_202021</v>
      </c>
      <c r="S6138" s="406">
        <v>562</v>
      </c>
      <c r="T6138" s="406" t="s">
        <v>287</v>
      </c>
      <c r="U6138" s="406">
        <v>59</v>
      </c>
      <c r="V6138" s="406">
        <v>9</v>
      </c>
      <c r="W6138" s="406">
        <v>202021</v>
      </c>
      <c r="X6138" s="566">
        <v>0</v>
      </c>
    </row>
    <row r="6139" spans="18:24" x14ac:dyDescent="0.2">
      <c r="R6139" s="406" t="str">
        <f t="shared" si="95"/>
        <v>564_COR_59_9_202021</v>
      </c>
      <c r="S6139" s="406">
        <v>564</v>
      </c>
      <c r="T6139" s="406" t="s">
        <v>287</v>
      </c>
      <c r="U6139" s="406">
        <v>59</v>
      </c>
      <c r="V6139" s="406">
        <v>9</v>
      </c>
      <c r="W6139" s="406">
        <v>202021</v>
      </c>
      <c r="X6139" s="566">
        <v>0</v>
      </c>
    </row>
    <row r="6140" spans="18:24" x14ac:dyDescent="0.2">
      <c r="R6140" s="406" t="str">
        <f t="shared" si="95"/>
        <v>566_COR_59_9_202021</v>
      </c>
      <c r="S6140" s="406">
        <v>566</v>
      </c>
      <c r="T6140" s="406" t="s">
        <v>287</v>
      </c>
      <c r="U6140" s="406">
        <v>59</v>
      </c>
      <c r="V6140" s="406">
        <v>9</v>
      </c>
      <c r="W6140" s="406">
        <v>202021</v>
      </c>
      <c r="X6140" s="566">
        <v>0</v>
      </c>
    </row>
    <row r="6141" spans="18:24" x14ac:dyDescent="0.2">
      <c r="R6141" s="406" t="str">
        <f t="shared" si="95"/>
        <v>568_COR_59_9_202021</v>
      </c>
      <c r="S6141" s="406">
        <v>568</v>
      </c>
      <c r="T6141" s="406" t="s">
        <v>287</v>
      </c>
      <c r="U6141" s="406">
        <v>59</v>
      </c>
      <c r="V6141" s="406">
        <v>9</v>
      </c>
      <c r="W6141" s="406">
        <v>202021</v>
      </c>
      <c r="X6141" s="566">
        <v>0</v>
      </c>
    </row>
    <row r="6142" spans="18:24" x14ac:dyDescent="0.2">
      <c r="R6142" s="406" t="str">
        <f t="shared" si="95"/>
        <v>572_COR_59_9_202021</v>
      </c>
      <c r="S6142" s="406">
        <v>572</v>
      </c>
      <c r="T6142" s="406" t="s">
        <v>287</v>
      </c>
      <c r="U6142" s="406">
        <v>59</v>
      </c>
      <c r="V6142" s="406">
        <v>9</v>
      </c>
      <c r="W6142" s="406">
        <v>202021</v>
      </c>
      <c r="X6142" s="566">
        <v>0</v>
      </c>
    </row>
    <row r="6143" spans="18:24" x14ac:dyDescent="0.2">
      <c r="R6143" s="406" t="str">
        <f t="shared" si="95"/>
        <v>574_COR_59_9_202021</v>
      </c>
      <c r="S6143" s="406">
        <v>574</v>
      </c>
      <c r="T6143" s="406" t="s">
        <v>287</v>
      </c>
      <c r="U6143" s="406">
        <v>59</v>
      </c>
      <c r="V6143" s="406">
        <v>9</v>
      </c>
      <c r="W6143" s="406">
        <v>202021</v>
      </c>
      <c r="X6143" s="566">
        <v>0</v>
      </c>
    </row>
    <row r="6144" spans="18:24" x14ac:dyDescent="0.2">
      <c r="R6144" s="406" t="str">
        <f t="shared" si="95"/>
        <v>576_COR_59_9_202021</v>
      </c>
      <c r="S6144" s="406">
        <v>576</v>
      </c>
      <c r="T6144" s="406" t="s">
        <v>287</v>
      </c>
      <c r="U6144" s="406">
        <v>59</v>
      </c>
      <c r="V6144" s="406">
        <v>9</v>
      </c>
      <c r="W6144" s="406">
        <v>202021</v>
      </c>
      <c r="X6144" s="566">
        <v>0</v>
      </c>
    </row>
    <row r="6145" spans="18:24" x14ac:dyDescent="0.2">
      <c r="R6145" s="406" t="str">
        <f t="shared" si="95"/>
        <v>582_COR_59_9_202021</v>
      </c>
      <c r="S6145" s="406">
        <v>582</v>
      </c>
      <c r="T6145" s="406" t="s">
        <v>287</v>
      </c>
      <c r="U6145" s="406">
        <v>59</v>
      </c>
      <c r="V6145" s="406">
        <v>9</v>
      </c>
      <c r="W6145" s="406">
        <v>202021</v>
      </c>
      <c r="X6145" s="566">
        <v>0</v>
      </c>
    </row>
    <row r="6146" spans="18:24" x14ac:dyDescent="0.2">
      <c r="R6146" s="406" t="str">
        <f t="shared" si="95"/>
        <v>584_COR_59_9_202021</v>
      </c>
      <c r="S6146" s="406">
        <v>584</v>
      </c>
      <c r="T6146" s="406" t="s">
        <v>287</v>
      </c>
      <c r="U6146" s="406">
        <v>59</v>
      </c>
      <c r="V6146" s="406">
        <v>9</v>
      </c>
      <c r="W6146" s="406">
        <v>202021</v>
      </c>
      <c r="X6146" s="566">
        <v>0</v>
      </c>
    </row>
    <row r="6147" spans="18:24" x14ac:dyDescent="0.2">
      <c r="R6147" s="406" t="str">
        <f t="shared" si="95"/>
        <v>586_COR_59_9_202021</v>
      </c>
      <c r="S6147" s="406">
        <v>586</v>
      </c>
      <c r="T6147" s="406" t="s">
        <v>287</v>
      </c>
      <c r="U6147" s="406">
        <v>59</v>
      </c>
      <c r="V6147" s="406">
        <v>9</v>
      </c>
      <c r="W6147" s="406">
        <v>202021</v>
      </c>
      <c r="X6147" s="566">
        <v>0</v>
      </c>
    </row>
    <row r="6148" spans="18:24" x14ac:dyDescent="0.2">
      <c r="R6148" s="406" t="str">
        <f t="shared" ref="R6148:R6211" si="96">S6148&amp;"_"&amp;T6148&amp;"_"&amp;U6148&amp;"_"&amp;V6148&amp;"_"&amp;W6148</f>
        <v>512_COR_60_9_202021</v>
      </c>
      <c r="S6148" s="406">
        <v>512</v>
      </c>
      <c r="T6148" s="406" t="s">
        <v>287</v>
      </c>
      <c r="U6148" s="406">
        <v>60</v>
      </c>
      <c r="V6148" s="406">
        <v>9</v>
      </c>
      <c r="W6148" s="406">
        <v>202021</v>
      </c>
      <c r="X6148" s="566">
        <v>9005</v>
      </c>
    </row>
    <row r="6149" spans="18:24" x14ac:dyDescent="0.2">
      <c r="R6149" s="406" t="str">
        <f t="shared" si="96"/>
        <v>514_COR_60_9_202021</v>
      </c>
      <c r="S6149" s="406">
        <v>514</v>
      </c>
      <c r="T6149" s="406" t="s">
        <v>287</v>
      </c>
      <c r="U6149" s="406">
        <v>60</v>
      </c>
      <c r="V6149" s="406">
        <v>9</v>
      </c>
      <c r="W6149" s="406">
        <v>202021</v>
      </c>
      <c r="X6149" s="566">
        <v>3759</v>
      </c>
    </row>
    <row r="6150" spans="18:24" x14ac:dyDescent="0.2">
      <c r="R6150" s="406" t="str">
        <f t="shared" si="96"/>
        <v>516_COR_60_9_202021</v>
      </c>
      <c r="S6150" s="406">
        <v>516</v>
      </c>
      <c r="T6150" s="406" t="s">
        <v>287</v>
      </c>
      <c r="U6150" s="406">
        <v>60</v>
      </c>
      <c r="V6150" s="406">
        <v>9</v>
      </c>
      <c r="W6150" s="406">
        <v>202021</v>
      </c>
      <c r="X6150" s="566">
        <v>8274</v>
      </c>
    </row>
    <row r="6151" spans="18:24" x14ac:dyDescent="0.2">
      <c r="R6151" s="406" t="str">
        <f t="shared" si="96"/>
        <v>518_COR_60_9_202021</v>
      </c>
      <c r="S6151" s="406">
        <v>518</v>
      </c>
      <c r="T6151" s="406" t="s">
        <v>287</v>
      </c>
      <c r="U6151" s="406">
        <v>60</v>
      </c>
      <c r="V6151" s="406">
        <v>9</v>
      </c>
      <c r="W6151" s="406">
        <v>202021</v>
      </c>
      <c r="X6151" s="566">
        <v>4887</v>
      </c>
    </row>
    <row r="6152" spans="18:24" x14ac:dyDescent="0.2">
      <c r="R6152" s="406" t="str">
        <f t="shared" si="96"/>
        <v>520_COR_60_9_202021</v>
      </c>
      <c r="S6152" s="406">
        <v>520</v>
      </c>
      <c r="T6152" s="406" t="s">
        <v>287</v>
      </c>
      <c r="U6152" s="406">
        <v>60</v>
      </c>
      <c r="V6152" s="406">
        <v>9</v>
      </c>
      <c r="W6152" s="406">
        <v>202021</v>
      </c>
      <c r="X6152" s="566">
        <v>9745.0172999999995</v>
      </c>
    </row>
    <row r="6153" spans="18:24" x14ac:dyDescent="0.2">
      <c r="R6153" s="406" t="str">
        <f t="shared" si="96"/>
        <v>522_COR_60_9_202021</v>
      </c>
      <c r="S6153" s="406">
        <v>522</v>
      </c>
      <c r="T6153" s="406" t="s">
        <v>287</v>
      </c>
      <c r="U6153" s="406">
        <v>60</v>
      </c>
      <c r="V6153" s="406">
        <v>9</v>
      </c>
      <c r="W6153" s="406">
        <v>202021</v>
      </c>
      <c r="X6153" s="566">
        <v>1712.33</v>
      </c>
    </row>
    <row r="6154" spans="18:24" x14ac:dyDescent="0.2">
      <c r="R6154" s="406" t="str">
        <f t="shared" si="96"/>
        <v>524_COR_60_9_202021</v>
      </c>
      <c r="S6154" s="406">
        <v>524</v>
      </c>
      <c r="T6154" s="406" t="s">
        <v>287</v>
      </c>
      <c r="U6154" s="406">
        <v>60</v>
      </c>
      <c r="V6154" s="406">
        <v>9</v>
      </c>
      <c r="W6154" s="406">
        <v>202021</v>
      </c>
      <c r="X6154" s="566">
        <v>10445.188</v>
      </c>
    </row>
    <row r="6155" spans="18:24" x14ac:dyDescent="0.2">
      <c r="R6155" s="406" t="str">
        <f t="shared" si="96"/>
        <v>526_COR_60_9_202021</v>
      </c>
      <c r="S6155" s="406">
        <v>526</v>
      </c>
      <c r="T6155" s="406" t="s">
        <v>287</v>
      </c>
      <c r="U6155" s="406">
        <v>60</v>
      </c>
      <c r="V6155" s="406">
        <v>9</v>
      </c>
      <c r="W6155" s="406">
        <v>202021</v>
      </c>
      <c r="X6155" s="566">
        <v>3007</v>
      </c>
    </row>
    <row r="6156" spans="18:24" x14ac:dyDescent="0.2">
      <c r="R6156" s="406" t="str">
        <f t="shared" si="96"/>
        <v>528_COR_60_9_202021</v>
      </c>
      <c r="S6156" s="406">
        <v>528</v>
      </c>
      <c r="T6156" s="406" t="s">
        <v>287</v>
      </c>
      <c r="U6156" s="406">
        <v>60</v>
      </c>
      <c r="V6156" s="406">
        <v>9</v>
      </c>
      <c r="W6156" s="406">
        <v>202021</v>
      </c>
      <c r="X6156" s="566">
        <v>9463.540210000001</v>
      </c>
    </row>
    <row r="6157" spans="18:24" x14ac:dyDescent="0.2">
      <c r="R6157" s="406" t="str">
        <f t="shared" si="96"/>
        <v>530_COR_60_9_202021</v>
      </c>
      <c r="S6157" s="406">
        <v>530</v>
      </c>
      <c r="T6157" s="406" t="s">
        <v>287</v>
      </c>
      <c r="U6157" s="406">
        <v>60</v>
      </c>
      <c r="V6157" s="406">
        <v>9</v>
      </c>
      <c r="W6157" s="406">
        <v>202021</v>
      </c>
      <c r="X6157" s="566">
        <v>17940.360252405058</v>
      </c>
    </row>
    <row r="6158" spans="18:24" x14ac:dyDescent="0.2">
      <c r="R6158" s="406" t="str">
        <f t="shared" si="96"/>
        <v>532_COR_60_9_202021</v>
      </c>
      <c r="S6158" s="406">
        <v>532</v>
      </c>
      <c r="T6158" s="406" t="s">
        <v>287</v>
      </c>
      <c r="U6158" s="406">
        <v>60</v>
      </c>
      <c r="V6158" s="406">
        <v>9</v>
      </c>
      <c r="W6158" s="406">
        <v>202021</v>
      </c>
      <c r="X6158" s="566">
        <v>26110</v>
      </c>
    </row>
    <row r="6159" spans="18:24" x14ac:dyDescent="0.2">
      <c r="R6159" s="406" t="str">
        <f t="shared" si="96"/>
        <v>534_COR_60_9_202021</v>
      </c>
      <c r="S6159" s="406">
        <v>534</v>
      </c>
      <c r="T6159" s="406" t="s">
        <v>287</v>
      </c>
      <c r="U6159" s="406">
        <v>60</v>
      </c>
      <c r="V6159" s="406">
        <v>9</v>
      </c>
      <c r="W6159" s="406">
        <v>202021</v>
      </c>
      <c r="X6159" s="566">
        <v>16443.348900000001</v>
      </c>
    </row>
    <row r="6160" spans="18:24" x14ac:dyDescent="0.2">
      <c r="R6160" s="406" t="str">
        <f t="shared" si="96"/>
        <v>536_COR_60_9_202021</v>
      </c>
      <c r="S6160" s="406">
        <v>536</v>
      </c>
      <c r="T6160" s="406" t="s">
        <v>287</v>
      </c>
      <c r="U6160" s="406">
        <v>60</v>
      </c>
      <c r="V6160" s="406">
        <v>9</v>
      </c>
      <c r="W6160" s="406">
        <v>202021</v>
      </c>
      <c r="X6160" s="566">
        <v>6952</v>
      </c>
    </row>
    <row r="6161" spans="18:24" x14ac:dyDescent="0.2">
      <c r="R6161" s="406" t="str">
        <f t="shared" si="96"/>
        <v>538_COR_60_9_202021</v>
      </c>
      <c r="S6161" s="406">
        <v>538</v>
      </c>
      <c r="T6161" s="406" t="s">
        <v>287</v>
      </c>
      <c r="U6161" s="406">
        <v>60</v>
      </c>
      <c r="V6161" s="406">
        <v>9</v>
      </c>
      <c r="W6161" s="406">
        <v>202021</v>
      </c>
      <c r="X6161" s="566">
        <v>7049.9840000000004</v>
      </c>
    </row>
    <row r="6162" spans="18:24" x14ac:dyDescent="0.2">
      <c r="R6162" s="406" t="str">
        <f t="shared" si="96"/>
        <v>540_COR_60_9_202021</v>
      </c>
      <c r="S6162" s="406">
        <v>540</v>
      </c>
      <c r="T6162" s="406" t="s">
        <v>287</v>
      </c>
      <c r="U6162" s="406">
        <v>60</v>
      </c>
      <c r="V6162" s="406">
        <v>9</v>
      </c>
      <c r="W6162" s="406">
        <v>202021</v>
      </c>
      <c r="X6162" s="566">
        <v>34487.338999999993</v>
      </c>
    </row>
    <row r="6163" spans="18:24" x14ac:dyDescent="0.2">
      <c r="R6163" s="406" t="str">
        <f t="shared" si="96"/>
        <v>542_COR_60_9_202021</v>
      </c>
      <c r="S6163" s="406">
        <v>542</v>
      </c>
      <c r="T6163" s="406" t="s">
        <v>287</v>
      </c>
      <c r="U6163" s="406">
        <v>60</v>
      </c>
      <c r="V6163" s="406">
        <v>9</v>
      </c>
      <c r="W6163" s="406">
        <v>202021</v>
      </c>
      <c r="X6163" s="566">
        <v>4576</v>
      </c>
    </row>
    <row r="6164" spans="18:24" x14ac:dyDescent="0.2">
      <c r="R6164" s="406" t="str">
        <f t="shared" si="96"/>
        <v>544_COR_60_9_202021</v>
      </c>
      <c r="S6164" s="406">
        <v>544</v>
      </c>
      <c r="T6164" s="406" t="s">
        <v>287</v>
      </c>
      <c r="U6164" s="406">
        <v>60</v>
      </c>
      <c r="V6164" s="406">
        <v>9</v>
      </c>
      <c r="W6164" s="406">
        <v>202021</v>
      </c>
      <c r="X6164" s="566">
        <v>12332</v>
      </c>
    </row>
    <row r="6165" spans="18:24" x14ac:dyDescent="0.2">
      <c r="R6165" s="406" t="str">
        <f t="shared" si="96"/>
        <v>545_COR_60_9_202021</v>
      </c>
      <c r="S6165" s="406">
        <v>545</v>
      </c>
      <c r="T6165" s="406" t="s">
        <v>287</v>
      </c>
      <c r="U6165" s="406">
        <v>60</v>
      </c>
      <c r="V6165" s="406">
        <v>9</v>
      </c>
      <c r="W6165" s="406">
        <v>202021</v>
      </c>
      <c r="X6165" s="566">
        <v>11694</v>
      </c>
    </row>
    <row r="6166" spans="18:24" x14ac:dyDescent="0.2">
      <c r="R6166" s="406" t="str">
        <f t="shared" si="96"/>
        <v>546_COR_60_9_202021</v>
      </c>
      <c r="S6166" s="406">
        <v>546</v>
      </c>
      <c r="T6166" s="406" t="s">
        <v>287</v>
      </c>
      <c r="U6166" s="406">
        <v>60</v>
      </c>
      <c r="V6166" s="406">
        <v>9</v>
      </c>
      <c r="W6166" s="406">
        <v>202021</v>
      </c>
      <c r="X6166" s="566">
        <v>2318</v>
      </c>
    </row>
    <row r="6167" spans="18:24" x14ac:dyDescent="0.2">
      <c r="R6167" s="406" t="str">
        <f t="shared" si="96"/>
        <v>548_COR_60_9_202021</v>
      </c>
      <c r="S6167" s="406">
        <v>548</v>
      </c>
      <c r="T6167" s="406" t="s">
        <v>287</v>
      </c>
      <c r="U6167" s="406">
        <v>60</v>
      </c>
      <c r="V6167" s="406">
        <v>9</v>
      </c>
      <c r="W6167" s="406">
        <v>202021</v>
      </c>
      <c r="X6167" s="566">
        <v>7288.5479999999998</v>
      </c>
    </row>
    <row r="6168" spans="18:24" x14ac:dyDescent="0.2">
      <c r="R6168" s="406" t="str">
        <f t="shared" si="96"/>
        <v>550_COR_60_9_202021</v>
      </c>
      <c r="S6168" s="406">
        <v>550</v>
      </c>
      <c r="T6168" s="406" t="s">
        <v>287</v>
      </c>
      <c r="U6168" s="406">
        <v>60</v>
      </c>
      <c r="V6168" s="406">
        <v>9</v>
      </c>
      <c r="W6168" s="406">
        <v>202021</v>
      </c>
      <c r="X6168" s="566">
        <v>7196.52261</v>
      </c>
    </row>
    <row r="6169" spans="18:24" x14ac:dyDescent="0.2">
      <c r="R6169" s="406" t="str">
        <f t="shared" si="96"/>
        <v>552_COR_60_9_202021</v>
      </c>
      <c r="S6169" s="406">
        <v>552</v>
      </c>
      <c r="T6169" s="406" t="s">
        <v>287</v>
      </c>
      <c r="U6169" s="406">
        <v>60</v>
      </c>
      <c r="V6169" s="406">
        <v>9</v>
      </c>
      <c r="W6169" s="406">
        <v>202021</v>
      </c>
      <c r="X6169" s="566">
        <v>29087</v>
      </c>
    </row>
    <row r="6170" spans="18:24" x14ac:dyDescent="0.2">
      <c r="R6170" s="406" t="str">
        <f t="shared" si="96"/>
        <v>562_COR_60_9_202021</v>
      </c>
      <c r="S6170" s="406">
        <v>562</v>
      </c>
      <c r="T6170" s="406" t="s">
        <v>287</v>
      </c>
      <c r="U6170" s="406">
        <v>60</v>
      </c>
      <c r="V6170" s="406">
        <v>9</v>
      </c>
      <c r="W6170" s="406">
        <v>202021</v>
      </c>
      <c r="X6170" s="566">
        <v>0</v>
      </c>
    </row>
    <row r="6171" spans="18:24" x14ac:dyDescent="0.2">
      <c r="R6171" s="406" t="str">
        <f t="shared" si="96"/>
        <v>564_COR_60_9_202021</v>
      </c>
      <c r="S6171" s="406">
        <v>564</v>
      </c>
      <c r="T6171" s="406" t="s">
        <v>287</v>
      </c>
      <c r="U6171" s="406">
        <v>60</v>
      </c>
      <c r="V6171" s="406">
        <v>9</v>
      </c>
      <c r="W6171" s="406">
        <v>202021</v>
      </c>
      <c r="X6171" s="566">
        <v>0</v>
      </c>
    </row>
    <row r="6172" spans="18:24" x14ac:dyDescent="0.2">
      <c r="R6172" s="406" t="str">
        <f t="shared" si="96"/>
        <v>566_COR_60_9_202021</v>
      </c>
      <c r="S6172" s="406">
        <v>566</v>
      </c>
      <c r="T6172" s="406" t="s">
        <v>287</v>
      </c>
      <c r="U6172" s="406">
        <v>60</v>
      </c>
      <c r="V6172" s="406">
        <v>9</v>
      </c>
      <c r="W6172" s="406">
        <v>202021</v>
      </c>
      <c r="X6172" s="566">
        <v>0</v>
      </c>
    </row>
    <row r="6173" spans="18:24" x14ac:dyDescent="0.2">
      <c r="R6173" s="406" t="str">
        <f t="shared" si="96"/>
        <v>568_COR_60_9_202021</v>
      </c>
      <c r="S6173" s="406">
        <v>568</v>
      </c>
      <c r="T6173" s="406" t="s">
        <v>287</v>
      </c>
      <c r="U6173" s="406">
        <v>60</v>
      </c>
      <c r="V6173" s="406">
        <v>9</v>
      </c>
      <c r="W6173" s="406">
        <v>202021</v>
      </c>
      <c r="X6173" s="566">
        <v>0</v>
      </c>
    </row>
    <row r="6174" spans="18:24" x14ac:dyDescent="0.2">
      <c r="R6174" s="406" t="str">
        <f t="shared" si="96"/>
        <v>572_COR_60_9_202021</v>
      </c>
      <c r="S6174" s="406">
        <v>572</v>
      </c>
      <c r="T6174" s="406" t="s">
        <v>287</v>
      </c>
      <c r="U6174" s="406">
        <v>60</v>
      </c>
      <c r="V6174" s="406">
        <v>9</v>
      </c>
      <c r="W6174" s="406">
        <v>202021</v>
      </c>
      <c r="X6174" s="566">
        <v>0</v>
      </c>
    </row>
    <row r="6175" spans="18:24" x14ac:dyDescent="0.2">
      <c r="R6175" s="406" t="str">
        <f t="shared" si="96"/>
        <v>574_COR_60_9_202021</v>
      </c>
      <c r="S6175" s="406">
        <v>574</v>
      </c>
      <c r="T6175" s="406" t="s">
        <v>287</v>
      </c>
      <c r="U6175" s="406">
        <v>60</v>
      </c>
      <c r="V6175" s="406">
        <v>9</v>
      </c>
      <c r="W6175" s="406">
        <v>202021</v>
      </c>
      <c r="X6175" s="566">
        <v>0</v>
      </c>
    </row>
    <row r="6176" spans="18:24" x14ac:dyDescent="0.2">
      <c r="R6176" s="406" t="str">
        <f t="shared" si="96"/>
        <v>576_COR_60_9_202021</v>
      </c>
      <c r="S6176" s="406">
        <v>576</v>
      </c>
      <c r="T6176" s="406" t="s">
        <v>287</v>
      </c>
      <c r="U6176" s="406">
        <v>60</v>
      </c>
      <c r="V6176" s="406">
        <v>9</v>
      </c>
      <c r="W6176" s="406">
        <v>202021</v>
      </c>
      <c r="X6176" s="566">
        <v>0</v>
      </c>
    </row>
    <row r="6177" spans="18:24" x14ac:dyDescent="0.2">
      <c r="R6177" s="406" t="str">
        <f t="shared" si="96"/>
        <v>582_COR_60_9_202021</v>
      </c>
      <c r="S6177" s="406">
        <v>582</v>
      </c>
      <c r="T6177" s="406" t="s">
        <v>287</v>
      </c>
      <c r="U6177" s="406">
        <v>60</v>
      </c>
      <c r="V6177" s="406">
        <v>9</v>
      </c>
      <c r="W6177" s="406">
        <v>202021</v>
      </c>
      <c r="X6177" s="566">
        <v>551</v>
      </c>
    </row>
    <row r="6178" spans="18:24" x14ac:dyDescent="0.2">
      <c r="R6178" s="406" t="str">
        <f t="shared" si="96"/>
        <v>584_COR_60_9_202021</v>
      </c>
      <c r="S6178" s="406">
        <v>584</v>
      </c>
      <c r="T6178" s="406" t="s">
        <v>287</v>
      </c>
      <c r="U6178" s="406">
        <v>60</v>
      </c>
      <c r="V6178" s="406">
        <v>9</v>
      </c>
      <c r="W6178" s="406">
        <v>202021</v>
      </c>
      <c r="X6178" s="566">
        <v>1520</v>
      </c>
    </row>
    <row r="6179" spans="18:24" x14ac:dyDescent="0.2">
      <c r="R6179" s="406" t="str">
        <f t="shared" si="96"/>
        <v>586_COR_60_9_202021</v>
      </c>
      <c r="S6179" s="406">
        <v>586</v>
      </c>
      <c r="T6179" s="406" t="s">
        <v>287</v>
      </c>
      <c r="U6179" s="406">
        <v>60</v>
      </c>
      <c r="V6179" s="406">
        <v>9</v>
      </c>
      <c r="W6179" s="406">
        <v>202021</v>
      </c>
      <c r="X6179" s="566">
        <v>1778</v>
      </c>
    </row>
    <row r="6180" spans="18:24" x14ac:dyDescent="0.2">
      <c r="R6180" s="406" t="str">
        <f t="shared" si="96"/>
        <v>512_COR_61_9_202021</v>
      </c>
      <c r="S6180" s="406">
        <v>512</v>
      </c>
      <c r="T6180" s="406" t="s">
        <v>287</v>
      </c>
      <c r="U6180" s="406">
        <v>61</v>
      </c>
      <c r="V6180" s="406">
        <v>9</v>
      </c>
      <c r="W6180" s="406">
        <v>202021</v>
      </c>
      <c r="X6180" s="566">
        <v>0</v>
      </c>
    </row>
    <row r="6181" spans="18:24" x14ac:dyDescent="0.2">
      <c r="R6181" s="406" t="str">
        <f t="shared" si="96"/>
        <v>514_COR_61_9_202021</v>
      </c>
      <c r="S6181" s="406">
        <v>514</v>
      </c>
      <c r="T6181" s="406" t="s">
        <v>287</v>
      </c>
      <c r="U6181" s="406">
        <v>61</v>
      </c>
      <c r="V6181" s="406">
        <v>9</v>
      </c>
      <c r="W6181" s="406">
        <v>202021</v>
      </c>
      <c r="X6181" s="566">
        <v>0</v>
      </c>
    </row>
    <row r="6182" spans="18:24" x14ac:dyDescent="0.2">
      <c r="R6182" s="406" t="str">
        <f t="shared" si="96"/>
        <v>516_COR_61_9_202021</v>
      </c>
      <c r="S6182" s="406">
        <v>516</v>
      </c>
      <c r="T6182" s="406" t="s">
        <v>287</v>
      </c>
      <c r="U6182" s="406">
        <v>61</v>
      </c>
      <c r="V6182" s="406">
        <v>9</v>
      </c>
      <c r="W6182" s="406">
        <v>202021</v>
      </c>
      <c r="X6182" s="566">
        <v>0</v>
      </c>
    </row>
    <row r="6183" spans="18:24" x14ac:dyDescent="0.2">
      <c r="R6183" s="406" t="str">
        <f t="shared" si="96"/>
        <v>518_COR_61_9_202021</v>
      </c>
      <c r="S6183" s="406">
        <v>518</v>
      </c>
      <c r="T6183" s="406" t="s">
        <v>287</v>
      </c>
      <c r="U6183" s="406">
        <v>61</v>
      </c>
      <c r="V6183" s="406">
        <v>9</v>
      </c>
      <c r="W6183" s="406">
        <v>202021</v>
      </c>
      <c r="X6183" s="566">
        <v>0</v>
      </c>
    </row>
    <row r="6184" spans="18:24" x14ac:dyDescent="0.2">
      <c r="R6184" s="406" t="str">
        <f t="shared" si="96"/>
        <v>520_COR_61_9_202021</v>
      </c>
      <c r="S6184" s="406">
        <v>520</v>
      </c>
      <c r="T6184" s="406" t="s">
        <v>287</v>
      </c>
      <c r="U6184" s="406">
        <v>61</v>
      </c>
      <c r="V6184" s="406">
        <v>9</v>
      </c>
      <c r="W6184" s="406">
        <v>202021</v>
      </c>
      <c r="X6184" s="566">
        <v>0</v>
      </c>
    </row>
    <row r="6185" spans="18:24" x14ac:dyDescent="0.2">
      <c r="R6185" s="406" t="str">
        <f t="shared" si="96"/>
        <v>522_COR_61_9_202021</v>
      </c>
      <c r="S6185" s="406">
        <v>522</v>
      </c>
      <c r="T6185" s="406" t="s">
        <v>287</v>
      </c>
      <c r="U6185" s="406">
        <v>61</v>
      </c>
      <c r="V6185" s="406">
        <v>9</v>
      </c>
      <c r="W6185" s="406">
        <v>202021</v>
      </c>
      <c r="X6185" s="566">
        <v>0</v>
      </c>
    </row>
    <row r="6186" spans="18:24" x14ac:dyDescent="0.2">
      <c r="R6186" s="406" t="str">
        <f t="shared" si="96"/>
        <v>524_COR_61_9_202021</v>
      </c>
      <c r="S6186" s="406">
        <v>524</v>
      </c>
      <c r="T6186" s="406" t="s">
        <v>287</v>
      </c>
      <c r="U6186" s="406">
        <v>61</v>
      </c>
      <c r="V6186" s="406">
        <v>9</v>
      </c>
      <c r="W6186" s="406">
        <v>202021</v>
      </c>
      <c r="X6186" s="566">
        <v>0</v>
      </c>
    </row>
    <row r="6187" spans="18:24" x14ac:dyDescent="0.2">
      <c r="R6187" s="406" t="str">
        <f t="shared" si="96"/>
        <v>526_COR_61_9_202021</v>
      </c>
      <c r="S6187" s="406">
        <v>526</v>
      </c>
      <c r="T6187" s="406" t="s">
        <v>287</v>
      </c>
      <c r="U6187" s="406">
        <v>61</v>
      </c>
      <c r="V6187" s="406">
        <v>9</v>
      </c>
      <c r="W6187" s="406">
        <v>202021</v>
      </c>
      <c r="X6187" s="566">
        <v>0</v>
      </c>
    </row>
    <row r="6188" spans="18:24" x14ac:dyDescent="0.2">
      <c r="R6188" s="406" t="str">
        <f t="shared" si="96"/>
        <v>528_COR_61_9_202021</v>
      </c>
      <c r="S6188" s="406">
        <v>528</v>
      </c>
      <c r="T6188" s="406" t="s">
        <v>287</v>
      </c>
      <c r="U6188" s="406">
        <v>61</v>
      </c>
      <c r="V6188" s="406">
        <v>9</v>
      </c>
      <c r="W6188" s="406">
        <v>202021</v>
      </c>
      <c r="X6188" s="566">
        <v>0</v>
      </c>
    </row>
    <row r="6189" spans="18:24" x14ac:dyDescent="0.2">
      <c r="R6189" s="406" t="str">
        <f t="shared" si="96"/>
        <v>530_COR_61_9_202021</v>
      </c>
      <c r="S6189" s="406">
        <v>530</v>
      </c>
      <c r="T6189" s="406" t="s">
        <v>287</v>
      </c>
      <c r="U6189" s="406">
        <v>61</v>
      </c>
      <c r="V6189" s="406">
        <v>9</v>
      </c>
      <c r="W6189" s="406">
        <v>202021</v>
      </c>
      <c r="X6189" s="566">
        <v>0</v>
      </c>
    </row>
    <row r="6190" spans="18:24" x14ac:dyDescent="0.2">
      <c r="R6190" s="406" t="str">
        <f t="shared" si="96"/>
        <v>532_COR_61_9_202021</v>
      </c>
      <c r="S6190" s="406">
        <v>532</v>
      </c>
      <c r="T6190" s="406" t="s">
        <v>287</v>
      </c>
      <c r="U6190" s="406">
        <v>61</v>
      </c>
      <c r="V6190" s="406">
        <v>9</v>
      </c>
      <c r="W6190" s="406">
        <v>202021</v>
      </c>
      <c r="X6190" s="566">
        <v>0</v>
      </c>
    </row>
    <row r="6191" spans="18:24" x14ac:dyDescent="0.2">
      <c r="R6191" s="406" t="str">
        <f t="shared" si="96"/>
        <v>534_COR_61_9_202021</v>
      </c>
      <c r="S6191" s="406">
        <v>534</v>
      </c>
      <c r="T6191" s="406" t="s">
        <v>287</v>
      </c>
      <c r="U6191" s="406">
        <v>61</v>
      </c>
      <c r="V6191" s="406">
        <v>9</v>
      </c>
      <c r="W6191" s="406">
        <v>202021</v>
      </c>
      <c r="X6191" s="566">
        <v>0</v>
      </c>
    </row>
    <row r="6192" spans="18:24" x14ac:dyDescent="0.2">
      <c r="R6192" s="406" t="str">
        <f t="shared" si="96"/>
        <v>536_COR_61_9_202021</v>
      </c>
      <c r="S6192" s="406">
        <v>536</v>
      </c>
      <c r="T6192" s="406" t="s">
        <v>287</v>
      </c>
      <c r="U6192" s="406">
        <v>61</v>
      </c>
      <c r="V6192" s="406">
        <v>9</v>
      </c>
      <c r="W6192" s="406">
        <v>202021</v>
      </c>
      <c r="X6192" s="566">
        <v>0</v>
      </c>
    </row>
    <row r="6193" spans="18:24" x14ac:dyDescent="0.2">
      <c r="R6193" s="406" t="str">
        <f t="shared" si="96"/>
        <v>538_COR_61_9_202021</v>
      </c>
      <c r="S6193" s="406">
        <v>538</v>
      </c>
      <c r="T6193" s="406" t="s">
        <v>287</v>
      </c>
      <c r="U6193" s="406">
        <v>61</v>
      </c>
      <c r="V6193" s="406">
        <v>9</v>
      </c>
      <c r="W6193" s="406">
        <v>202021</v>
      </c>
      <c r="X6193" s="566">
        <v>0</v>
      </c>
    </row>
    <row r="6194" spans="18:24" x14ac:dyDescent="0.2">
      <c r="R6194" s="406" t="str">
        <f t="shared" si="96"/>
        <v>540_COR_61_9_202021</v>
      </c>
      <c r="S6194" s="406">
        <v>540</v>
      </c>
      <c r="T6194" s="406" t="s">
        <v>287</v>
      </c>
      <c r="U6194" s="406">
        <v>61</v>
      </c>
      <c r="V6194" s="406">
        <v>9</v>
      </c>
      <c r="W6194" s="406">
        <v>202021</v>
      </c>
      <c r="X6194" s="566">
        <v>0</v>
      </c>
    </row>
    <row r="6195" spans="18:24" x14ac:dyDescent="0.2">
      <c r="R6195" s="406" t="str">
        <f t="shared" si="96"/>
        <v>542_COR_61_9_202021</v>
      </c>
      <c r="S6195" s="406">
        <v>542</v>
      </c>
      <c r="T6195" s="406" t="s">
        <v>287</v>
      </c>
      <c r="U6195" s="406">
        <v>61</v>
      </c>
      <c r="V6195" s="406">
        <v>9</v>
      </c>
      <c r="W6195" s="406">
        <v>202021</v>
      </c>
      <c r="X6195" s="566">
        <v>0</v>
      </c>
    </row>
    <row r="6196" spans="18:24" x14ac:dyDescent="0.2">
      <c r="R6196" s="406" t="str">
        <f t="shared" si="96"/>
        <v>544_COR_61_9_202021</v>
      </c>
      <c r="S6196" s="406">
        <v>544</v>
      </c>
      <c r="T6196" s="406" t="s">
        <v>287</v>
      </c>
      <c r="U6196" s="406">
        <v>61</v>
      </c>
      <c r="V6196" s="406">
        <v>9</v>
      </c>
      <c r="W6196" s="406">
        <v>202021</v>
      </c>
      <c r="X6196" s="566">
        <v>0</v>
      </c>
    </row>
    <row r="6197" spans="18:24" x14ac:dyDescent="0.2">
      <c r="R6197" s="406" t="str">
        <f t="shared" si="96"/>
        <v>545_COR_61_9_202021</v>
      </c>
      <c r="S6197" s="406">
        <v>545</v>
      </c>
      <c r="T6197" s="406" t="s">
        <v>287</v>
      </c>
      <c r="U6197" s="406">
        <v>61</v>
      </c>
      <c r="V6197" s="406">
        <v>9</v>
      </c>
      <c r="W6197" s="406">
        <v>202021</v>
      </c>
      <c r="X6197" s="566">
        <v>0</v>
      </c>
    </row>
    <row r="6198" spans="18:24" x14ac:dyDescent="0.2">
      <c r="R6198" s="406" t="str">
        <f t="shared" si="96"/>
        <v>546_COR_61_9_202021</v>
      </c>
      <c r="S6198" s="406">
        <v>546</v>
      </c>
      <c r="T6198" s="406" t="s">
        <v>287</v>
      </c>
      <c r="U6198" s="406">
        <v>61</v>
      </c>
      <c r="V6198" s="406">
        <v>9</v>
      </c>
      <c r="W6198" s="406">
        <v>202021</v>
      </c>
      <c r="X6198" s="566">
        <v>0</v>
      </c>
    </row>
    <row r="6199" spans="18:24" x14ac:dyDescent="0.2">
      <c r="R6199" s="406" t="str">
        <f t="shared" si="96"/>
        <v>548_COR_61_9_202021</v>
      </c>
      <c r="S6199" s="406">
        <v>548</v>
      </c>
      <c r="T6199" s="406" t="s">
        <v>287</v>
      </c>
      <c r="U6199" s="406">
        <v>61</v>
      </c>
      <c r="V6199" s="406">
        <v>9</v>
      </c>
      <c r="W6199" s="406">
        <v>202021</v>
      </c>
      <c r="X6199" s="566">
        <v>0</v>
      </c>
    </row>
    <row r="6200" spans="18:24" x14ac:dyDescent="0.2">
      <c r="R6200" s="406" t="str">
        <f t="shared" si="96"/>
        <v>550_COR_61_9_202021</v>
      </c>
      <c r="S6200" s="406">
        <v>550</v>
      </c>
      <c r="T6200" s="406" t="s">
        <v>287</v>
      </c>
      <c r="U6200" s="406">
        <v>61</v>
      </c>
      <c r="V6200" s="406">
        <v>9</v>
      </c>
      <c r="W6200" s="406">
        <v>202021</v>
      </c>
      <c r="X6200" s="566">
        <v>0</v>
      </c>
    </row>
    <row r="6201" spans="18:24" x14ac:dyDescent="0.2">
      <c r="R6201" s="406" t="str">
        <f t="shared" si="96"/>
        <v>552_COR_61_9_202021</v>
      </c>
      <c r="S6201" s="406">
        <v>552</v>
      </c>
      <c r="T6201" s="406" t="s">
        <v>287</v>
      </c>
      <c r="U6201" s="406">
        <v>61</v>
      </c>
      <c r="V6201" s="406">
        <v>9</v>
      </c>
      <c r="W6201" s="406">
        <v>202021</v>
      </c>
      <c r="X6201" s="566">
        <v>0</v>
      </c>
    </row>
    <row r="6202" spans="18:24" x14ac:dyDescent="0.2">
      <c r="R6202" s="406" t="str">
        <f t="shared" si="96"/>
        <v>562_COR_61_9_202021</v>
      </c>
      <c r="S6202" s="406">
        <v>562</v>
      </c>
      <c r="T6202" s="406" t="s">
        <v>287</v>
      </c>
      <c r="U6202" s="406">
        <v>61</v>
      </c>
      <c r="V6202" s="406">
        <v>9</v>
      </c>
      <c r="W6202" s="406">
        <v>202021</v>
      </c>
      <c r="X6202" s="566">
        <v>0</v>
      </c>
    </row>
    <row r="6203" spans="18:24" x14ac:dyDescent="0.2">
      <c r="R6203" s="406" t="str">
        <f t="shared" si="96"/>
        <v>564_COR_61_9_202021</v>
      </c>
      <c r="S6203" s="406">
        <v>564</v>
      </c>
      <c r="T6203" s="406" t="s">
        <v>287</v>
      </c>
      <c r="U6203" s="406">
        <v>61</v>
      </c>
      <c r="V6203" s="406">
        <v>9</v>
      </c>
      <c r="W6203" s="406">
        <v>202021</v>
      </c>
      <c r="X6203" s="566">
        <v>0</v>
      </c>
    </row>
    <row r="6204" spans="18:24" x14ac:dyDescent="0.2">
      <c r="R6204" s="406" t="str">
        <f t="shared" si="96"/>
        <v>566_COR_61_9_202021</v>
      </c>
      <c r="S6204" s="406">
        <v>566</v>
      </c>
      <c r="T6204" s="406" t="s">
        <v>287</v>
      </c>
      <c r="U6204" s="406">
        <v>61</v>
      </c>
      <c r="V6204" s="406">
        <v>9</v>
      </c>
      <c r="W6204" s="406">
        <v>202021</v>
      </c>
      <c r="X6204" s="566">
        <v>0</v>
      </c>
    </row>
    <row r="6205" spans="18:24" x14ac:dyDescent="0.2">
      <c r="R6205" s="406" t="str">
        <f t="shared" si="96"/>
        <v>568_COR_61_9_202021</v>
      </c>
      <c r="S6205" s="406">
        <v>568</v>
      </c>
      <c r="T6205" s="406" t="s">
        <v>287</v>
      </c>
      <c r="U6205" s="406">
        <v>61</v>
      </c>
      <c r="V6205" s="406">
        <v>9</v>
      </c>
      <c r="W6205" s="406">
        <v>202021</v>
      </c>
      <c r="X6205" s="566">
        <v>0</v>
      </c>
    </row>
    <row r="6206" spans="18:24" x14ac:dyDescent="0.2">
      <c r="R6206" s="406" t="str">
        <f t="shared" si="96"/>
        <v>572_COR_61_9_202021</v>
      </c>
      <c r="S6206" s="406">
        <v>572</v>
      </c>
      <c r="T6206" s="406" t="s">
        <v>287</v>
      </c>
      <c r="U6206" s="406">
        <v>61</v>
      </c>
      <c r="V6206" s="406">
        <v>9</v>
      </c>
      <c r="W6206" s="406">
        <v>202021</v>
      </c>
      <c r="X6206" s="566">
        <v>8095</v>
      </c>
    </row>
    <row r="6207" spans="18:24" x14ac:dyDescent="0.2">
      <c r="R6207" s="406" t="str">
        <f t="shared" si="96"/>
        <v>574_COR_61_9_202021</v>
      </c>
      <c r="S6207" s="406">
        <v>574</v>
      </c>
      <c r="T6207" s="406" t="s">
        <v>287</v>
      </c>
      <c r="U6207" s="406">
        <v>61</v>
      </c>
      <c r="V6207" s="406">
        <v>9</v>
      </c>
      <c r="W6207" s="406">
        <v>202021</v>
      </c>
      <c r="X6207" s="566">
        <v>0</v>
      </c>
    </row>
    <row r="6208" spans="18:24" x14ac:dyDescent="0.2">
      <c r="R6208" s="406" t="str">
        <f t="shared" si="96"/>
        <v>576_COR_61_9_202021</v>
      </c>
      <c r="S6208" s="406">
        <v>576</v>
      </c>
      <c r="T6208" s="406" t="s">
        <v>287</v>
      </c>
      <c r="U6208" s="406">
        <v>61</v>
      </c>
      <c r="V6208" s="406">
        <v>9</v>
      </c>
      <c r="W6208" s="406">
        <v>202021</v>
      </c>
      <c r="X6208" s="566">
        <v>3587</v>
      </c>
    </row>
    <row r="6209" spans="18:24" x14ac:dyDescent="0.2">
      <c r="R6209" s="406" t="str">
        <f t="shared" si="96"/>
        <v>582_COR_61_9_202021</v>
      </c>
      <c r="S6209" s="406">
        <v>582</v>
      </c>
      <c r="T6209" s="406" t="s">
        <v>287</v>
      </c>
      <c r="U6209" s="406">
        <v>61</v>
      </c>
      <c r="V6209" s="406">
        <v>9</v>
      </c>
      <c r="W6209" s="406">
        <v>202021</v>
      </c>
      <c r="X6209" s="566">
        <v>0</v>
      </c>
    </row>
    <row r="6210" spans="18:24" x14ac:dyDescent="0.2">
      <c r="R6210" s="406" t="str">
        <f t="shared" si="96"/>
        <v>584_COR_61_9_202021</v>
      </c>
      <c r="S6210" s="406">
        <v>584</v>
      </c>
      <c r="T6210" s="406" t="s">
        <v>287</v>
      </c>
      <c r="U6210" s="406">
        <v>61</v>
      </c>
      <c r="V6210" s="406">
        <v>9</v>
      </c>
      <c r="W6210" s="406">
        <v>202021</v>
      </c>
      <c r="X6210" s="566">
        <v>0</v>
      </c>
    </row>
    <row r="6211" spans="18:24" x14ac:dyDescent="0.2">
      <c r="R6211" s="406" t="str">
        <f t="shared" si="96"/>
        <v>586_COR_61_9_202021</v>
      </c>
      <c r="S6211" s="406">
        <v>586</v>
      </c>
      <c r="T6211" s="406" t="s">
        <v>287</v>
      </c>
      <c r="U6211" s="406">
        <v>61</v>
      </c>
      <c r="V6211" s="406">
        <v>9</v>
      </c>
      <c r="W6211" s="406">
        <v>202021</v>
      </c>
      <c r="X6211" s="566">
        <v>0</v>
      </c>
    </row>
    <row r="6212" spans="18:24" x14ac:dyDescent="0.2">
      <c r="R6212" s="406" t="str">
        <f t="shared" ref="R6212:R6275" si="97">S6212&amp;"_"&amp;T6212&amp;"_"&amp;U6212&amp;"_"&amp;V6212&amp;"_"&amp;W6212</f>
        <v>512_COR_62_9_202021</v>
      </c>
      <c r="S6212" s="406">
        <v>512</v>
      </c>
      <c r="T6212" s="406" t="s">
        <v>287</v>
      </c>
      <c r="U6212" s="406">
        <v>62</v>
      </c>
      <c r="V6212" s="406">
        <v>9</v>
      </c>
      <c r="W6212" s="406">
        <v>202021</v>
      </c>
      <c r="X6212" s="566">
        <v>0</v>
      </c>
    </row>
    <row r="6213" spans="18:24" x14ac:dyDescent="0.2">
      <c r="R6213" s="406" t="str">
        <f t="shared" si="97"/>
        <v>514_COR_62_9_202021</v>
      </c>
      <c r="S6213" s="406">
        <v>514</v>
      </c>
      <c r="T6213" s="406" t="s">
        <v>287</v>
      </c>
      <c r="U6213" s="406">
        <v>62</v>
      </c>
      <c r="V6213" s="406">
        <v>9</v>
      </c>
      <c r="W6213" s="406">
        <v>202021</v>
      </c>
      <c r="X6213" s="566">
        <v>0</v>
      </c>
    </row>
    <row r="6214" spans="18:24" x14ac:dyDescent="0.2">
      <c r="R6214" s="406" t="str">
        <f t="shared" si="97"/>
        <v>516_COR_62_9_202021</v>
      </c>
      <c r="S6214" s="406">
        <v>516</v>
      </c>
      <c r="T6214" s="406" t="s">
        <v>287</v>
      </c>
      <c r="U6214" s="406">
        <v>62</v>
      </c>
      <c r="V6214" s="406">
        <v>9</v>
      </c>
      <c r="W6214" s="406">
        <v>202021</v>
      </c>
      <c r="X6214" s="566">
        <v>0</v>
      </c>
    </row>
    <row r="6215" spans="18:24" x14ac:dyDescent="0.2">
      <c r="R6215" s="406" t="str">
        <f t="shared" si="97"/>
        <v>518_COR_62_9_202021</v>
      </c>
      <c r="S6215" s="406">
        <v>518</v>
      </c>
      <c r="T6215" s="406" t="s">
        <v>287</v>
      </c>
      <c r="U6215" s="406">
        <v>62</v>
      </c>
      <c r="V6215" s="406">
        <v>9</v>
      </c>
      <c r="W6215" s="406">
        <v>202021</v>
      </c>
      <c r="X6215" s="566">
        <v>0</v>
      </c>
    </row>
    <row r="6216" spans="18:24" x14ac:dyDescent="0.2">
      <c r="R6216" s="406" t="str">
        <f t="shared" si="97"/>
        <v>520_COR_62_9_202021</v>
      </c>
      <c r="S6216" s="406">
        <v>520</v>
      </c>
      <c r="T6216" s="406" t="s">
        <v>287</v>
      </c>
      <c r="U6216" s="406">
        <v>62</v>
      </c>
      <c r="V6216" s="406">
        <v>9</v>
      </c>
      <c r="W6216" s="406">
        <v>202021</v>
      </c>
      <c r="X6216" s="566">
        <v>0</v>
      </c>
    </row>
    <row r="6217" spans="18:24" x14ac:dyDescent="0.2">
      <c r="R6217" s="406" t="str">
        <f t="shared" si="97"/>
        <v>522_COR_62_9_202021</v>
      </c>
      <c r="S6217" s="406">
        <v>522</v>
      </c>
      <c r="T6217" s="406" t="s">
        <v>287</v>
      </c>
      <c r="U6217" s="406">
        <v>62</v>
      </c>
      <c r="V6217" s="406">
        <v>9</v>
      </c>
      <c r="W6217" s="406">
        <v>202021</v>
      </c>
      <c r="X6217" s="566">
        <v>0</v>
      </c>
    </row>
    <row r="6218" spans="18:24" x14ac:dyDescent="0.2">
      <c r="R6218" s="406" t="str">
        <f t="shared" si="97"/>
        <v>524_COR_62_9_202021</v>
      </c>
      <c r="S6218" s="406">
        <v>524</v>
      </c>
      <c r="T6218" s="406" t="s">
        <v>287</v>
      </c>
      <c r="U6218" s="406">
        <v>62</v>
      </c>
      <c r="V6218" s="406">
        <v>9</v>
      </c>
      <c r="W6218" s="406">
        <v>202021</v>
      </c>
      <c r="X6218" s="566">
        <v>0</v>
      </c>
    </row>
    <row r="6219" spans="18:24" x14ac:dyDescent="0.2">
      <c r="R6219" s="406" t="str">
        <f t="shared" si="97"/>
        <v>526_COR_62_9_202021</v>
      </c>
      <c r="S6219" s="406">
        <v>526</v>
      </c>
      <c r="T6219" s="406" t="s">
        <v>287</v>
      </c>
      <c r="U6219" s="406">
        <v>62</v>
      </c>
      <c r="V6219" s="406">
        <v>9</v>
      </c>
      <c r="W6219" s="406">
        <v>202021</v>
      </c>
      <c r="X6219" s="566">
        <v>0</v>
      </c>
    </row>
    <row r="6220" spans="18:24" x14ac:dyDescent="0.2">
      <c r="R6220" s="406" t="str">
        <f t="shared" si="97"/>
        <v>528_COR_62_9_202021</v>
      </c>
      <c r="S6220" s="406">
        <v>528</v>
      </c>
      <c r="T6220" s="406" t="s">
        <v>287</v>
      </c>
      <c r="U6220" s="406">
        <v>62</v>
      </c>
      <c r="V6220" s="406">
        <v>9</v>
      </c>
      <c r="W6220" s="406">
        <v>202021</v>
      </c>
      <c r="X6220" s="566">
        <v>0</v>
      </c>
    </row>
    <row r="6221" spans="18:24" x14ac:dyDescent="0.2">
      <c r="R6221" s="406" t="str">
        <f t="shared" si="97"/>
        <v>530_COR_62_9_202021</v>
      </c>
      <c r="S6221" s="406">
        <v>530</v>
      </c>
      <c r="T6221" s="406" t="s">
        <v>287</v>
      </c>
      <c r="U6221" s="406">
        <v>62</v>
      </c>
      <c r="V6221" s="406">
        <v>9</v>
      </c>
      <c r="W6221" s="406">
        <v>202021</v>
      </c>
      <c r="X6221" s="566">
        <v>0</v>
      </c>
    </row>
    <row r="6222" spans="18:24" x14ac:dyDescent="0.2">
      <c r="R6222" s="406" t="str">
        <f t="shared" si="97"/>
        <v>532_COR_62_9_202021</v>
      </c>
      <c r="S6222" s="406">
        <v>532</v>
      </c>
      <c r="T6222" s="406" t="s">
        <v>287</v>
      </c>
      <c r="U6222" s="406">
        <v>62</v>
      </c>
      <c r="V6222" s="406">
        <v>9</v>
      </c>
      <c r="W6222" s="406">
        <v>202021</v>
      </c>
      <c r="X6222" s="566">
        <v>0</v>
      </c>
    </row>
    <row r="6223" spans="18:24" x14ac:dyDescent="0.2">
      <c r="R6223" s="406" t="str">
        <f t="shared" si="97"/>
        <v>534_COR_62_9_202021</v>
      </c>
      <c r="S6223" s="406">
        <v>534</v>
      </c>
      <c r="T6223" s="406" t="s">
        <v>287</v>
      </c>
      <c r="U6223" s="406">
        <v>62</v>
      </c>
      <c r="V6223" s="406">
        <v>9</v>
      </c>
      <c r="W6223" s="406">
        <v>202021</v>
      </c>
      <c r="X6223" s="566">
        <v>0</v>
      </c>
    </row>
    <row r="6224" spans="18:24" x14ac:dyDescent="0.2">
      <c r="R6224" s="406" t="str">
        <f t="shared" si="97"/>
        <v>536_COR_62_9_202021</v>
      </c>
      <c r="S6224" s="406">
        <v>536</v>
      </c>
      <c r="T6224" s="406" t="s">
        <v>287</v>
      </c>
      <c r="U6224" s="406">
        <v>62</v>
      </c>
      <c r="V6224" s="406">
        <v>9</v>
      </c>
      <c r="W6224" s="406">
        <v>202021</v>
      </c>
      <c r="X6224" s="566">
        <v>0</v>
      </c>
    </row>
    <row r="6225" spans="18:24" x14ac:dyDescent="0.2">
      <c r="R6225" s="406" t="str">
        <f t="shared" si="97"/>
        <v>538_COR_62_9_202021</v>
      </c>
      <c r="S6225" s="406">
        <v>538</v>
      </c>
      <c r="T6225" s="406" t="s">
        <v>287</v>
      </c>
      <c r="U6225" s="406">
        <v>62</v>
      </c>
      <c r="V6225" s="406">
        <v>9</v>
      </c>
      <c r="W6225" s="406">
        <v>202021</v>
      </c>
      <c r="X6225" s="566">
        <v>0</v>
      </c>
    </row>
    <row r="6226" spans="18:24" x14ac:dyDescent="0.2">
      <c r="R6226" s="406" t="str">
        <f t="shared" si="97"/>
        <v>540_COR_62_9_202021</v>
      </c>
      <c r="S6226" s="406">
        <v>540</v>
      </c>
      <c r="T6226" s="406" t="s">
        <v>287</v>
      </c>
      <c r="U6226" s="406">
        <v>62</v>
      </c>
      <c r="V6226" s="406">
        <v>9</v>
      </c>
      <c r="W6226" s="406">
        <v>202021</v>
      </c>
      <c r="X6226" s="566">
        <v>0</v>
      </c>
    </row>
    <row r="6227" spans="18:24" x14ac:dyDescent="0.2">
      <c r="R6227" s="406" t="str">
        <f t="shared" si="97"/>
        <v>542_COR_62_9_202021</v>
      </c>
      <c r="S6227" s="406">
        <v>542</v>
      </c>
      <c r="T6227" s="406" t="s">
        <v>287</v>
      </c>
      <c r="U6227" s="406">
        <v>62</v>
      </c>
      <c r="V6227" s="406">
        <v>9</v>
      </c>
      <c r="W6227" s="406">
        <v>202021</v>
      </c>
      <c r="X6227" s="566">
        <v>0</v>
      </c>
    </row>
    <row r="6228" spans="18:24" x14ac:dyDescent="0.2">
      <c r="R6228" s="406" t="str">
        <f t="shared" si="97"/>
        <v>544_COR_62_9_202021</v>
      </c>
      <c r="S6228" s="406">
        <v>544</v>
      </c>
      <c r="T6228" s="406" t="s">
        <v>287</v>
      </c>
      <c r="U6228" s="406">
        <v>62</v>
      </c>
      <c r="V6228" s="406">
        <v>9</v>
      </c>
      <c r="W6228" s="406">
        <v>202021</v>
      </c>
      <c r="X6228" s="566">
        <v>0</v>
      </c>
    </row>
    <row r="6229" spans="18:24" x14ac:dyDescent="0.2">
      <c r="R6229" s="406" t="str">
        <f t="shared" si="97"/>
        <v>545_COR_62_9_202021</v>
      </c>
      <c r="S6229" s="406">
        <v>545</v>
      </c>
      <c r="T6229" s="406" t="s">
        <v>287</v>
      </c>
      <c r="U6229" s="406">
        <v>62</v>
      </c>
      <c r="V6229" s="406">
        <v>9</v>
      </c>
      <c r="W6229" s="406">
        <v>202021</v>
      </c>
      <c r="X6229" s="566">
        <v>0</v>
      </c>
    </row>
    <row r="6230" spans="18:24" x14ac:dyDescent="0.2">
      <c r="R6230" s="406" t="str">
        <f t="shared" si="97"/>
        <v>546_COR_62_9_202021</v>
      </c>
      <c r="S6230" s="406">
        <v>546</v>
      </c>
      <c r="T6230" s="406" t="s">
        <v>287</v>
      </c>
      <c r="U6230" s="406">
        <v>62</v>
      </c>
      <c r="V6230" s="406">
        <v>9</v>
      </c>
      <c r="W6230" s="406">
        <v>202021</v>
      </c>
      <c r="X6230" s="566">
        <v>0</v>
      </c>
    </row>
    <row r="6231" spans="18:24" x14ac:dyDescent="0.2">
      <c r="R6231" s="406" t="str">
        <f t="shared" si="97"/>
        <v>548_COR_62_9_202021</v>
      </c>
      <c r="S6231" s="406">
        <v>548</v>
      </c>
      <c r="T6231" s="406" t="s">
        <v>287</v>
      </c>
      <c r="U6231" s="406">
        <v>62</v>
      </c>
      <c r="V6231" s="406">
        <v>9</v>
      </c>
      <c r="W6231" s="406">
        <v>202021</v>
      </c>
      <c r="X6231" s="566">
        <v>0</v>
      </c>
    </row>
    <row r="6232" spans="18:24" x14ac:dyDescent="0.2">
      <c r="R6232" s="406" t="str">
        <f t="shared" si="97"/>
        <v>550_COR_62_9_202021</v>
      </c>
      <c r="S6232" s="406">
        <v>550</v>
      </c>
      <c r="T6232" s="406" t="s">
        <v>287</v>
      </c>
      <c r="U6232" s="406">
        <v>62</v>
      </c>
      <c r="V6232" s="406">
        <v>9</v>
      </c>
      <c r="W6232" s="406">
        <v>202021</v>
      </c>
      <c r="X6232" s="566">
        <v>0</v>
      </c>
    </row>
    <row r="6233" spans="18:24" x14ac:dyDescent="0.2">
      <c r="R6233" s="406" t="str">
        <f t="shared" si="97"/>
        <v>552_COR_62_9_202021</v>
      </c>
      <c r="S6233" s="406">
        <v>552</v>
      </c>
      <c r="T6233" s="406" t="s">
        <v>287</v>
      </c>
      <c r="U6233" s="406">
        <v>62</v>
      </c>
      <c r="V6233" s="406">
        <v>9</v>
      </c>
      <c r="W6233" s="406">
        <v>202021</v>
      </c>
      <c r="X6233" s="566">
        <v>0</v>
      </c>
    </row>
    <row r="6234" spans="18:24" x14ac:dyDescent="0.2">
      <c r="R6234" s="406" t="str">
        <f t="shared" si="97"/>
        <v>562_COR_62_9_202021</v>
      </c>
      <c r="S6234" s="406">
        <v>562</v>
      </c>
      <c r="T6234" s="406" t="s">
        <v>287</v>
      </c>
      <c r="U6234" s="406">
        <v>62</v>
      </c>
      <c r="V6234" s="406">
        <v>9</v>
      </c>
      <c r="W6234" s="406">
        <v>202021</v>
      </c>
      <c r="X6234" s="566">
        <v>6240</v>
      </c>
    </row>
    <row r="6235" spans="18:24" x14ac:dyDescent="0.2">
      <c r="R6235" s="406" t="str">
        <f t="shared" si="97"/>
        <v>564_COR_62_9_202021</v>
      </c>
      <c r="S6235" s="406">
        <v>564</v>
      </c>
      <c r="T6235" s="406" t="s">
        <v>287</v>
      </c>
      <c r="U6235" s="406">
        <v>62</v>
      </c>
      <c r="V6235" s="406">
        <v>9</v>
      </c>
      <c r="W6235" s="406">
        <v>202021</v>
      </c>
      <c r="X6235" s="566">
        <v>15969</v>
      </c>
    </row>
    <row r="6236" spans="18:24" x14ac:dyDescent="0.2">
      <c r="R6236" s="406" t="str">
        <f t="shared" si="97"/>
        <v>566_COR_62_9_202021</v>
      </c>
      <c r="S6236" s="406">
        <v>566</v>
      </c>
      <c r="T6236" s="406" t="s">
        <v>287</v>
      </c>
      <c r="U6236" s="406">
        <v>62</v>
      </c>
      <c r="V6236" s="406">
        <v>9</v>
      </c>
      <c r="W6236" s="406">
        <v>202021</v>
      </c>
      <c r="X6236" s="566">
        <v>5258</v>
      </c>
    </row>
    <row r="6237" spans="18:24" x14ac:dyDescent="0.2">
      <c r="R6237" s="406" t="str">
        <f t="shared" si="97"/>
        <v>568_COR_62_9_202021</v>
      </c>
      <c r="S6237" s="406">
        <v>568</v>
      </c>
      <c r="T6237" s="406" t="s">
        <v>287</v>
      </c>
      <c r="U6237" s="406">
        <v>62</v>
      </c>
      <c r="V6237" s="406">
        <v>9</v>
      </c>
      <c r="W6237" s="406">
        <v>202021</v>
      </c>
      <c r="X6237" s="566">
        <v>31247</v>
      </c>
    </row>
    <row r="6238" spans="18:24" x14ac:dyDescent="0.2">
      <c r="R6238" s="406" t="str">
        <f t="shared" si="97"/>
        <v>572_COR_62_9_202021</v>
      </c>
      <c r="S6238" s="406">
        <v>572</v>
      </c>
      <c r="T6238" s="406" t="s">
        <v>287</v>
      </c>
      <c r="U6238" s="406">
        <v>62</v>
      </c>
      <c r="V6238" s="406">
        <v>9</v>
      </c>
      <c r="W6238" s="406">
        <v>202021</v>
      </c>
      <c r="X6238" s="566">
        <v>0</v>
      </c>
    </row>
    <row r="6239" spans="18:24" x14ac:dyDescent="0.2">
      <c r="R6239" s="406" t="str">
        <f t="shared" si="97"/>
        <v>574_COR_62_9_202021</v>
      </c>
      <c r="S6239" s="406">
        <v>574</v>
      </c>
      <c r="T6239" s="406" t="s">
        <v>287</v>
      </c>
      <c r="U6239" s="406">
        <v>62</v>
      </c>
      <c r="V6239" s="406">
        <v>9</v>
      </c>
      <c r="W6239" s="406">
        <v>202021</v>
      </c>
      <c r="X6239" s="566">
        <v>0</v>
      </c>
    </row>
    <row r="6240" spans="18:24" x14ac:dyDescent="0.2">
      <c r="R6240" s="406" t="str">
        <f t="shared" si="97"/>
        <v>576_COR_62_9_202021</v>
      </c>
      <c r="S6240" s="406">
        <v>576</v>
      </c>
      <c r="T6240" s="406" t="s">
        <v>287</v>
      </c>
      <c r="U6240" s="406">
        <v>62</v>
      </c>
      <c r="V6240" s="406">
        <v>9</v>
      </c>
      <c r="W6240" s="406">
        <v>202021</v>
      </c>
      <c r="X6240" s="566">
        <v>0</v>
      </c>
    </row>
    <row r="6241" spans="18:24" x14ac:dyDescent="0.2">
      <c r="R6241" s="406" t="str">
        <f t="shared" si="97"/>
        <v>582_COR_62_9_202021</v>
      </c>
      <c r="S6241" s="406">
        <v>582</v>
      </c>
      <c r="T6241" s="406" t="s">
        <v>287</v>
      </c>
      <c r="U6241" s="406">
        <v>62</v>
      </c>
      <c r="V6241" s="406">
        <v>9</v>
      </c>
      <c r="W6241" s="406">
        <v>202021</v>
      </c>
      <c r="X6241" s="566">
        <v>0</v>
      </c>
    </row>
    <row r="6242" spans="18:24" x14ac:dyDescent="0.2">
      <c r="R6242" s="406" t="str">
        <f t="shared" si="97"/>
        <v>584_COR_62_9_202021</v>
      </c>
      <c r="S6242" s="406">
        <v>584</v>
      </c>
      <c r="T6242" s="406" t="s">
        <v>287</v>
      </c>
      <c r="U6242" s="406">
        <v>62</v>
      </c>
      <c r="V6242" s="406">
        <v>9</v>
      </c>
      <c r="W6242" s="406">
        <v>202021</v>
      </c>
      <c r="X6242" s="566">
        <v>0</v>
      </c>
    </row>
    <row r="6243" spans="18:24" x14ac:dyDescent="0.2">
      <c r="R6243" s="406" t="str">
        <f t="shared" si="97"/>
        <v>586_COR_62_9_202021</v>
      </c>
      <c r="S6243" s="406">
        <v>586</v>
      </c>
      <c r="T6243" s="406" t="s">
        <v>287</v>
      </c>
      <c r="U6243" s="406">
        <v>62</v>
      </c>
      <c r="V6243" s="406">
        <v>9</v>
      </c>
      <c r="W6243" s="406">
        <v>202021</v>
      </c>
      <c r="X6243" s="566">
        <v>0</v>
      </c>
    </row>
    <row r="6244" spans="18:24" x14ac:dyDescent="0.2">
      <c r="R6244" s="406" t="str">
        <f t="shared" si="97"/>
        <v>512_COR_63_9_202021</v>
      </c>
      <c r="S6244" s="406">
        <v>512</v>
      </c>
      <c r="T6244" s="406" t="s">
        <v>287</v>
      </c>
      <c r="U6244" s="406">
        <v>63</v>
      </c>
      <c r="V6244" s="406">
        <v>9</v>
      </c>
      <c r="W6244" s="406">
        <v>202021</v>
      </c>
      <c r="X6244" s="566">
        <v>0</v>
      </c>
    </row>
    <row r="6245" spans="18:24" x14ac:dyDescent="0.2">
      <c r="R6245" s="406" t="str">
        <f t="shared" si="97"/>
        <v>514_COR_63_9_202021</v>
      </c>
      <c r="S6245" s="406">
        <v>514</v>
      </c>
      <c r="T6245" s="406" t="s">
        <v>287</v>
      </c>
      <c r="U6245" s="406">
        <v>63</v>
      </c>
      <c r="V6245" s="406">
        <v>9</v>
      </c>
      <c r="W6245" s="406">
        <v>202021</v>
      </c>
      <c r="X6245" s="566">
        <v>0</v>
      </c>
    </row>
    <row r="6246" spans="18:24" x14ac:dyDescent="0.2">
      <c r="R6246" s="406" t="str">
        <f t="shared" si="97"/>
        <v>516_COR_63_9_202021</v>
      </c>
      <c r="S6246" s="406">
        <v>516</v>
      </c>
      <c r="T6246" s="406" t="s">
        <v>287</v>
      </c>
      <c r="U6246" s="406">
        <v>63</v>
      </c>
      <c r="V6246" s="406">
        <v>9</v>
      </c>
      <c r="W6246" s="406">
        <v>202021</v>
      </c>
      <c r="X6246" s="566">
        <v>0</v>
      </c>
    </row>
    <row r="6247" spans="18:24" x14ac:dyDescent="0.2">
      <c r="R6247" s="406" t="str">
        <f t="shared" si="97"/>
        <v>518_COR_63_9_202021</v>
      </c>
      <c r="S6247" s="406">
        <v>518</v>
      </c>
      <c r="T6247" s="406" t="s">
        <v>287</v>
      </c>
      <c r="U6247" s="406">
        <v>63</v>
      </c>
      <c r="V6247" s="406">
        <v>9</v>
      </c>
      <c r="W6247" s="406">
        <v>202021</v>
      </c>
      <c r="X6247" s="566">
        <v>0</v>
      </c>
    </row>
    <row r="6248" spans="18:24" x14ac:dyDescent="0.2">
      <c r="R6248" s="406" t="str">
        <f t="shared" si="97"/>
        <v>520_COR_63_9_202021</v>
      </c>
      <c r="S6248" s="406">
        <v>520</v>
      </c>
      <c r="T6248" s="406" t="s">
        <v>287</v>
      </c>
      <c r="U6248" s="406">
        <v>63</v>
      </c>
      <c r="V6248" s="406">
        <v>9</v>
      </c>
      <c r="W6248" s="406">
        <v>202021</v>
      </c>
      <c r="X6248" s="566">
        <v>0</v>
      </c>
    </row>
    <row r="6249" spans="18:24" x14ac:dyDescent="0.2">
      <c r="R6249" s="406" t="str">
        <f t="shared" si="97"/>
        <v>522_COR_63_9_202021</v>
      </c>
      <c r="S6249" s="406">
        <v>522</v>
      </c>
      <c r="T6249" s="406" t="s">
        <v>287</v>
      </c>
      <c r="U6249" s="406">
        <v>63</v>
      </c>
      <c r="V6249" s="406">
        <v>9</v>
      </c>
      <c r="W6249" s="406">
        <v>202021</v>
      </c>
      <c r="X6249" s="566">
        <v>0</v>
      </c>
    </row>
    <row r="6250" spans="18:24" x14ac:dyDescent="0.2">
      <c r="R6250" s="406" t="str">
        <f t="shared" si="97"/>
        <v>524_COR_63_9_202021</v>
      </c>
      <c r="S6250" s="406">
        <v>524</v>
      </c>
      <c r="T6250" s="406" t="s">
        <v>287</v>
      </c>
      <c r="U6250" s="406">
        <v>63</v>
      </c>
      <c r="V6250" s="406">
        <v>9</v>
      </c>
      <c r="W6250" s="406">
        <v>202021</v>
      </c>
      <c r="X6250" s="566">
        <v>0</v>
      </c>
    </row>
    <row r="6251" spans="18:24" x14ac:dyDescent="0.2">
      <c r="R6251" s="406" t="str">
        <f t="shared" si="97"/>
        <v>526_COR_63_9_202021</v>
      </c>
      <c r="S6251" s="406">
        <v>526</v>
      </c>
      <c r="T6251" s="406" t="s">
        <v>287</v>
      </c>
      <c r="U6251" s="406">
        <v>63</v>
      </c>
      <c r="V6251" s="406">
        <v>9</v>
      </c>
      <c r="W6251" s="406">
        <v>202021</v>
      </c>
      <c r="X6251" s="566">
        <v>0</v>
      </c>
    </row>
    <row r="6252" spans="18:24" x14ac:dyDescent="0.2">
      <c r="R6252" s="406" t="str">
        <f t="shared" si="97"/>
        <v>528_COR_63_9_202021</v>
      </c>
      <c r="S6252" s="406">
        <v>528</v>
      </c>
      <c r="T6252" s="406" t="s">
        <v>287</v>
      </c>
      <c r="U6252" s="406">
        <v>63</v>
      </c>
      <c r="V6252" s="406">
        <v>9</v>
      </c>
      <c r="W6252" s="406">
        <v>202021</v>
      </c>
      <c r="X6252" s="566">
        <v>0</v>
      </c>
    </row>
    <row r="6253" spans="18:24" x14ac:dyDescent="0.2">
      <c r="R6253" s="406" t="str">
        <f t="shared" si="97"/>
        <v>530_COR_63_9_202021</v>
      </c>
      <c r="S6253" s="406">
        <v>530</v>
      </c>
      <c r="T6253" s="406" t="s">
        <v>287</v>
      </c>
      <c r="U6253" s="406">
        <v>63</v>
      </c>
      <c r="V6253" s="406">
        <v>9</v>
      </c>
      <c r="W6253" s="406">
        <v>202021</v>
      </c>
      <c r="X6253" s="566">
        <v>0</v>
      </c>
    </row>
    <row r="6254" spans="18:24" x14ac:dyDescent="0.2">
      <c r="R6254" s="406" t="str">
        <f t="shared" si="97"/>
        <v>532_COR_63_9_202021</v>
      </c>
      <c r="S6254" s="406">
        <v>532</v>
      </c>
      <c r="T6254" s="406" t="s">
        <v>287</v>
      </c>
      <c r="U6254" s="406">
        <v>63</v>
      </c>
      <c r="V6254" s="406">
        <v>9</v>
      </c>
      <c r="W6254" s="406">
        <v>202021</v>
      </c>
      <c r="X6254" s="566">
        <v>0</v>
      </c>
    </row>
    <row r="6255" spans="18:24" x14ac:dyDescent="0.2">
      <c r="R6255" s="406" t="str">
        <f t="shared" si="97"/>
        <v>534_COR_63_9_202021</v>
      </c>
      <c r="S6255" s="406">
        <v>534</v>
      </c>
      <c r="T6255" s="406" t="s">
        <v>287</v>
      </c>
      <c r="U6255" s="406">
        <v>63</v>
      </c>
      <c r="V6255" s="406">
        <v>9</v>
      </c>
      <c r="W6255" s="406">
        <v>202021</v>
      </c>
      <c r="X6255" s="566">
        <v>0</v>
      </c>
    </row>
    <row r="6256" spans="18:24" x14ac:dyDescent="0.2">
      <c r="R6256" s="406" t="str">
        <f t="shared" si="97"/>
        <v>536_COR_63_9_202021</v>
      </c>
      <c r="S6256" s="406">
        <v>536</v>
      </c>
      <c r="T6256" s="406" t="s">
        <v>287</v>
      </c>
      <c r="U6256" s="406">
        <v>63</v>
      </c>
      <c r="V6256" s="406">
        <v>9</v>
      </c>
      <c r="W6256" s="406">
        <v>202021</v>
      </c>
      <c r="X6256" s="566">
        <v>0</v>
      </c>
    </row>
    <row r="6257" spans="18:24" x14ac:dyDescent="0.2">
      <c r="R6257" s="406" t="str">
        <f t="shared" si="97"/>
        <v>538_COR_63_9_202021</v>
      </c>
      <c r="S6257" s="406">
        <v>538</v>
      </c>
      <c r="T6257" s="406" t="s">
        <v>287</v>
      </c>
      <c r="U6257" s="406">
        <v>63</v>
      </c>
      <c r="V6257" s="406">
        <v>9</v>
      </c>
      <c r="W6257" s="406">
        <v>202021</v>
      </c>
      <c r="X6257" s="566">
        <v>0</v>
      </c>
    </row>
    <row r="6258" spans="18:24" x14ac:dyDescent="0.2">
      <c r="R6258" s="406" t="str">
        <f t="shared" si="97"/>
        <v>540_COR_63_9_202021</v>
      </c>
      <c r="S6258" s="406">
        <v>540</v>
      </c>
      <c r="T6258" s="406" t="s">
        <v>287</v>
      </c>
      <c r="U6258" s="406">
        <v>63</v>
      </c>
      <c r="V6258" s="406">
        <v>9</v>
      </c>
      <c r="W6258" s="406">
        <v>202021</v>
      </c>
      <c r="X6258" s="566">
        <v>0</v>
      </c>
    </row>
    <row r="6259" spans="18:24" x14ac:dyDescent="0.2">
      <c r="R6259" s="406" t="str">
        <f t="shared" si="97"/>
        <v>542_COR_63_9_202021</v>
      </c>
      <c r="S6259" s="406">
        <v>542</v>
      </c>
      <c r="T6259" s="406" t="s">
        <v>287</v>
      </c>
      <c r="U6259" s="406">
        <v>63</v>
      </c>
      <c r="V6259" s="406">
        <v>9</v>
      </c>
      <c r="W6259" s="406">
        <v>202021</v>
      </c>
      <c r="X6259" s="566">
        <v>0</v>
      </c>
    </row>
    <row r="6260" spans="18:24" x14ac:dyDescent="0.2">
      <c r="R6260" s="406" t="str">
        <f t="shared" si="97"/>
        <v>544_COR_63_9_202021</v>
      </c>
      <c r="S6260" s="406">
        <v>544</v>
      </c>
      <c r="T6260" s="406" t="s">
        <v>287</v>
      </c>
      <c r="U6260" s="406">
        <v>63</v>
      </c>
      <c r="V6260" s="406">
        <v>9</v>
      </c>
      <c r="W6260" s="406">
        <v>202021</v>
      </c>
      <c r="X6260" s="566">
        <v>0</v>
      </c>
    </row>
    <row r="6261" spans="18:24" x14ac:dyDescent="0.2">
      <c r="R6261" s="406" t="str">
        <f t="shared" si="97"/>
        <v>545_COR_63_9_202021</v>
      </c>
      <c r="S6261" s="406">
        <v>545</v>
      </c>
      <c r="T6261" s="406" t="s">
        <v>287</v>
      </c>
      <c r="U6261" s="406">
        <v>63</v>
      </c>
      <c r="V6261" s="406">
        <v>9</v>
      </c>
      <c r="W6261" s="406">
        <v>202021</v>
      </c>
      <c r="X6261" s="566">
        <v>0</v>
      </c>
    </row>
    <row r="6262" spans="18:24" x14ac:dyDescent="0.2">
      <c r="R6262" s="406" t="str">
        <f t="shared" si="97"/>
        <v>546_COR_63_9_202021</v>
      </c>
      <c r="S6262" s="406">
        <v>546</v>
      </c>
      <c r="T6262" s="406" t="s">
        <v>287</v>
      </c>
      <c r="U6262" s="406">
        <v>63</v>
      </c>
      <c r="V6262" s="406">
        <v>9</v>
      </c>
      <c r="W6262" s="406">
        <v>202021</v>
      </c>
      <c r="X6262" s="566">
        <v>0</v>
      </c>
    </row>
    <row r="6263" spans="18:24" x14ac:dyDescent="0.2">
      <c r="R6263" s="406" t="str">
        <f t="shared" si="97"/>
        <v>548_COR_63_9_202021</v>
      </c>
      <c r="S6263" s="406">
        <v>548</v>
      </c>
      <c r="T6263" s="406" t="s">
        <v>287</v>
      </c>
      <c r="U6263" s="406">
        <v>63</v>
      </c>
      <c r="V6263" s="406">
        <v>9</v>
      </c>
      <c r="W6263" s="406">
        <v>202021</v>
      </c>
      <c r="X6263" s="566">
        <v>0</v>
      </c>
    </row>
    <row r="6264" spans="18:24" x14ac:dyDescent="0.2">
      <c r="R6264" s="406" t="str">
        <f t="shared" si="97"/>
        <v>550_COR_63_9_202021</v>
      </c>
      <c r="S6264" s="406">
        <v>550</v>
      </c>
      <c r="T6264" s="406" t="s">
        <v>287</v>
      </c>
      <c r="U6264" s="406">
        <v>63</v>
      </c>
      <c r="V6264" s="406">
        <v>9</v>
      </c>
      <c r="W6264" s="406">
        <v>202021</v>
      </c>
      <c r="X6264" s="566">
        <v>0</v>
      </c>
    </row>
    <row r="6265" spans="18:24" x14ac:dyDescent="0.2">
      <c r="R6265" s="406" t="str">
        <f t="shared" si="97"/>
        <v>552_COR_63_9_202021</v>
      </c>
      <c r="S6265" s="406">
        <v>552</v>
      </c>
      <c r="T6265" s="406" t="s">
        <v>287</v>
      </c>
      <c r="U6265" s="406">
        <v>63</v>
      </c>
      <c r="V6265" s="406">
        <v>9</v>
      </c>
      <c r="W6265" s="406">
        <v>202021</v>
      </c>
      <c r="X6265" s="566">
        <v>0</v>
      </c>
    </row>
    <row r="6266" spans="18:24" x14ac:dyDescent="0.2">
      <c r="R6266" s="406" t="str">
        <f t="shared" si="97"/>
        <v>562_COR_63_9_202021</v>
      </c>
      <c r="S6266" s="406">
        <v>562</v>
      </c>
      <c r="T6266" s="406" t="s">
        <v>287</v>
      </c>
      <c r="U6266" s="406">
        <v>63</v>
      </c>
      <c r="V6266" s="406">
        <v>9</v>
      </c>
      <c r="W6266" s="406">
        <v>202021</v>
      </c>
      <c r="X6266" s="566">
        <v>0</v>
      </c>
    </row>
    <row r="6267" spans="18:24" x14ac:dyDescent="0.2">
      <c r="R6267" s="406" t="str">
        <f t="shared" si="97"/>
        <v>564_COR_63_9_202021</v>
      </c>
      <c r="S6267" s="406">
        <v>564</v>
      </c>
      <c r="T6267" s="406" t="s">
        <v>287</v>
      </c>
      <c r="U6267" s="406">
        <v>63</v>
      </c>
      <c r="V6267" s="406">
        <v>9</v>
      </c>
      <c r="W6267" s="406">
        <v>202021</v>
      </c>
      <c r="X6267" s="566">
        <v>0</v>
      </c>
    </row>
    <row r="6268" spans="18:24" x14ac:dyDescent="0.2">
      <c r="R6268" s="406" t="str">
        <f t="shared" si="97"/>
        <v>566_COR_63_9_202021</v>
      </c>
      <c r="S6268" s="406">
        <v>566</v>
      </c>
      <c r="T6268" s="406" t="s">
        <v>287</v>
      </c>
      <c r="U6268" s="406">
        <v>63</v>
      </c>
      <c r="V6268" s="406">
        <v>9</v>
      </c>
      <c r="W6268" s="406">
        <v>202021</v>
      </c>
      <c r="X6268" s="566">
        <v>0</v>
      </c>
    </row>
    <row r="6269" spans="18:24" x14ac:dyDescent="0.2">
      <c r="R6269" s="406" t="str">
        <f t="shared" si="97"/>
        <v>568_COR_63_9_202021</v>
      </c>
      <c r="S6269" s="406">
        <v>568</v>
      </c>
      <c r="T6269" s="406" t="s">
        <v>287</v>
      </c>
      <c r="U6269" s="406">
        <v>63</v>
      </c>
      <c r="V6269" s="406">
        <v>9</v>
      </c>
      <c r="W6269" s="406">
        <v>202021</v>
      </c>
      <c r="X6269" s="566">
        <v>0</v>
      </c>
    </row>
    <row r="6270" spans="18:24" x14ac:dyDescent="0.2">
      <c r="R6270" s="406" t="str">
        <f t="shared" si="97"/>
        <v>572_COR_63_9_202021</v>
      </c>
      <c r="S6270" s="406">
        <v>572</v>
      </c>
      <c r="T6270" s="406" t="s">
        <v>287</v>
      </c>
      <c r="U6270" s="406">
        <v>63</v>
      </c>
      <c r="V6270" s="406">
        <v>9</v>
      </c>
      <c r="W6270" s="406">
        <v>202021</v>
      </c>
      <c r="X6270" s="566">
        <v>0</v>
      </c>
    </row>
    <row r="6271" spans="18:24" x14ac:dyDescent="0.2">
      <c r="R6271" s="406" t="str">
        <f t="shared" si="97"/>
        <v>574_COR_63_9_202021</v>
      </c>
      <c r="S6271" s="406">
        <v>574</v>
      </c>
      <c r="T6271" s="406" t="s">
        <v>287</v>
      </c>
      <c r="U6271" s="406">
        <v>63</v>
      </c>
      <c r="V6271" s="406">
        <v>9</v>
      </c>
      <c r="W6271" s="406">
        <v>202021</v>
      </c>
      <c r="X6271" s="566">
        <v>0</v>
      </c>
    </row>
    <row r="6272" spans="18:24" x14ac:dyDescent="0.2">
      <c r="R6272" s="406" t="str">
        <f t="shared" si="97"/>
        <v>576_COR_63_9_202021</v>
      </c>
      <c r="S6272" s="406">
        <v>576</v>
      </c>
      <c r="T6272" s="406" t="s">
        <v>287</v>
      </c>
      <c r="U6272" s="406">
        <v>63</v>
      </c>
      <c r="V6272" s="406">
        <v>9</v>
      </c>
      <c r="W6272" s="406">
        <v>202021</v>
      </c>
      <c r="X6272" s="566">
        <v>0</v>
      </c>
    </row>
    <row r="6273" spans="18:24" x14ac:dyDescent="0.2">
      <c r="R6273" s="406" t="str">
        <f t="shared" si="97"/>
        <v>582_COR_63_9_202021</v>
      </c>
      <c r="S6273" s="406">
        <v>582</v>
      </c>
      <c r="T6273" s="406" t="s">
        <v>287</v>
      </c>
      <c r="U6273" s="406">
        <v>63</v>
      </c>
      <c r="V6273" s="406">
        <v>9</v>
      </c>
      <c r="W6273" s="406">
        <v>202021</v>
      </c>
      <c r="X6273" s="566">
        <v>0</v>
      </c>
    </row>
    <row r="6274" spans="18:24" x14ac:dyDescent="0.2">
      <c r="R6274" s="406" t="str">
        <f t="shared" si="97"/>
        <v>584_COR_63_9_202021</v>
      </c>
      <c r="S6274" s="406">
        <v>584</v>
      </c>
      <c r="T6274" s="406" t="s">
        <v>287</v>
      </c>
      <c r="U6274" s="406">
        <v>63</v>
      </c>
      <c r="V6274" s="406">
        <v>9</v>
      </c>
      <c r="W6274" s="406">
        <v>202021</v>
      </c>
      <c r="X6274" s="566">
        <v>0</v>
      </c>
    </row>
    <row r="6275" spans="18:24" x14ac:dyDescent="0.2">
      <c r="R6275" s="406" t="str">
        <f t="shared" si="97"/>
        <v>586_COR_63_9_202021</v>
      </c>
      <c r="S6275" s="406">
        <v>586</v>
      </c>
      <c r="T6275" s="406" t="s">
        <v>287</v>
      </c>
      <c r="U6275" s="406">
        <v>63</v>
      </c>
      <c r="V6275" s="406">
        <v>9</v>
      </c>
      <c r="W6275" s="406">
        <v>202021</v>
      </c>
      <c r="X6275" s="566">
        <v>0</v>
      </c>
    </row>
    <row r="6276" spans="18:24" x14ac:dyDescent="0.2">
      <c r="R6276" s="406" t="str">
        <f t="shared" ref="R6276:R6339" si="98">S6276&amp;"_"&amp;T6276&amp;"_"&amp;U6276&amp;"_"&amp;V6276&amp;"_"&amp;W6276</f>
        <v>512_COR_65_9_202021</v>
      </c>
      <c r="S6276" s="406">
        <v>512</v>
      </c>
      <c r="T6276" s="406" t="s">
        <v>287</v>
      </c>
      <c r="U6276" s="406">
        <v>65</v>
      </c>
      <c r="V6276" s="406">
        <v>9</v>
      </c>
      <c r="W6276" s="406">
        <v>202021</v>
      </c>
      <c r="X6276" s="566">
        <v>0</v>
      </c>
    </row>
    <row r="6277" spans="18:24" x14ac:dyDescent="0.2">
      <c r="R6277" s="406" t="str">
        <f t="shared" si="98"/>
        <v>514_COR_65_9_202021</v>
      </c>
      <c r="S6277" s="406">
        <v>514</v>
      </c>
      <c r="T6277" s="406" t="s">
        <v>287</v>
      </c>
      <c r="U6277" s="406">
        <v>65</v>
      </c>
      <c r="V6277" s="406">
        <v>9</v>
      </c>
      <c r="W6277" s="406">
        <v>202021</v>
      </c>
      <c r="X6277" s="566">
        <v>0</v>
      </c>
    </row>
    <row r="6278" spans="18:24" x14ac:dyDescent="0.2">
      <c r="R6278" s="406" t="str">
        <f t="shared" si="98"/>
        <v>516_COR_65_9_202021</v>
      </c>
      <c r="S6278" s="406">
        <v>516</v>
      </c>
      <c r="T6278" s="406" t="s">
        <v>287</v>
      </c>
      <c r="U6278" s="406">
        <v>65</v>
      </c>
      <c r="V6278" s="406">
        <v>9</v>
      </c>
      <c r="W6278" s="406">
        <v>202021</v>
      </c>
      <c r="X6278" s="566">
        <v>0</v>
      </c>
    </row>
    <row r="6279" spans="18:24" x14ac:dyDescent="0.2">
      <c r="R6279" s="406" t="str">
        <f t="shared" si="98"/>
        <v>518_COR_65_9_202021</v>
      </c>
      <c r="S6279" s="406">
        <v>518</v>
      </c>
      <c r="T6279" s="406" t="s">
        <v>287</v>
      </c>
      <c r="U6279" s="406">
        <v>65</v>
      </c>
      <c r="V6279" s="406">
        <v>9</v>
      </c>
      <c r="W6279" s="406">
        <v>202021</v>
      </c>
      <c r="X6279" s="566">
        <v>0</v>
      </c>
    </row>
    <row r="6280" spans="18:24" x14ac:dyDescent="0.2">
      <c r="R6280" s="406" t="str">
        <f t="shared" si="98"/>
        <v>520_COR_65_9_202021</v>
      </c>
      <c r="S6280" s="406">
        <v>520</v>
      </c>
      <c r="T6280" s="406" t="s">
        <v>287</v>
      </c>
      <c r="U6280" s="406">
        <v>65</v>
      </c>
      <c r="V6280" s="406">
        <v>9</v>
      </c>
      <c r="W6280" s="406">
        <v>202021</v>
      </c>
      <c r="X6280" s="566">
        <v>0</v>
      </c>
    </row>
    <row r="6281" spans="18:24" x14ac:dyDescent="0.2">
      <c r="R6281" s="406" t="str">
        <f t="shared" si="98"/>
        <v>522_COR_65_9_202021</v>
      </c>
      <c r="S6281" s="406">
        <v>522</v>
      </c>
      <c r="T6281" s="406" t="s">
        <v>287</v>
      </c>
      <c r="U6281" s="406">
        <v>65</v>
      </c>
      <c r="V6281" s="406">
        <v>9</v>
      </c>
      <c r="W6281" s="406">
        <v>202021</v>
      </c>
      <c r="X6281" s="566">
        <v>0</v>
      </c>
    </row>
    <row r="6282" spans="18:24" x14ac:dyDescent="0.2">
      <c r="R6282" s="406" t="str">
        <f t="shared" si="98"/>
        <v>524_COR_65_9_202021</v>
      </c>
      <c r="S6282" s="406">
        <v>524</v>
      </c>
      <c r="T6282" s="406" t="s">
        <v>287</v>
      </c>
      <c r="U6282" s="406">
        <v>65</v>
      </c>
      <c r="V6282" s="406">
        <v>9</v>
      </c>
      <c r="W6282" s="406">
        <v>202021</v>
      </c>
      <c r="X6282" s="566">
        <v>0</v>
      </c>
    </row>
    <row r="6283" spans="18:24" x14ac:dyDescent="0.2">
      <c r="R6283" s="406" t="str">
        <f t="shared" si="98"/>
        <v>526_COR_65_9_202021</v>
      </c>
      <c r="S6283" s="406">
        <v>526</v>
      </c>
      <c r="T6283" s="406" t="s">
        <v>287</v>
      </c>
      <c r="U6283" s="406">
        <v>65</v>
      </c>
      <c r="V6283" s="406">
        <v>9</v>
      </c>
      <c r="W6283" s="406">
        <v>202021</v>
      </c>
      <c r="X6283" s="566">
        <v>0</v>
      </c>
    </row>
    <row r="6284" spans="18:24" x14ac:dyDescent="0.2">
      <c r="R6284" s="406" t="str">
        <f t="shared" si="98"/>
        <v>528_COR_65_9_202021</v>
      </c>
      <c r="S6284" s="406">
        <v>528</v>
      </c>
      <c r="T6284" s="406" t="s">
        <v>287</v>
      </c>
      <c r="U6284" s="406">
        <v>65</v>
      </c>
      <c r="V6284" s="406">
        <v>9</v>
      </c>
      <c r="W6284" s="406">
        <v>202021</v>
      </c>
      <c r="X6284" s="566">
        <v>0</v>
      </c>
    </row>
    <row r="6285" spans="18:24" x14ac:dyDescent="0.2">
      <c r="R6285" s="406" t="str">
        <f t="shared" si="98"/>
        <v>530_COR_65_9_202021</v>
      </c>
      <c r="S6285" s="406">
        <v>530</v>
      </c>
      <c r="T6285" s="406" t="s">
        <v>287</v>
      </c>
      <c r="U6285" s="406">
        <v>65</v>
      </c>
      <c r="V6285" s="406">
        <v>9</v>
      </c>
      <c r="W6285" s="406">
        <v>202021</v>
      </c>
      <c r="X6285" s="566">
        <v>0</v>
      </c>
    </row>
    <row r="6286" spans="18:24" x14ac:dyDescent="0.2">
      <c r="R6286" s="406" t="str">
        <f t="shared" si="98"/>
        <v>532_COR_65_9_202021</v>
      </c>
      <c r="S6286" s="406">
        <v>532</v>
      </c>
      <c r="T6286" s="406" t="s">
        <v>287</v>
      </c>
      <c r="U6286" s="406">
        <v>65</v>
      </c>
      <c r="V6286" s="406">
        <v>9</v>
      </c>
      <c r="W6286" s="406">
        <v>202021</v>
      </c>
      <c r="X6286" s="566">
        <v>0</v>
      </c>
    </row>
    <row r="6287" spans="18:24" x14ac:dyDescent="0.2">
      <c r="R6287" s="406" t="str">
        <f t="shared" si="98"/>
        <v>534_COR_65_9_202021</v>
      </c>
      <c r="S6287" s="406">
        <v>534</v>
      </c>
      <c r="T6287" s="406" t="s">
        <v>287</v>
      </c>
      <c r="U6287" s="406">
        <v>65</v>
      </c>
      <c r="V6287" s="406">
        <v>9</v>
      </c>
      <c r="W6287" s="406">
        <v>202021</v>
      </c>
      <c r="X6287" s="566">
        <v>0</v>
      </c>
    </row>
    <row r="6288" spans="18:24" x14ac:dyDescent="0.2">
      <c r="R6288" s="406" t="str">
        <f t="shared" si="98"/>
        <v>536_COR_65_9_202021</v>
      </c>
      <c r="S6288" s="406">
        <v>536</v>
      </c>
      <c r="T6288" s="406" t="s">
        <v>287</v>
      </c>
      <c r="U6288" s="406">
        <v>65</v>
      </c>
      <c r="V6288" s="406">
        <v>9</v>
      </c>
      <c r="W6288" s="406">
        <v>202021</v>
      </c>
      <c r="X6288" s="566">
        <v>0</v>
      </c>
    </row>
    <row r="6289" spans="18:24" x14ac:dyDescent="0.2">
      <c r="R6289" s="406" t="str">
        <f t="shared" si="98"/>
        <v>538_COR_65_9_202021</v>
      </c>
      <c r="S6289" s="406">
        <v>538</v>
      </c>
      <c r="T6289" s="406" t="s">
        <v>287</v>
      </c>
      <c r="U6289" s="406">
        <v>65</v>
      </c>
      <c r="V6289" s="406">
        <v>9</v>
      </c>
      <c r="W6289" s="406">
        <v>202021</v>
      </c>
      <c r="X6289" s="566">
        <v>0</v>
      </c>
    </row>
    <row r="6290" spans="18:24" x14ac:dyDescent="0.2">
      <c r="R6290" s="406" t="str">
        <f t="shared" si="98"/>
        <v>540_COR_65_9_202021</v>
      </c>
      <c r="S6290" s="406">
        <v>540</v>
      </c>
      <c r="T6290" s="406" t="s">
        <v>287</v>
      </c>
      <c r="U6290" s="406">
        <v>65</v>
      </c>
      <c r="V6290" s="406">
        <v>9</v>
      </c>
      <c r="W6290" s="406">
        <v>202021</v>
      </c>
      <c r="X6290" s="566">
        <v>0</v>
      </c>
    </row>
    <row r="6291" spans="18:24" x14ac:dyDescent="0.2">
      <c r="R6291" s="406" t="str">
        <f t="shared" si="98"/>
        <v>542_COR_65_9_202021</v>
      </c>
      <c r="S6291" s="406">
        <v>542</v>
      </c>
      <c r="T6291" s="406" t="s">
        <v>287</v>
      </c>
      <c r="U6291" s="406">
        <v>65</v>
      </c>
      <c r="V6291" s="406">
        <v>9</v>
      </c>
      <c r="W6291" s="406">
        <v>202021</v>
      </c>
      <c r="X6291" s="566">
        <v>0</v>
      </c>
    </row>
    <row r="6292" spans="18:24" x14ac:dyDescent="0.2">
      <c r="R6292" s="406" t="str">
        <f t="shared" si="98"/>
        <v>544_COR_65_9_202021</v>
      </c>
      <c r="S6292" s="406">
        <v>544</v>
      </c>
      <c r="T6292" s="406" t="s">
        <v>287</v>
      </c>
      <c r="U6292" s="406">
        <v>65</v>
      </c>
      <c r="V6292" s="406">
        <v>9</v>
      </c>
      <c r="W6292" s="406">
        <v>202021</v>
      </c>
      <c r="X6292" s="566">
        <v>0</v>
      </c>
    </row>
    <row r="6293" spans="18:24" x14ac:dyDescent="0.2">
      <c r="R6293" s="406" t="str">
        <f t="shared" si="98"/>
        <v>545_COR_65_9_202021</v>
      </c>
      <c r="S6293" s="406">
        <v>545</v>
      </c>
      <c r="T6293" s="406" t="s">
        <v>287</v>
      </c>
      <c r="U6293" s="406">
        <v>65</v>
      </c>
      <c r="V6293" s="406">
        <v>9</v>
      </c>
      <c r="W6293" s="406">
        <v>202021</v>
      </c>
      <c r="X6293" s="566">
        <v>0</v>
      </c>
    </row>
    <row r="6294" spans="18:24" x14ac:dyDescent="0.2">
      <c r="R6294" s="406" t="str">
        <f t="shared" si="98"/>
        <v>546_COR_65_9_202021</v>
      </c>
      <c r="S6294" s="406">
        <v>546</v>
      </c>
      <c r="T6294" s="406" t="s">
        <v>287</v>
      </c>
      <c r="U6294" s="406">
        <v>65</v>
      </c>
      <c r="V6294" s="406">
        <v>9</v>
      </c>
      <c r="W6294" s="406">
        <v>202021</v>
      </c>
      <c r="X6294" s="566">
        <v>0</v>
      </c>
    </row>
    <row r="6295" spans="18:24" x14ac:dyDescent="0.2">
      <c r="R6295" s="406" t="str">
        <f t="shared" si="98"/>
        <v>548_COR_65_9_202021</v>
      </c>
      <c r="S6295" s="406">
        <v>548</v>
      </c>
      <c r="T6295" s="406" t="s">
        <v>287</v>
      </c>
      <c r="U6295" s="406">
        <v>65</v>
      </c>
      <c r="V6295" s="406">
        <v>9</v>
      </c>
      <c r="W6295" s="406">
        <v>202021</v>
      </c>
      <c r="X6295" s="566">
        <v>0</v>
      </c>
    </row>
    <row r="6296" spans="18:24" x14ac:dyDescent="0.2">
      <c r="R6296" s="406" t="str">
        <f t="shared" si="98"/>
        <v>550_COR_65_9_202021</v>
      </c>
      <c r="S6296" s="406">
        <v>550</v>
      </c>
      <c r="T6296" s="406" t="s">
        <v>287</v>
      </c>
      <c r="U6296" s="406">
        <v>65</v>
      </c>
      <c r="V6296" s="406">
        <v>9</v>
      </c>
      <c r="W6296" s="406">
        <v>202021</v>
      </c>
      <c r="X6296" s="566">
        <v>0</v>
      </c>
    </row>
    <row r="6297" spans="18:24" x14ac:dyDescent="0.2">
      <c r="R6297" s="406" t="str">
        <f t="shared" si="98"/>
        <v>552_COR_65_9_202021</v>
      </c>
      <c r="S6297" s="406">
        <v>552</v>
      </c>
      <c r="T6297" s="406" t="s">
        <v>287</v>
      </c>
      <c r="U6297" s="406">
        <v>65</v>
      </c>
      <c r="V6297" s="406">
        <v>9</v>
      </c>
      <c r="W6297" s="406">
        <v>202021</v>
      </c>
      <c r="X6297" s="566">
        <v>0</v>
      </c>
    </row>
    <row r="6298" spans="18:24" x14ac:dyDescent="0.2">
      <c r="R6298" s="406" t="str">
        <f t="shared" si="98"/>
        <v>562_COR_65_9_202021</v>
      </c>
      <c r="S6298" s="406">
        <v>562</v>
      </c>
      <c r="T6298" s="406" t="s">
        <v>287</v>
      </c>
      <c r="U6298" s="406">
        <v>65</v>
      </c>
      <c r="V6298" s="406">
        <v>9</v>
      </c>
      <c r="W6298" s="406">
        <v>202021</v>
      </c>
      <c r="X6298" s="566">
        <v>6240</v>
      </c>
    </row>
    <row r="6299" spans="18:24" x14ac:dyDescent="0.2">
      <c r="R6299" s="406" t="str">
        <f t="shared" si="98"/>
        <v>564_COR_65_9_202021</v>
      </c>
      <c r="S6299" s="406">
        <v>564</v>
      </c>
      <c r="T6299" s="406" t="s">
        <v>287</v>
      </c>
      <c r="U6299" s="406">
        <v>65</v>
      </c>
      <c r="V6299" s="406">
        <v>9</v>
      </c>
      <c r="W6299" s="406">
        <v>202021</v>
      </c>
      <c r="X6299" s="566">
        <v>15969</v>
      </c>
    </row>
    <row r="6300" spans="18:24" x14ac:dyDescent="0.2">
      <c r="R6300" s="406" t="str">
        <f t="shared" si="98"/>
        <v>566_COR_65_9_202021</v>
      </c>
      <c r="S6300" s="406">
        <v>566</v>
      </c>
      <c r="T6300" s="406" t="s">
        <v>287</v>
      </c>
      <c r="U6300" s="406">
        <v>65</v>
      </c>
      <c r="V6300" s="406">
        <v>9</v>
      </c>
      <c r="W6300" s="406">
        <v>202021</v>
      </c>
      <c r="X6300" s="566">
        <v>5258</v>
      </c>
    </row>
    <row r="6301" spans="18:24" x14ac:dyDescent="0.2">
      <c r="R6301" s="406" t="str">
        <f t="shared" si="98"/>
        <v>568_COR_65_9_202021</v>
      </c>
      <c r="S6301" s="406">
        <v>568</v>
      </c>
      <c r="T6301" s="406" t="s">
        <v>287</v>
      </c>
      <c r="U6301" s="406">
        <v>65</v>
      </c>
      <c r="V6301" s="406">
        <v>9</v>
      </c>
      <c r="W6301" s="406">
        <v>202021</v>
      </c>
      <c r="X6301" s="566">
        <v>31247</v>
      </c>
    </row>
    <row r="6302" spans="18:24" x14ac:dyDescent="0.2">
      <c r="R6302" s="406" t="str">
        <f t="shared" si="98"/>
        <v>572_COR_65_9_202021</v>
      </c>
      <c r="S6302" s="406">
        <v>572</v>
      </c>
      <c r="T6302" s="406" t="s">
        <v>287</v>
      </c>
      <c r="U6302" s="406">
        <v>65</v>
      </c>
      <c r="V6302" s="406">
        <v>9</v>
      </c>
      <c r="W6302" s="406">
        <v>202021</v>
      </c>
      <c r="X6302" s="566">
        <v>8095</v>
      </c>
    </row>
    <row r="6303" spans="18:24" x14ac:dyDescent="0.2">
      <c r="R6303" s="406" t="str">
        <f t="shared" si="98"/>
        <v>574_COR_65_9_202021</v>
      </c>
      <c r="S6303" s="406">
        <v>574</v>
      </c>
      <c r="T6303" s="406" t="s">
        <v>287</v>
      </c>
      <c r="U6303" s="406">
        <v>65</v>
      </c>
      <c r="V6303" s="406">
        <v>9</v>
      </c>
      <c r="W6303" s="406">
        <v>202021</v>
      </c>
      <c r="X6303" s="566">
        <v>0</v>
      </c>
    </row>
    <row r="6304" spans="18:24" x14ac:dyDescent="0.2">
      <c r="R6304" s="406" t="str">
        <f t="shared" si="98"/>
        <v>576_COR_65_9_202021</v>
      </c>
      <c r="S6304" s="406">
        <v>576</v>
      </c>
      <c r="T6304" s="406" t="s">
        <v>287</v>
      </c>
      <c r="U6304" s="406">
        <v>65</v>
      </c>
      <c r="V6304" s="406">
        <v>9</v>
      </c>
      <c r="W6304" s="406">
        <v>202021</v>
      </c>
      <c r="X6304" s="566">
        <v>3587</v>
      </c>
    </row>
    <row r="6305" spans="18:24" x14ac:dyDescent="0.2">
      <c r="R6305" s="406" t="str">
        <f t="shared" si="98"/>
        <v>582_COR_65_9_202021</v>
      </c>
      <c r="S6305" s="406">
        <v>582</v>
      </c>
      <c r="T6305" s="406" t="s">
        <v>287</v>
      </c>
      <c r="U6305" s="406">
        <v>65</v>
      </c>
      <c r="V6305" s="406">
        <v>9</v>
      </c>
      <c r="W6305" s="406">
        <v>202021</v>
      </c>
      <c r="X6305" s="566">
        <v>0</v>
      </c>
    </row>
    <row r="6306" spans="18:24" x14ac:dyDescent="0.2">
      <c r="R6306" s="406" t="str">
        <f t="shared" si="98"/>
        <v>584_COR_65_9_202021</v>
      </c>
      <c r="S6306" s="406">
        <v>584</v>
      </c>
      <c r="T6306" s="406" t="s">
        <v>287</v>
      </c>
      <c r="U6306" s="406">
        <v>65</v>
      </c>
      <c r="V6306" s="406">
        <v>9</v>
      </c>
      <c r="W6306" s="406">
        <v>202021</v>
      </c>
      <c r="X6306" s="566">
        <v>0</v>
      </c>
    </row>
    <row r="6307" spans="18:24" x14ac:dyDescent="0.2">
      <c r="R6307" s="406" t="str">
        <f t="shared" si="98"/>
        <v>586_COR_65_9_202021</v>
      </c>
      <c r="S6307" s="406">
        <v>586</v>
      </c>
      <c r="T6307" s="406" t="s">
        <v>287</v>
      </c>
      <c r="U6307" s="406">
        <v>65</v>
      </c>
      <c r="V6307" s="406">
        <v>9</v>
      </c>
      <c r="W6307" s="406">
        <v>202021</v>
      </c>
      <c r="X6307" s="566">
        <v>0</v>
      </c>
    </row>
    <row r="6308" spans="18:24" x14ac:dyDescent="0.2">
      <c r="R6308" s="406" t="str">
        <f t="shared" si="98"/>
        <v>512_COR_66_9_202021</v>
      </c>
      <c r="S6308" s="406">
        <v>512</v>
      </c>
      <c r="T6308" s="406" t="s">
        <v>287</v>
      </c>
      <c r="U6308" s="406">
        <v>66</v>
      </c>
      <c r="V6308" s="406">
        <v>9</v>
      </c>
      <c r="W6308" s="406">
        <v>202021</v>
      </c>
      <c r="X6308" s="566">
        <v>33128</v>
      </c>
    </row>
    <row r="6309" spans="18:24" x14ac:dyDescent="0.2">
      <c r="R6309" s="406" t="str">
        <f t="shared" si="98"/>
        <v>514_COR_66_9_202021</v>
      </c>
      <c r="S6309" s="406">
        <v>514</v>
      </c>
      <c r="T6309" s="406" t="s">
        <v>287</v>
      </c>
      <c r="U6309" s="406">
        <v>66</v>
      </c>
      <c r="V6309" s="406">
        <v>9</v>
      </c>
      <c r="W6309" s="406">
        <v>202021</v>
      </c>
      <c r="X6309" s="566">
        <v>27667</v>
      </c>
    </row>
    <row r="6310" spans="18:24" x14ac:dyDescent="0.2">
      <c r="R6310" s="406" t="str">
        <f t="shared" si="98"/>
        <v>516_COR_66_9_202021</v>
      </c>
      <c r="S6310" s="406">
        <v>516</v>
      </c>
      <c r="T6310" s="406" t="s">
        <v>287</v>
      </c>
      <c r="U6310" s="406">
        <v>66</v>
      </c>
      <c r="V6310" s="406">
        <v>9</v>
      </c>
      <c r="W6310" s="406">
        <v>202021</v>
      </c>
      <c r="X6310" s="566">
        <v>26833</v>
      </c>
    </row>
    <row r="6311" spans="18:24" x14ac:dyDescent="0.2">
      <c r="R6311" s="406" t="str">
        <f t="shared" si="98"/>
        <v>518_COR_66_9_202021</v>
      </c>
      <c r="S6311" s="406">
        <v>518</v>
      </c>
      <c r="T6311" s="406" t="s">
        <v>287</v>
      </c>
      <c r="U6311" s="406">
        <v>66</v>
      </c>
      <c r="V6311" s="406">
        <v>9</v>
      </c>
      <c r="W6311" s="406">
        <v>202021</v>
      </c>
      <c r="X6311" s="566">
        <v>47247</v>
      </c>
    </row>
    <row r="6312" spans="18:24" x14ac:dyDescent="0.2">
      <c r="R6312" s="406" t="str">
        <f t="shared" si="98"/>
        <v>520_COR_66_9_202021</v>
      </c>
      <c r="S6312" s="406">
        <v>520</v>
      </c>
      <c r="T6312" s="406" t="s">
        <v>287</v>
      </c>
      <c r="U6312" s="406">
        <v>66</v>
      </c>
      <c r="V6312" s="406">
        <v>9</v>
      </c>
      <c r="W6312" s="406">
        <v>202021</v>
      </c>
      <c r="X6312" s="566">
        <v>62915.242859999998</v>
      </c>
    </row>
    <row r="6313" spans="18:24" x14ac:dyDescent="0.2">
      <c r="R6313" s="406" t="str">
        <f t="shared" si="98"/>
        <v>522_COR_66_9_202021</v>
      </c>
      <c r="S6313" s="406">
        <v>522</v>
      </c>
      <c r="T6313" s="406" t="s">
        <v>287</v>
      </c>
      <c r="U6313" s="406">
        <v>66</v>
      </c>
      <c r="V6313" s="406">
        <v>9</v>
      </c>
      <c r="W6313" s="406">
        <v>202021</v>
      </c>
      <c r="X6313" s="566">
        <v>64294.885999999999</v>
      </c>
    </row>
    <row r="6314" spans="18:24" x14ac:dyDescent="0.2">
      <c r="R6314" s="406" t="str">
        <f t="shared" si="98"/>
        <v>524_COR_66_9_202021</v>
      </c>
      <c r="S6314" s="406">
        <v>524</v>
      </c>
      <c r="T6314" s="406" t="s">
        <v>287</v>
      </c>
      <c r="U6314" s="406">
        <v>66</v>
      </c>
      <c r="V6314" s="406">
        <v>9</v>
      </c>
      <c r="W6314" s="406">
        <v>202021</v>
      </c>
      <c r="X6314" s="566">
        <v>63201.635000000002</v>
      </c>
    </row>
    <row r="6315" spans="18:24" x14ac:dyDescent="0.2">
      <c r="R6315" s="406" t="str">
        <f t="shared" si="98"/>
        <v>526_COR_66_9_202021</v>
      </c>
      <c r="S6315" s="406">
        <v>526</v>
      </c>
      <c r="T6315" s="406" t="s">
        <v>287</v>
      </c>
      <c r="U6315" s="406">
        <v>66</v>
      </c>
      <c r="V6315" s="406">
        <v>9</v>
      </c>
      <c r="W6315" s="406">
        <v>202021</v>
      </c>
      <c r="X6315" s="566">
        <v>14636</v>
      </c>
    </row>
    <row r="6316" spans="18:24" x14ac:dyDescent="0.2">
      <c r="R6316" s="406" t="str">
        <f t="shared" si="98"/>
        <v>528_COR_66_9_202021</v>
      </c>
      <c r="S6316" s="406">
        <v>528</v>
      </c>
      <c r="T6316" s="406" t="s">
        <v>287</v>
      </c>
      <c r="U6316" s="406">
        <v>66</v>
      </c>
      <c r="V6316" s="406">
        <v>9</v>
      </c>
      <c r="W6316" s="406">
        <v>202021</v>
      </c>
      <c r="X6316" s="566">
        <v>51866.820770000006</v>
      </c>
    </row>
    <row r="6317" spans="18:24" x14ac:dyDescent="0.2">
      <c r="R6317" s="406" t="str">
        <f t="shared" si="98"/>
        <v>530_COR_66_9_202021</v>
      </c>
      <c r="S6317" s="406">
        <v>530</v>
      </c>
      <c r="T6317" s="406" t="s">
        <v>287</v>
      </c>
      <c r="U6317" s="406">
        <v>66</v>
      </c>
      <c r="V6317" s="406">
        <v>9</v>
      </c>
      <c r="W6317" s="406">
        <v>202021</v>
      </c>
      <c r="X6317" s="566">
        <v>84818.954477356645</v>
      </c>
    </row>
    <row r="6318" spans="18:24" x14ac:dyDescent="0.2">
      <c r="R6318" s="406" t="str">
        <f t="shared" si="98"/>
        <v>532_COR_66_9_202021</v>
      </c>
      <c r="S6318" s="406">
        <v>532</v>
      </c>
      <c r="T6318" s="406" t="s">
        <v>287</v>
      </c>
      <c r="U6318" s="406">
        <v>66</v>
      </c>
      <c r="V6318" s="406">
        <v>9</v>
      </c>
      <c r="W6318" s="406">
        <v>202021</v>
      </c>
      <c r="X6318" s="566">
        <v>182565</v>
      </c>
    </row>
    <row r="6319" spans="18:24" x14ac:dyDescent="0.2">
      <c r="R6319" s="406" t="str">
        <f t="shared" si="98"/>
        <v>534_COR_66_9_202021</v>
      </c>
      <c r="S6319" s="406">
        <v>534</v>
      </c>
      <c r="T6319" s="406" t="s">
        <v>287</v>
      </c>
      <c r="U6319" s="406">
        <v>66</v>
      </c>
      <c r="V6319" s="406">
        <v>9</v>
      </c>
      <c r="W6319" s="406">
        <v>202021</v>
      </c>
      <c r="X6319" s="566">
        <v>58768.517490000006</v>
      </c>
    </row>
    <row r="6320" spans="18:24" x14ac:dyDescent="0.2">
      <c r="R6320" s="406" t="str">
        <f t="shared" si="98"/>
        <v>536_COR_66_9_202021</v>
      </c>
      <c r="S6320" s="406">
        <v>536</v>
      </c>
      <c r="T6320" s="406" t="s">
        <v>287</v>
      </c>
      <c r="U6320" s="406">
        <v>66</v>
      </c>
      <c r="V6320" s="406">
        <v>9</v>
      </c>
      <c r="W6320" s="406">
        <v>202021</v>
      </c>
      <c r="X6320" s="566">
        <v>23461</v>
      </c>
    </row>
    <row r="6321" spans="18:24" x14ac:dyDescent="0.2">
      <c r="R6321" s="406" t="str">
        <f t="shared" si="98"/>
        <v>538_COR_66_9_202021</v>
      </c>
      <c r="S6321" s="406">
        <v>538</v>
      </c>
      <c r="T6321" s="406" t="s">
        <v>287</v>
      </c>
      <c r="U6321" s="406">
        <v>66</v>
      </c>
      <c r="V6321" s="406">
        <v>9</v>
      </c>
      <c r="W6321" s="406">
        <v>202021</v>
      </c>
      <c r="X6321" s="566">
        <v>78359.661000000007</v>
      </c>
    </row>
    <row r="6322" spans="18:24" x14ac:dyDescent="0.2">
      <c r="R6322" s="406" t="str">
        <f t="shared" si="98"/>
        <v>540_COR_66_9_202021</v>
      </c>
      <c r="S6322" s="406">
        <v>540</v>
      </c>
      <c r="T6322" s="406" t="s">
        <v>287</v>
      </c>
      <c r="U6322" s="406">
        <v>66</v>
      </c>
      <c r="V6322" s="406">
        <v>9</v>
      </c>
      <c r="W6322" s="406">
        <v>202021</v>
      </c>
      <c r="X6322" s="566">
        <v>102319.93999999999</v>
      </c>
    </row>
    <row r="6323" spans="18:24" x14ac:dyDescent="0.2">
      <c r="R6323" s="406" t="str">
        <f t="shared" si="98"/>
        <v>542_COR_66_9_202021</v>
      </c>
      <c r="S6323" s="406">
        <v>542</v>
      </c>
      <c r="T6323" s="406" t="s">
        <v>287</v>
      </c>
      <c r="U6323" s="406">
        <v>66</v>
      </c>
      <c r="V6323" s="406">
        <v>9</v>
      </c>
      <c r="W6323" s="406">
        <v>202021</v>
      </c>
      <c r="X6323" s="566">
        <v>27291</v>
      </c>
    </row>
    <row r="6324" spans="18:24" x14ac:dyDescent="0.2">
      <c r="R6324" s="406" t="str">
        <f t="shared" si="98"/>
        <v>544_COR_66_9_202021</v>
      </c>
      <c r="S6324" s="406">
        <v>544</v>
      </c>
      <c r="T6324" s="406" t="s">
        <v>287</v>
      </c>
      <c r="U6324" s="406">
        <v>66</v>
      </c>
      <c r="V6324" s="406">
        <v>9</v>
      </c>
      <c r="W6324" s="406">
        <v>202021</v>
      </c>
      <c r="X6324" s="566">
        <v>51933</v>
      </c>
    </row>
    <row r="6325" spans="18:24" x14ac:dyDescent="0.2">
      <c r="R6325" s="406" t="str">
        <f t="shared" si="98"/>
        <v>545_COR_66_9_202021</v>
      </c>
      <c r="S6325" s="406">
        <v>545</v>
      </c>
      <c r="T6325" s="406" t="s">
        <v>287</v>
      </c>
      <c r="U6325" s="406">
        <v>66</v>
      </c>
      <c r="V6325" s="406">
        <v>9</v>
      </c>
      <c r="W6325" s="406">
        <v>202021</v>
      </c>
      <c r="X6325" s="566">
        <v>17610</v>
      </c>
    </row>
    <row r="6326" spans="18:24" x14ac:dyDescent="0.2">
      <c r="R6326" s="406" t="str">
        <f t="shared" si="98"/>
        <v>546_COR_66_9_202021</v>
      </c>
      <c r="S6326" s="406">
        <v>546</v>
      </c>
      <c r="T6326" s="406" t="s">
        <v>287</v>
      </c>
      <c r="U6326" s="406">
        <v>66</v>
      </c>
      <c r="V6326" s="406">
        <v>9</v>
      </c>
      <c r="W6326" s="406">
        <v>202021</v>
      </c>
      <c r="X6326" s="566">
        <v>19364</v>
      </c>
    </row>
    <row r="6327" spans="18:24" x14ac:dyDescent="0.2">
      <c r="R6327" s="406" t="str">
        <f t="shared" si="98"/>
        <v>548_COR_66_9_202021</v>
      </c>
      <c r="S6327" s="406">
        <v>548</v>
      </c>
      <c r="T6327" s="406" t="s">
        <v>287</v>
      </c>
      <c r="U6327" s="406">
        <v>66</v>
      </c>
      <c r="V6327" s="406">
        <v>9</v>
      </c>
      <c r="W6327" s="406">
        <v>202021</v>
      </c>
      <c r="X6327" s="566">
        <v>17694.677</v>
      </c>
    </row>
    <row r="6328" spans="18:24" x14ac:dyDescent="0.2">
      <c r="R6328" s="406" t="str">
        <f t="shared" si="98"/>
        <v>550_COR_66_9_202021</v>
      </c>
      <c r="S6328" s="406">
        <v>550</v>
      </c>
      <c r="T6328" s="406" t="s">
        <v>287</v>
      </c>
      <c r="U6328" s="406">
        <v>66</v>
      </c>
      <c r="V6328" s="406">
        <v>9</v>
      </c>
      <c r="W6328" s="406">
        <v>202021</v>
      </c>
      <c r="X6328" s="566">
        <v>26160.136600000002</v>
      </c>
    </row>
    <row r="6329" spans="18:24" x14ac:dyDescent="0.2">
      <c r="R6329" s="406" t="str">
        <f t="shared" si="98"/>
        <v>552_COR_66_9_202021</v>
      </c>
      <c r="S6329" s="406">
        <v>552</v>
      </c>
      <c r="T6329" s="406" t="s">
        <v>287</v>
      </c>
      <c r="U6329" s="406">
        <v>66</v>
      </c>
      <c r="V6329" s="406">
        <v>9</v>
      </c>
      <c r="W6329" s="406">
        <v>202021</v>
      </c>
      <c r="X6329" s="566">
        <v>165710</v>
      </c>
    </row>
    <row r="6330" spans="18:24" x14ac:dyDescent="0.2">
      <c r="R6330" s="406" t="str">
        <f t="shared" si="98"/>
        <v>562_COR_66_9_202021</v>
      </c>
      <c r="S6330" s="406">
        <v>562</v>
      </c>
      <c r="T6330" s="406" t="s">
        <v>287</v>
      </c>
      <c r="U6330" s="406">
        <v>66</v>
      </c>
      <c r="V6330" s="406">
        <v>9</v>
      </c>
      <c r="W6330" s="406">
        <v>202021</v>
      </c>
      <c r="X6330" s="566">
        <v>6240</v>
      </c>
    </row>
    <row r="6331" spans="18:24" x14ac:dyDescent="0.2">
      <c r="R6331" s="406" t="str">
        <f t="shared" si="98"/>
        <v>564_COR_66_9_202021</v>
      </c>
      <c r="S6331" s="406">
        <v>564</v>
      </c>
      <c r="T6331" s="406" t="s">
        <v>287</v>
      </c>
      <c r="U6331" s="406">
        <v>66</v>
      </c>
      <c r="V6331" s="406">
        <v>9</v>
      </c>
      <c r="W6331" s="406">
        <v>202021</v>
      </c>
      <c r="X6331" s="566">
        <v>15969</v>
      </c>
    </row>
    <row r="6332" spans="18:24" x14ac:dyDescent="0.2">
      <c r="R6332" s="406" t="str">
        <f t="shared" si="98"/>
        <v>566_COR_66_9_202021</v>
      </c>
      <c r="S6332" s="406">
        <v>566</v>
      </c>
      <c r="T6332" s="406" t="s">
        <v>287</v>
      </c>
      <c r="U6332" s="406">
        <v>66</v>
      </c>
      <c r="V6332" s="406">
        <v>9</v>
      </c>
      <c r="W6332" s="406">
        <v>202021</v>
      </c>
      <c r="X6332" s="566">
        <v>5258</v>
      </c>
    </row>
    <row r="6333" spans="18:24" x14ac:dyDescent="0.2">
      <c r="R6333" s="406" t="str">
        <f t="shared" si="98"/>
        <v>568_COR_66_9_202021</v>
      </c>
      <c r="S6333" s="406">
        <v>568</v>
      </c>
      <c r="T6333" s="406" t="s">
        <v>287</v>
      </c>
      <c r="U6333" s="406">
        <v>66</v>
      </c>
      <c r="V6333" s="406">
        <v>9</v>
      </c>
      <c r="W6333" s="406">
        <v>202021</v>
      </c>
      <c r="X6333" s="566">
        <v>31247</v>
      </c>
    </row>
    <row r="6334" spans="18:24" x14ac:dyDescent="0.2">
      <c r="R6334" s="406" t="str">
        <f t="shared" si="98"/>
        <v>572_COR_66_9_202021</v>
      </c>
      <c r="S6334" s="406">
        <v>572</v>
      </c>
      <c r="T6334" s="406" t="s">
        <v>287</v>
      </c>
      <c r="U6334" s="406">
        <v>66</v>
      </c>
      <c r="V6334" s="406">
        <v>9</v>
      </c>
      <c r="W6334" s="406">
        <v>202021</v>
      </c>
      <c r="X6334" s="566">
        <v>8095</v>
      </c>
    </row>
    <row r="6335" spans="18:24" x14ac:dyDescent="0.2">
      <c r="R6335" s="406" t="str">
        <f t="shared" si="98"/>
        <v>574_COR_66_9_202021</v>
      </c>
      <c r="S6335" s="406">
        <v>574</v>
      </c>
      <c r="T6335" s="406" t="s">
        <v>287</v>
      </c>
      <c r="U6335" s="406">
        <v>66</v>
      </c>
      <c r="V6335" s="406">
        <v>9</v>
      </c>
      <c r="W6335" s="406">
        <v>202021</v>
      </c>
      <c r="X6335" s="566">
        <v>0</v>
      </c>
    </row>
    <row r="6336" spans="18:24" x14ac:dyDescent="0.2">
      <c r="R6336" s="406" t="str">
        <f t="shared" si="98"/>
        <v>576_COR_66_9_202021</v>
      </c>
      <c r="S6336" s="406">
        <v>576</v>
      </c>
      <c r="T6336" s="406" t="s">
        <v>287</v>
      </c>
      <c r="U6336" s="406">
        <v>66</v>
      </c>
      <c r="V6336" s="406">
        <v>9</v>
      </c>
      <c r="W6336" s="406">
        <v>202021</v>
      </c>
      <c r="X6336" s="566">
        <v>3587</v>
      </c>
    </row>
    <row r="6337" spans="18:24" x14ac:dyDescent="0.2">
      <c r="R6337" s="406" t="str">
        <f t="shared" si="98"/>
        <v>582_COR_66_9_202021</v>
      </c>
      <c r="S6337" s="406">
        <v>582</v>
      </c>
      <c r="T6337" s="406" t="s">
        <v>287</v>
      </c>
      <c r="U6337" s="406">
        <v>66</v>
      </c>
      <c r="V6337" s="406">
        <v>9</v>
      </c>
      <c r="W6337" s="406">
        <v>202021</v>
      </c>
      <c r="X6337" s="566">
        <v>551</v>
      </c>
    </row>
    <row r="6338" spans="18:24" x14ac:dyDescent="0.2">
      <c r="R6338" s="406" t="str">
        <f t="shared" si="98"/>
        <v>584_COR_66_9_202021</v>
      </c>
      <c r="S6338" s="406">
        <v>584</v>
      </c>
      <c r="T6338" s="406" t="s">
        <v>287</v>
      </c>
      <c r="U6338" s="406">
        <v>66</v>
      </c>
      <c r="V6338" s="406">
        <v>9</v>
      </c>
      <c r="W6338" s="406">
        <v>202021</v>
      </c>
      <c r="X6338" s="566">
        <v>1520</v>
      </c>
    </row>
    <row r="6339" spans="18:24" x14ac:dyDescent="0.2">
      <c r="R6339" s="406" t="str">
        <f t="shared" si="98"/>
        <v>586_COR_66_9_202021</v>
      </c>
      <c r="S6339" s="406">
        <v>586</v>
      </c>
      <c r="T6339" s="406" t="s">
        <v>287</v>
      </c>
      <c r="U6339" s="406">
        <v>66</v>
      </c>
      <c r="V6339" s="406">
        <v>9</v>
      </c>
      <c r="W6339" s="406">
        <v>202021</v>
      </c>
      <c r="X6339" s="566">
        <v>1778</v>
      </c>
    </row>
    <row r="6340" spans="18:24" x14ac:dyDescent="0.2">
      <c r="R6340" s="406" t="str">
        <f t="shared" ref="R6340:R6403" si="99">S6340&amp;"_"&amp;T6340&amp;"_"&amp;U6340&amp;"_"&amp;V6340&amp;"_"&amp;W6340</f>
        <v>512_COR4_19_9_202021</v>
      </c>
      <c r="S6340" s="406">
        <v>512</v>
      </c>
      <c r="T6340" s="406" t="s">
        <v>231</v>
      </c>
      <c r="U6340" s="406">
        <v>19</v>
      </c>
      <c r="V6340" s="406">
        <v>9</v>
      </c>
      <c r="W6340" s="406">
        <v>202021</v>
      </c>
      <c r="X6340" s="566">
        <v>33128</v>
      </c>
    </row>
    <row r="6341" spans="18:24" x14ac:dyDescent="0.2">
      <c r="R6341" s="406" t="str">
        <f t="shared" si="99"/>
        <v>514_COR4_19_9_202021</v>
      </c>
      <c r="S6341" s="406">
        <v>514</v>
      </c>
      <c r="T6341" s="406" t="s">
        <v>231</v>
      </c>
      <c r="U6341" s="406">
        <v>19</v>
      </c>
      <c r="V6341" s="406">
        <v>9</v>
      </c>
      <c r="W6341" s="406">
        <v>202021</v>
      </c>
      <c r="X6341" s="566">
        <v>27667</v>
      </c>
    </row>
    <row r="6342" spans="18:24" x14ac:dyDescent="0.2">
      <c r="R6342" s="406" t="str">
        <f t="shared" si="99"/>
        <v>516_COR4_19_9_202021</v>
      </c>
      <c r="S6342" s="406">
        <v>516</v>
      </c>
      <c r="T6342" s="406" t="s">
        <v>231</v>
      </c>
      <c r="U6342" s="406">
        <v>19</v>
      </c>
      <c r="V6342" s="406">
        <v>9</v>
      </c>
      <c r="W6342" s="406">
        <v>202021</v>
      </c>
      <c r="X6342" s="566">
        <v>26833</v>
      </c>
    </row>
    <row r="6343" spans="18:24" x14ac:dyDescent="0.2">
      <c r="R6343" s="406" t="str">
        <f t="shared" si="99"/>
        <v>518_COR4_19_9_202021</v>
      </c>
      <c r="S6343" s="406">
        <v>518</v>
      </c>
      <c r="T6343" s="406" t="s">
        <v>231</v>
      </c>
      <c r="U6343" s="406">
        <v>19</v>
      </c>
      <c r="V6343" s="406">
        <v>9</v>
      </c>
      <c r="W6343" s="406">
        <v>202021</v>
      </c>
      <c r="X6343" s="566">
        <v>47247</v>
      </c>
    </row>
    <row r="6344" spans="18:24" x14ac:dyDescent="0.2">
      <c r="R6344" s="406" t="str">
        <f t="shared" si="99"/>
        <v>520_COR4_19_9_202021</v>
      </c>
      <c r="S6344" s="406">
        <v>520</v>
      </c>
      <c r="T6344" s="406" t="s">
        <v>231</v>
      </c>
      <c r="U6344" s="406">
        <v>19</v>
      </c>
      <c r="V6344" s="406">
        <v>9</v>
      </c>
      <c r="W6344" s="406">
        <v>202021</v>
      </c>
      <c r="X6344" s="566">
        <v>62915.242859999998</v>
      </c>
    </row>
    <row r="6345" spans="18:24" x14ac:dyDescent="0.2">
      <c r="R6345" s="406" t="str">
        <f t="shared" si="99"/>
        <v>522_COR4_19_9_202021</v>
      </c>
      <c r="S6345" s="406">
        <v>522</v>
      </c>
      <c r="T6345" s="406" t="s">
        <v>231</v>
      </c>
      <c r="U6345" s="406">
        <v>19</v>
      </c>
      <c r="V6345" s="406">
        <v>9</v>
      </c>
      <c r="W6345" s="406">
        <v>202021</v>
      </c>
      <c r="X6345" s="566">
        <v>64294.885999999999</v>
      </c>
    </row>
    <row r="6346" spans="18:24" x14ac:dyDescent="0.2">
      <c r="R6346" s="406" t="str">
        <f t="shared" si="99"/>
        <v>524_COR4_19_9_202021</v>
      </c>
      <c r="S6346" s="406">
        <v>524</v>
      </c>
      <c r="T6346" s="406" t="s">
        <v>231</v>
      </c>
      <c r="U6346" s="406">
        <v>19</v>
      </c>
      <c r="V6346" s="406">
        <v>9</v>
      </c>
      <c r="W6346" s="406">
        <v>202021</v>
      </c>
      <c r="X6346" s="566">
        <v>63201.635000000009</v>
      </c>
    </row>
    <row r="6347" spans="18:24" x14ac:dyDescent="0.2">
      <c r="R6347" s="406" t="str">
        <f t="shared" si="99"/>
        <v>526_COR4_19_9_202021</v>
      </c>
      <c r="S6347" s="406">
        <v>526</v>
      </c>
      <c r="T6347" s="406" t="s">
        <v>231</v>
      </c>
      <c r="U6347" s="406">
        <v>19</v>
      </c>
      <c r="V6347" s="406">
        <v>9</v>
      </c>
      <c r="W6347" s="406">
        <v>202021</v>
      </c>
      <c r="X6347" s="566">
        <v>14636</v>
      </c>
    </row>
    <row r="6348" spans="18:24" x14ac:dyDescent="0.2">
      <c r="R6348" s="406" t="str">
        <f t="shared" si="99"/>
        <v>528_COR4_19_9_202021</v>
      </c>
      <c r="S6348" s="406">
        <v>528</v>
      </c>
      <c r="T6348" s="406" t="s">
        <v>231</v>
      </c>
      <c r="U6348" s="406">
        <v>19</v>
      </c>
      <c r="V6348" s="406">
        <v>9</v>
      </c>
      <c r="W6348" s="406">
        <v>202021</v>
      </c>
      <c r="X6348" s="566">
        <v>51866.820770000006</v>
      </c>
    </row>
    <row r="6349" spans="18:24" x14ac:dyDescent="0.2">
      <c r="R6349" s="406" t="str">
        <f t="shared" si="99"/>
        <v>530_COR4_19_9_202021</v>
      </c>
      <c r="S6349" s="406">
        <v>530</v>
      </c>
      <c r="T6349" s="406" t="s">
        <v>231</v>
      </c>
      <c r="U6349" s="406">
        <v>19</v>
      </c>
      <c r="V6349" s="406">
        <v>9</v>
      </c>
      <c r="W6349" s="406">
        <v>202021</v>
      </c>
      <c r="X6349" s="566">
        <v>84818.954477356659</v>
      </c>
    </row>
    <row r="6350" spans="18:24" x14ac:dyDescent="0.2">
      <c r="R6350" s="406" t="str">
        <f t="shared" si="99"/>
        <v>532_COR4_19_9_202021</v>
      </c>
      <c r="S6350" s="406">
        <v>532</v>
      </c>
      <c r="T6350" s="406" t="s">
        <v>231</v>
      </c>
      <c r="U6350" s="406">
        <v>19</v>
      </c>
      <c r="V6350" s="406">
        <v>9</v>
      </c>
      <c r="W6350" s="406">
        <v>202021</v>
      </c>
      <c r="X6350" s="566">
        <v>182565</v>
      </c>
    </row>
    <row r="6351" spans="18:24" x14ac:dyDescent="0.2">
      <c r="R6351" s="406" t="str">
        <f t="shared" si="99"/>
        <v>534_COR4_19_9_202021</v>
      </c>
      <c r="S6351" s="406">
        <v>534</v>
      </c>
      <c r="T6351" s="406" t="s">
        <v>231</v>
      </c>
      <c r="U6351" s="406">
        <v>19</v>
      </c>
      <c r="V6351" s="406">
        <v>9</v>
      </c>
      <c r="W6351" s="406">
        <v>202021</v>
      </c>
      <c r="X6351" s="566">
        <v>58768.517490000013</v>
      </c>
    </row>
    <row r="6352" spans="18:24" x14ac:dyDescent="0.2">
      <c r="R6352" s="406" t="str">
        <f t="shared" si="99"/>
        <v>536_COR4_19_9_202021</v>
      </c>
      <c r="S6352" s="406">
        <v>536</v>
      </c>
      <c r="T6352" s="406" t="s">
        <v>231</v>
      </c>
      <c r="U6352" s="406">
        <v>19</v>
      </c>
      <c r="V6352" s="406">
        <v>9</v>
      </c>
      <c r="W6352" s="406">
        <v>202021</v>
      </c>
      <c r="X6352" s="566">
        <v>23461</v>
      </c>
    </row>
    <row r="6353" spans="18:24" x14ac:dyDescent="0.2">
      <c r="R6353" s="406" t="str">
        <f t="shared" si="99"/>
        <v>538_COR4_19_9_202021</v>
      </c>
      <c r="S6353" s="406">
        <v>538</v>
      </c>
      <c r="T6353" s="406" t="s">
        <v>231</v>
      </c>
      <c r="U6353" s="406">
        <v>19</v>
      </c>
      <c r="V6353" s="406">
        <v>9</v>
      </c>
      <c r="W6353" s="406">
        <v>202021</v>
      </c>
      <c r="X6353" s="566">
        <v>78359.660999999993</v>
      </c>
    </row>
    <row r="6354" spans="18:24" x14ac:dyDescent="0.2">
      <c r="R6354" s="406" t="str">
        <f t="shared" si="99"/>
        <v>540_COR4_19_9_202021</v>
      </c>
      <c r="S6354" s="406">
        <v>540</v>
      </c>
      <c r="T6354" s="406" t="s">
        <v>231</v>
      </c>
      <c r="U6354" s="406">
        <v>19</v>
      </c>
      <c r="V6354" s="406">
        <v>9</v>
      </c>
      <c r="W6354" s="406">
        <v>202021</v>
      </c>
      <c r="X6354" s="566">
        <v>102319.93999999999</v>
      </c>
    </row>
    <row r="6355" spans="18:24" x14ac:dyDescent="0.2">
      <c r="R6355" s="406" t="str">
        <f t="shared" si="99"/>
        <v>542_COR4_19_9_202021</v>
      </c>
      <c r="S6355" s="406">
        <v>542</v>
      </c>
      <c r="T6355" s="406" t="s">
        <v>231</v>
      </c>
      <c r="U6355" s="406">
        <v>19</v>
      </c>
      <c r="V6355" s="406">
        <v>9</v>
      </c>
      <c r="W6355" s="406">
        <v>202021</v>
      </c>
      <c r="X6355" s="566">
        <v>27616</v>
      </c>
    </row>
    <row r="6356" spans="18:24" x14ac:dyDescent="0.2">
      <c r="R6356" s="406" t="str">
        <f t="shared" si="99"/>
        <v>544_COR4_19_9_202021</v>
      </c>
      <c r="S6356" s="406">
        <v>544</v>
      </c>
      <c r="T6356" s="406" t="s">
        <v>231</v>
      </c>
      <c r="U6356" s="406">
        <v>19</v>
      </c>
      <c r="V6356" s="406">
        <v>9</v>
      </c>
      <c r="W6356" s="406">
        <v>202021</v>
      </c>
      <c r="X6356" s="566">
        <v>51933</v>
      </c>
    </row>
    <row r="6357" spans="18:24" x14ac:dyDescent="0.2">
      <c r="R6357" s="406" t="str">
        <f t="shared" si="99"/>
        <v>545_COR4_19_9_202021</v>
      </c>
      <c r="S6357" s="406">
        <v>545</v>
      </c>
      <c r="T6357" s="406" t="s">
        <v>231</v>
      </c>
      <c r="U6357" s="406">
        <v>19</v>
      </c>
      <c r="V6357" s="406">
        <v>9</v>
      </c>
      <c r="W6357" s="406">
        <v>202021</v>
      </c>
      <c r="X6357" s="566">
        <v>17610</v>
      </c>
    </row>
    <row r="6358" spans="18:24" x14ac:dyDescent="0.2">
      <c r="R6358" s="406" t="str">
        <f t="shared" si="99"/>
        <v>546_COR4_19_9_202021</v>
      </c>
      <c r="S6358" s="406">
        <v>546</v>
      </c>
      <c r="T6358" s="406" t="s">
        <v>231</v>
      </c>
      <c r="U6358" s="406">
        <v>19</v>
      </c>
      <c r="V6358" s="406">
        <v>9</v>
      </c>
      <c r="W6358" s="406">
        <v>202021</v>
      </c>
      <c r="X6358" s="566">
        <v>19862</v>
      </c>
    </row>
    <row r="6359" spans="18:24" x14ac:dyDescent="0.2">
      <c r="R6359" s="406" t="str">
        <f t="shared" si="99"/>
        <v>548_COR4_19_9_202021</v>
      </c>
      <c r="S6359" s="406">
        <v>548</v>
      </c>
      <c r="T6359" s="406" t="s">
        <v>231</v>
      </c>
      <c r="U6359" s="406">
        <v>19</v>
      </c>
      <c r="V6359" s="406">
        <v>9</v>
      </c>
      <c r="W6359" s="406">
        <v>202021</v>
      </c>
      <c r="X6359" s="566">
        <v>18705.994999999999</v>
      </c>
    </row>
    <row r="6360" spans="18:24" x14ac:dyDescent="0.2">
      <c r="R6360" s="406" t="str">
        <f t="shared" si="99"/>
        <v>550_COR4_19_9_202021</v>
      </c>
      <c r="S6360" s="406">
        <v>550</v>
      </c>
      <c r="T6360" s="406" t="s">
        <v>231</v>
      </c>
      <c r="U6360" s="406">
        <v>19</v>
      </c>
      <c r="V6360" s="406">
        <v>9</v>
      </c>
      <c r="W6360" s="406">
        <v>202021</v>
      </c>
      <c r="X6360" s="566">
        <v>26160.136600000002</v>
      </c>
    </row>
    <row r="6361" spans="18:24" x14ac:dyDescent="0.2">
      <c r="R6361" s="406" t="str">
        <f t="shared" si="99"/>
        <v>552_COR4_19_9_202021</v>
      </c>
      <c r="S6361" s="406">
        <v>552</v>
      </c>
      <c r="T6361" s="406" t="s">
        <v>231</v>
      </c>
      <c r="U6361" s="406">
        <v>19</v>
      </c>
      <c r="V6361" s="406">
        <v>9</v>
      </c>
      <c r="W6361" s="406">
        <v>202021</v>
      </c>
      <c r="X6361" s="566">
        <v>165710</v>
      </c>
    </row>
    <row r="6362" spans="18:24" x14ac:dyDescent="0.2">
      <c r="R6362" s="406" t="str">
        <f t="shared" si="99"/>
        <v>562_COR4_19_9_202021</v>
      </c>
      <c r="S6362" s="406">
        <v>562</v>
      </c>
      <c r="T6362" s="406" t="s">
        <v>231</v>
      </c>
      <c r="U6362" s="406">
        <v>19</v>
      </c>
      <c r="V6362" s="406">
        <v>9</v>
      </c>
      <c r="W6362" s="406">
        <v>202021</v>
      </c>
      <c r="X6362" s="566">
        <v>6240</v>
      </c>
    </row>
    <row r="6363" spans="18:24" x14ac:dyDescent="0.2">
      <c r="R6363" s="406" t="str">
        <f t="shared" si="99"/>
        <v>564_COR4_19_9_202021</v>
      </c>
      <c r="S6363" s="406">
        <v>564</v>
      </c>
      <c r="T6363" s="406" t="s">
        <v>231</v>
      </c>
      <c r="U6363" s="406">
        <v>19</v>
      </c>
      <c r="V6363" s="406">
        <v>9</v>
      </c>
      <c r="W6363" s="406">
        <v>202021</v>
      </c>
      <c r="X6363" s="566">
        <v>15969</v>
      </c>
    </row>
    <row r="6364" spans="18:24" x14ac:dyDescent="0.2">
      <c r="R6364" s="406" t="str">
        <f t="shared" si="99"/>
        <v>566_COR4_19_9_202021</v>
      </c>
      <c r="S6364" s="406">
        <v>566</v>
      </c>
      <c r="T6364" s="406" t="s">
        <v>231</v>
      </c>
      <c r="U6364" s="406">
        <v>19</v>
      </c>
      <c r="V6364" s="406">
        <v>9</v>
      </c>
      <c r="W6364" s="406">
        <v>202021</v>
      </c>
      <c r="X6364" s="566">
        <v>5258</v>
      </c>
    </row>
    <row r="6365" spans="18:24" x14ac:dyDescent="0.2">
      <c r="R6365" s="406" t="str">
        <f t="shared" si="99"/>
        <v>568_COR4_19_9_202021</v>
      </c>
      <c r="S6365" s="406">
        <v>568</v>
      </c>
      <c r="T6365" s="406" t="s">
        <v>231</v>
      </c>
      <c r="U6365" s="406">
        <v>19</v>
      </c>
      <c r="V6365" s="406">
        <v>9</v>
      </c>
      <c r="W6365" s="406">
        <v>202021</v>
      </c>
      <c r="X6365" s="566">
        <v>31247</v>
      </c>
    </row>
    <row r="6366" spans="18:24" x14ac:dyDescent="0.2">
      <c r="R6366" s="406" t="str">
        <f t="shared" si="99"/>
        <v>572_COR4_19_9_202021</v>
      </c>
      <c r="S6366" s="406">
        <v>572</v>
      </c>
      <c r="T6366" s="406" t="s">
        <v>231</v>
      </c>
      <c r="U6366" s="406">
        <v>19</v>
      </c>
      <c r="V6366" s="406">
        <v>9</v>
      </c>
      <c r="W6366" s="406">
        <v>202021</v>
      </c>
      <c r="X6366" s="566">
        <v>8095</v>
      </c>
    </row>
    <row r="6367" spans="18:24" x14ac:dyDescent="0.2">
      <c r="R6367" s="406" t="str">
        <f t="shared" si="99"/>
        <v>574_COR4_19_9_202021</v>
      </c>
      <c r="S6367" s="406">
        <v>574</v>
      </c>
      <c r="T6367" s="406" t="s">
        <v>231</v>
      </c>
      <c r="U6367" s="406">
        <v>19</v>
      </c>
      <c r="V6367" s="406">
        <v>9</v>
      </c>
      <c r="W6367" s="406">
        <v>202021</v>
      </c>
      <c r="X6367" s="566">
        <v>0</v>
      </c>
    </row>
    <row r="6368" spans="18:24" x14ac:dyDescent="0.2">
      <c r="R6368" s="406" t="str">
        <f t="shared" si="99"/>
        <v>576_COR4_19_9_202021</v>
      </c>
      <c r="S6368" s="406">
        <v>576</v>
      </c>
      <c r="T6368" s="406" t="s">
        <v>231</v>
      </c>
      <c r="U6368" s="406">
        <v>19</v>
      </c>
      <c r="V6368" s="406">
        <v>9</v>
      </c>
      <c r="W6368" s="406">
        <v>202021</v>
      </c>
      <c r="X6368" s="566">
        <v>3587</v>
      </c>
    </row>
    <row r="6369" spans="18:24" x14ac:dyDescent="0.2">
      <c r="R6369" s="406" t="str">
        <f t="shared" si="99"/>
        <v>582_COR4_19_9_202021</v>
      </c>
      <c r="S6369" s="406">
        <v>582</v>
      </c>
      <c r="T6369" s="406" t="s">
        <v>231</v>
      </c>
      <c r="U6369" s="406">
        <v>19</v>
      </c>
      <c r="V6369" s="406">
        <v>9</v>
      </c>
      <c r="W6369" s="406">
        <v>202021</v>
      </c>
      <c r="X6369" s="566">
        <v>551</v>
      </c>
    </row>
    <row r="6370" spans="18:24" x14ac:dyDescent="0.2">
      <c r="R6370" s="406" t="str">
        <f t="shared" si="99"/>
        <v>584_COR4_19_9_202021</v>
      </c>
      <c r="S6370" s="406">
        <v>584</v>
      </c>
      <c r="T6370" s="406" t="s">
        <v>231</v>
      </c>
      <c r="U6370" s="406">
        <v>19</v>
      </c>
      <c r="V6370" s="406">
        <v>9</v>
      </c>
      <c r="W6370" s="406">
        <v>202021</v>
      </c>
      <c r="X6370" s="566">
        <v>1520</v>
      </c>
    </row>
    <row r="6371" spans="18:24" x14ac:dyDescent="0.2">
      <c r="R6371" s="406" t="str">
        <f t="shared" si="99"/>
        <v>586_COR4_19_9_202021</v>
      </c>
      <c r="S6371" s="406">
        <v>586</v>
      </c>
      <c r="T6371" s="406" t="s">
        <v>231</v>
      </c>
      <c r="U6371" s="406">
        <v>19</v>
      </c>
      <c r="V6371" s="406">
        <v>9</v>
      </c>
      <c r="W6371" s="406">
        <v>202021</v>
      </c>
      <c r="X6371" s="566">
        <v>1778</v>
      </c>
    </row>
    <row r="6372" spans="18:24" x14ac:dyDescent="0.2">
      <c r="R6372" s="406" t="str">
        <f t="shared" si="99"/>
        <v>512_COR4_20_9_202021</v>
      </c>
      <c r="S6372" s="406">
        <v>512</v>
      </c>
      <c r="T6372" s="406" t="s">
        <v>231</v>
      </c>
      <c r="U6372" s="406">
        <v>20</v>
      </c>
      <c r="V6372" s="406">
        <v>9</v>
      </c>
      <c r="W6372" s="406">
        <v>202021</v>
      </c>
      <c r="X6372" s="566">
        <v>0</v>
      </c>
    </row>
    <row r="6373" spans="18:24" x14ac:dyDescent="0.2">
      <c r="R6373" s="406" t="str">
        <f t="shared" si="99"/>
        <v>514_COR4_20_9_202021</v>
      </c>
      <c r="S6373" s="406">
        <v>514</v>
      </c>
      <c r="T6373" s="406" t="s">
        <v>231</v>
      </c>
      <c r="U6373" s="406">
        <v>20</v>
      </c>
      <c r="V6373" s="406">
        <v>9</v>
      </c>
      <c r="W6373" s="406">
        <v>202021</v>
      </c>
      <c r="X6373" s="566">
        <v>0</v>
      </c>
    </row>
    <row r="6374" spans="18:24" x14ac:dyDescent="0.2">
      <c r="R6374" s="406" t="str">
        <f t="shared" si="99"/>
        <v>516_COR4_20_9_202021</v>
      </c>
      <c r="S6374" s="406">
        <v>516</v>
      </c>
      <c r="T6374" s="406" t="s">
        <v>231</v>
      </c>
      <c r="U6374" s="406">
        <v>20</v>
      </c>
      <c r="V6374" s="406">
        <v>9</v>
      </c>
      <c r="W6374" s="406">
        <v>202021</v>
      </c>
      <c r="X6374" s="566">
        <v>0</v>
      </c>
    </row>
    <row r="6375" spans="18:24" x14ac:dyDescent="0.2">
      <c r="R6375" s="406" t="str">
        <f t="shared" si="99"/>
        <v>518_COR4_20_9_202021</v>
      </c>
      <c r="S6375" s="406">
        <v>518</v>
      </c>
      <c r="T6375" s="406" t="s">
        <v>231</v>
      </c>
      <c r="U6375" s="406">
        <v>20</v>
      </c>
      <c r="V6375" s="406">
        <v>9</v>
      </c>
      <c r="W6375" s="406">
        <v>202021</v>
      </c>
      <c r="X6375" s="566">
        <v>120</v>
      </c>
    </row>
    <row r="6376" spans="18:24" x14ac:dyDescent="0.2">
      <c r="R6376" s="406" t="str">
        <f t="shared" si="99"/>
        <v>520_COR4_20_9_202021</v>
      </c>
      <c r="S6376" s="406">
        <v>520</v>
      </c>
      <c r="T6376" s="406" t="s">
        <v>231</v>
      </c>
      <c r="U6376" s="406">
        <v>20</v>
      </c>
      <c r="V6376" s="406">
        <v>9</v>
      </c>
      <c r="W6376" s="406">
        <v>202021</v>
      </c>
      <c r="X6376" s="566">
        <v>46</v>
      </c>
    </row>
    <row r="6377" spans="18:24" x14ac:dyDescent="0.2">
      <c r="R6377" s="406" t="str">
        <f t="shared" si="99"/>
        <v>522_COR4_20_9_202021</v>
      </c>
      <c r="S6377" s="406">
        <v>522</v>
      </c>
      <c r="T6377" s="406" t="s">
        <v>231</v>
      </c>
      <c r="U6377" s="406">
        <v>20</v>
      </c>
      <c r="V6377" s="406">
        <v>9</v>
      </c>
      <c r="W6377" s="406">
        <v>202021</v>
      </c>
      <c r="X6377" s="566">
        <v>988.88800000000003</v>
      </c>
    </row>
    <row r="6378" spans="18:24" x14ac:dyDescent="0.2">
      <c r="R6378" s="406" t="str">
        <f t="shared" si="99"/>
        <v>524_COR4_20_9_202021</v>
      </c>
      <c r="S6378" s="406">
        <v>524</v>
      </c>
      <c r="T6378" s="406" t="s">
        <v>231</v>
      </c>
      <c r="U6378" s="406">
        <v>20</v>
      </c>
      <c r="V6378" s="406">
        <v>9</v>
      </c>
      <c r="W6378" s="406">
        <v>202021</v>
      </c>
      <c r="X6378" s="566">
        <v>24.2</v>
      </c>
    </row>
    <row r="6379" spans="18:24" x14ac:dyDescent="0.2">
      <c r="R6379" s="406" t="str">
        <f t="shared" si="99"/>
        <v>526_COR4_20_9_202021</v>
      </c>
      <c r="S6379" s="406">
        <v>526</v>
      </c>
      <c r="T6379" s="406" t="s">
        <v>231</v>
      </c>
      <c r="U6379" s="406">
        <v>20</v>
      </c>
      <c r="V6379" s="406">
        <v>9</v>
      </c>
      <c r="W6379" s="406">
        <v>202021</v>
      </c>
      <c r="X6379" s="566">
        <v>0</v>
      </c>
    </row>
    <row r="6380" spans="18:24" x14ac:dyDescent="0.2">
      <c r="R6380" s="406" t="str">
        <f t="shared" si="99"/>
        <v>528_COR4_20_9_202021</v>
      </c>
      <c r="S6380" s="406">
        <v>528</v>
      </c>
      <c r="T6380" s="406" t="s">
        <v>231</v>
      </c>
      <c r="U6380" s="406">
        <v>20</v>
      </c>
      <c r="V6380" s="406">
        <v>9</v>
      </c>
      <c r="W6380" s="406">
        <v>202021</v>
      </c>
      <c r="X6380" s="566">
        <v>314.55</v>
      </c>
    </row>
    <row r="6381" spans="18:24" x14ac:dyDescent="0.2">
      <c r="R6381" s="406" t="str">
        <f t="shared" si="99"/>
        <v>530_COR4_20_9_202021</v>
      </c>
      <c r="S6381" s="406">
        <v>530</v>
      </c>
      <c r="T6381" s="406" t="s">
        <v>231</v>
      </c>
      <c r="U6381" s="406">
        <v>20</v>
      </c>
      <c r="V6381" s="406">
        <v>9</v>
      </c>
      <c r="W6381" s="406">
        <v>202021</v>
      </c>
      <c r="X6381" s="566">
        <v>65.197000000000003</v>
      </c>
    </row>
    <row r="6382" spans="18:24" x14ac:dyDescent="0.2">
      <c r="R6382" s="406" t="str">
        <f t="shared" si="99"/>
        <v>532_COR4_20_9_202021</v>
      </c>
      <c r="S6382" s="406">
        <v>532</v>
      </c>
      <c r="T6382" s="406" t="s">
        <v>231</v>
      </c>
      <c r="U6382" s="406">
        <v>20</v>
      </c>
      <c r="V6382" s="406">
        <v>9</v>
      </c>
      <c r="W6382" s="406">
        <v>202021</v>
      </c>
      <c r="X6382" s="566">
        <v>651</v>
      </c>
    </row>
    <row r="6383" spans="18:24" x14ac:dyDescent="0.2">
      <c r="R6383" s="406" t="str">
        <f t="shared" si="99"/>
        <v>534_COR4_20_9_202021</v>
      </c>
      <c r="S6383" s="406">
        <v>534</v>
      </c>
      <c r="T6383" s="406" t="s">
        <v>231</v>
      </c>
      <c r="U6383" s="406">
        <v>20</v>
      </c>
      <c r="V6383" s="406">
        <v>9</v>
      </c>
      <c r="W6383" s="406">
        <v>202021</v>
      </c>
      <c r="X6383" s="566">
        <v>0</v>
      </c>
    </row>
    <row r="6384" spans="18:24" x14ac:dyDescent="0.2">
      <c r="R6384" s="406" t="str">
        <f t="shared" si="99"/>
        <v>536_COR4_20_9_202021</v>
      </c>
      <c r="S6384" s="406">
        <v>536</v>
      </c>
      <c r="T6384" s="406" t="s">
        <v>231</v>
      </c>
      <c r="U6384" s="406">
        <v>20</v>
      </c>
      <c r="V6384" s="406">
        <v>9</v>
      </c>
      <c r="W6384" s="406">
        <v>202021</v>
      </c>
      <c r="X6384" s="566">
        <v>0</v>
      </c>
    </row>
    <row r="6385" spans="18:24" x14ac:dyDescent="0.2">
      <c r="R6385" s="406" t="str">
        <f t="shared" si="99"/>
        <v>538_COR4_20_9_202021</v>
      </c>
      <c r="S6385" s="406">
        <v>538</v>
      </c>
      <c r="T6385" s="406" t="s">
        <v>231</v>
      </c>
      <c r="U6385" s="406">
        <v>20</v>
      </c>
      <c r="V6385" s="406">
        <v>9</v>
      </c>
      <c r="W6385" s="406">
        <v>202021</v>
      </c>
      <c r="X6385" s="566">
        <v>97</v>
      </c>
    </row>
    <row r="6386" spans="18:24" x14ac:dyDescent="0.2">
      <c r="R6386" s="406" t="str">
        <f t="shared" si="99"/>
        <v>540_COR4_20_9_202021</v>
      </c>
      <c r="S6386" s="406">
        <v>540</v>
      </c>
      <c r="T6386" s="406" t="s">
        <v>231</v>
      </c>
      <c r="U6386" s="406">
        <v>20</v>
      </c>
      <c r="V6386" s="406">
        <v>9</v>
      </c>
      <c r="W6386" s="406">
        <v>202021</v>
      </c>
      <c r="X6386" s="566">
        <v>0</v>
      </c>
    </row>
    <row r="6387" spans="18:24" x14ac:dyDescent="0.2">
      <c r="R6387" s="406" t="str">
        <f t="shared" si="99"/>
        <v>542_COR4_20_9_202021</v>
      </c>
      <c r="S6387" s="406">
        <v>542</v>
      </c>
      <c r="T6387" s="406" t="s">
        <v>231</v>
      </c>
      <c r="U6387" s="406">
        <v>20</v>
      </c>
      <c r="V6387" s="406">
        <v>9</v>
      </c>
      <c r="W6387" s="406">
        <v>202021</v>
      </c>
      <c r="X6387" s="566">
        <v>0</v>
      </c>
    </row>
    <row r="6388" spans="18:24" x14ac:dyDescent="0.2">
      <c r="R6388" s="406" t="str">
        <f t="shared" si="99"/>
        <v>544_COR4_20_9_202021</v>
      </c>
      <c r="S6388" s="406">
        <v>544</v>
      </c>
      <c r="T6388" s="406" t="s">
        <v>231</v>
      </c>
      <c r="U6388" s="406">
        <v>20</v>
      </c>
      <c r="V6388" s="406">
        <v>9</v>
      </c>
      <c r="W6388" s="406">
        <v>202021</v>
      </c>
      <c r="X6388" s="566">
        <v>2512</v>
      </c>
    </row>
    <row r="6389" spans="18:24" x14ac:dyDescent="0.2">
      <c r="R6389" s="406" t="str">
        <f t="shared" si="99"/>
        <v>545_COR4_20_9_202021</v>
      </c>
      <c r="S6389" s="406">
        <v>545</v>
      </c>
      <c r="T6389" s="406" t="s">
        <v>231</v>
      </c>
      <c r="U6389" s="406">
        <v>20</v>
      </c>
      <c r="V6389" s="406">
        <v>9</v>
      </c>
      <c r="W6389" s="406">
        <v>202021</v>
      </c>
      <c r="X6389" s="566">
        <v>0</v>
      </c>
    </row>
    <row r="6390" spans="18:24" x14ac:dyDescent="0.2">
      <c r="R6390" s="406" t="str">
        <f t="shared" si="99"/>
        <v>546_COR4_20_9_202021</v>
      </c>
      <c r="S6390" s="406">
        <v>546</v>
      </c>
      <c r="T6390" s="406" t="s">
        <v>231</v>
      </c>
      <c r="U6390" s="406">
        <v>20</v>
      </c>
      <c r="V6390" s="406">
        <v>9</v>
      </c>
      <c r="W6390" s="406">
        <v>202021</v>
      </c>
      <c r="X6390" s="566">
        <v>0</v>
      </c>
    </row>
    <row r="6391" spans="18:24" x14ac:dyDescent="0.2">
      <c r="R6391" s="406" t="str">
        <f t="shared" si="99"/>
        <v>548_COR4_20_9_202021</v>
      </c>
      <c r="S6391" s="406">
        <v>548</v>
      </c>
      <c r="T6391" s="406" t="s">
        <v>231</v>
      </c>
      <c r="U6391" s="406">
        <v>20</v>
      </c>
      <c r="V6391" s="406">
        <v>9</v>
      </c>
      <c r="W6391" s="406">
        <v>202021</v>
      </c>
      <c r="X6391" s="566">
        <v>0</v>
      </c>
    </row>
    <row r="6392" spans="18:24" x14ac:dyDescent="0.2">
      <c r="R6392" s="406" t="str">
        <f t="shared" si="99"/>
        <v>550_COR4_20_9_202021</v>
      </c>
      <c r="S6392" s="406">
        <v>550</v>
      </c>
      <c r="T6392" s="406" t="s">
        <v>231</v>
      </c>
      <c r="U6392" s="406">
        <v>20</v>
      </c>
      <c r="V6392" s="406">
        <v>9</v>
      </c>
      <c r="W6392" s="406">
        <v>202021</v>
      </c>
      <c r="X6392" s="566">
        <v>0</v>
      </c>
    </row>
    <row r="6393" spans="18:24" x14ac:dyDescent="0.2">
      <c r="R6393" s="406" t="str">
        <f t="shared" si="99"/>
        <v>552_COR4_20_9_202021</v>
      </c>
      <c r="S6393" s="406">
        <v>552</v>
      </c>
      <c r="T6393" s="406" t="s">
        <v>231</v>
      </c>
      <c r="U6393" s="406">
        <v>20</v>
      </c>
      <c r="V6393" s="406">
        <v>9</v>
      </c>
      <c r="W6393" s="406">
        <v>202021</v>
      </c>
      <c r="X6393" s="566">
        <v>2377</v>
      </c>
    </row>
    <row r="6394" spans="18:24" x14ac:dyDescent="0.2">
      <c r="R6394" s="406" t="str">
        <f t="shared" si="99"/>
        <v>562_COR4_20_9_202021</v>
      </c>
      <c r="S6394" s="406">
        <v>562</v>
      </c>
      <c r="T6394" s="406" t="s">
        <v>231</v>
      </c>
      <c r="U6394" s="406">
        <v>20</v>
      </c>
      <c r="V6394" s="406">
        <v>9</v>
      </c>
      <c r="W6394" s="406">
        <v>202021</v>
      </c>
      <c r="X6394" s="566">
        <v>0</v>
      </c>
    </row>
    <row r="6395" spans="18:24" x14ac:dyDescent="0.2">
      <c r="R6395" s="406" t="str">
        <f t="shared" si="99"/>
        <v>564_COR4_20_9_202021</v>
      </c>
      <c r="S6395" s="406">
        <v>564</v>
      </c>
      <c r="T6395" s="406" t="s">
        <v>231</v>
      </c>
      <c r="U6395" s="406">
        <v>20</v>
      </c>
      <c r="V6395" s="406">
        <v>9</v>
      </c>
      <c r="W6395" s="406">
        <v>202021</v>
      </c>
      <c r="X6395" s="566">
        <v>0</v>
      </c>
    </row>
    <row r="6396" spans="18:24" x14ac:dyDescent="0.2">
      <c r="R6396" s="406" t="str">
        <f t="shared" si="99"/>
        <v>566_COR4_20_9_202021</v>
      </c>
      <c r="S6396" s="406">
        <v>566</v>
      </c>
      <c r="T6396" s="406" t="s">
        <v>231</v>
      </c>
      <c r="U6396" s="406">
        <v>20</v>
      </c>
      <c r="V6396" s="406">
        <v>9</v>
      </c>
      <c r="W6396" s="406">
        <v>202021</v>
      </c>
      <c r="X6396" s="566">
        <v>0</v>
      </c>
    </row>
    <row r="6397" spans="18:24" x14ac:dyDescent="0.2">
      <c r="R6397" s="406" t="str">
        <f t="shared" si="99"/>
        <v>568_COR4_20_9_202021</v>
      </c>
      <c r="S6397" s="406">
        <v>568</v>
      </c>
      <c r="T6397" s="406" t="s">
        <v>231</v>
      </c>
      <c r="U6397" s="406">
        <v>20</v>
      </c>
      <c r="V6397" s="406">
        <v>9</v>
      </c>
      <c r="W6397" s="406">
        <v>202021</v>
      </c>
      <c r="X6397" s="566">
        <v>0</v>
      </c>
    </row>
    <row r="6398" spans="18:24" x14ac:dyDescent="0.2">
      <c r="R6398" s="406" t="str">
        <f t="shared" si="99"/>
        <v>572_COR4_20_9_202021</v>
      </c>
      <c r="S6398" s="406">
        <v>572</v>
      </c>
      <c r="T6398" s="406" t="s">
        <v>231</v>
      </c>
      <c r="U6398" s="406">
        <v>20</v>
      </c>
      <c r="V6398" s="406">
        <v>9</v>
      </c>
      <c r="W6398" s="406">
        <v>202021</v>
      </c>
      <c r="X6398" s="566">
        <v>0</v>
      </c>
    </row>
    <row r="6399" spans="18:24" x14ac:dyDescent="0.2">
      <c r="R6399" s="406" t="str">
        <f t="shared" si="99"/>
        <v>574_COR4_20_9_202021</v>
      </c>
      <c r="S6399" s="406">
        <v>574</v>
      </c>
      <c r="T6399" s="406" t="s">
        <v>231</v>
      </c>
      <c r="U6399" s="406">
        <v>20</v>
      </c>
      <c r="V6399" s="406">
        <v>9</v>
      </c>
      <c r="W6399" s="406">
        <v>202021</v>
      </c>
      <c r="X6399" s="566">
        <v>0</v>
      </c>
    </row>
    <row r="6400" spans="18:24" x14ac:dyDescent="0.2">
      <c r="R6400" s="406" t="str">
        <f t="shared" si="99"/>
        <v>576_COR4_20_9_202021</v>
      </c>
      <c r="S6400" s="406">
        <v>576</v>
      </c>
      <c r="T6400" s="406" t="s">
        <v>231</v>
      </c>
      <c r="U6400" s="406">
        <v>20</v>
      </c>
      <c r="V6400" s="406">
        <v>9</v>
      </c>
      <c r="W6400" s="406">
        <v>202021</v>
      </c>
      <c r="X6400" s="566">
        <v>0</v>
      </c>
    </row>
    <row r="6401" spans="18:24" x14ac:dyDescent="0.2">
      <c r="R6401" s="406" t="str">
        <f t="shared" si="99"/>
        <v>582_COR4_20_9_202021</v>
      </c>
      <c r="S6401" s="406">
        <v>582</v>
      </c>
      <c r="T6401" s="406" t="s">
        <v>231</v>
      </c>
      <c r="U6401" s="406">
        <v>20</v>
      </c>
      <c r="V6401" s="406">
        <v>9</v>
      </c>
      <c r="W6401" s="406">
        <v>202021</v>
      </c>
      <c r="X6401" s="566">
        <v>0</v>
      </c>
    </row>
    <row r="6402" spans="18:24" x14ac:dyDescent="0.2">
      <c r="R6402" s="406" t="str">
        <f t="shared" si="99"/>
        <v>584_COR4_20_9_202021</v>
      </c>
      <c r="S6402" s="406">
        <v>584</v>
      </c>
      <c r="T6402" s="406" t="s">
        <v>231</v>
      </c>
      <c r="U6402" s="406">
        <v>20</v>
      </c>
      <c r="V6402" s="406">
        <v>9</v>
      </c>
      <c r="W6402" s="406">
        <v>202021</v>
      </c>
      <c r="X6402" s="566">
        <v>0</v>
      </c>
    </row>
    <row r="6403" spans="18:24" x14ac:dyDescent="0.2">
      <c r="R6403" s="406" t="str">
        <f t="shared" si="99"/>
        <v>586_COR4_20_9_202021</v>
      </c>
      <c r="S6403" s="406">
        <v>586</v>
      </c>
      <c r="T6403" s="406" t="s">
        <v>231</v>
      </c>
      <c r="U6403" s="406">
        <v>20</v>
      </c>
      <c r="V6403" s="406">
        <v>9</v>
      </c>
      <c r="W6403" s="406">
        <v>202021</v>
      </c>
      <c r="X6403" s="566">
        <v>0</v>
      </c>
    </row>
    <row r="6404" spans="18:24" x14ac:dyDescent="0.2">
      <c r="R6404" s="406" t="str">
        <f t="shared" ref="R6404:R6467" si="100">S6404&amp;"_"&amp;T6404&amp;"_"&amp;U6404&amp;"_"&amp;V6404&amp;"_"&amp;W6404</f>
        <v>512_COR4_21_9_202021</v>
      </c>
      <c r="S6404" s="406">
        <v>512</v>
      </c>
      <c r="T6404" s="406" t="s">
        <v>231</v>
      </c>
      <c r="U6404" s="406">
        <v>21</v>
      </c>
      <c r="V6404" s="406">
        <v>9</v>
      </c>
      <c r="W6404" s="406">
        <v>202021</v>
      </c>
      <c r="X6404" s="566">
        <v>953</v>
      </c>
    </row>
    <row r="6405" spans="18:24" x14ac:dyDescent="0.2">
      <c r="R6405" s="406" t="str">
        <f t="shared" si="100"/>
        <v>514_COR4_21_9_202021</v>
      </c>
      <c r="S6405" s="406">
        <v>514</v>
      </c>
      <c r="T6405" s="406" t="s">
        <v>231</v>
      </c>
      <c r="U6405" s="406">
        <v>21</v>
      </c>
      <c r="V6405" s="406">
        <v>9</v>
      </c>
      <c r="W6405" s="406">
        <v>202021</v>
      </c>
      <c r="X6405" s="566">
        <v>205</v>
      </c>
    </row>
    <row r="6406" spans="18:24" x14ac:dyDescent="0.2">
      <c r="R6406" s="406" t="str">
        <f t="shared" si="100"/>
        <v>516_COR4_21_9_202021</v>
      </c>
      <c r="S6406" s="406">
        <v>516</v>
      </c>
      <c r="T6406" s="406" t="s">
        <v>231</v>
      </c>
      <c r="U6406" s="406">
        <v>21</v>
      </c>
      <c r="V6406" s="406">
        <v>9</v>
      </c>
      <c r="W6406" s="406">
        <v>202021</v>
      </c>
      <c r="X6406" s="566">
        <v>80</v>
      </c>
    </row>
    <row r="6407" spans="18:24" x14ac:dyDescent="0.2">
      <c r="R6407" s="406" t="str">
        <f t="shared" si="100"/>
        <v>518_COR4_21_9_202021</v>
      </c>
      <c r="S6407" s="406">
        <v>518</v>
      </c>
      <c r="T6407" s="406" t="s">
        <v>231</v>
      </c>
      <c r="U6407" s="406">
        <v>21</v>
      </c>
      <c r="V6407" s="406">
        <v>9</v>
      </c>
      <c r="W6407" s="406">
        <v>202021</v>
      </c>
      <c r="X6407" s="566">
        <v>1824</v>
      </c>
    </row>
    <row r="6408" spans="18:24" x14ac:dyDescent="0.2">
      <c r="R6408" s="406" t="str">
        <f t="shared" si="100"/>
        <v>520_COR4_21_9_202021</v>
      </c>
      <c r="S6408" s="406">
        <v>520</v>
      </c>
      <c r="T6408" s="406" t="s">
        <v>231</v>
      </c>
      <c r="U6408" s="406">
        <v>21</v>
      </c>
      <c r="V6408" s="406">
        <v>9</v>
      </c>
      <c r="W6408" s="406">
        <v>202021</v>
      </c>
      <c r="X6408" s="566">
        <v>2321</v>
      </c>
    </row>
    <row r="6409" spans="18:24" x14ac:dyDescent="0.2">
      <c r="R6409" s="406" t="str">
        <f t="shared" si="100"/>
        <v>522_COR4_21_9_202021</v>
      </c>
      <c r="S6409" s="406">
        <v>522</v>
      </c>
      <c r="T6409" s="406" t="s">
        <v>231</v>
      </c>
      <c r="U6409" s="406">
        <v>21</v>
      </c>
      <c r="V6409" s="406">
        <v>9</v>
      </c>
      <c r="W6409" s="406">
        <v>202021</v>
      </c>
      <c r="X6409" s="566">
        <v>28.880999999999972</v>
      </c>
    </row>
    <row r="6410" spans="18:24" x14ac:dyDescent="0.2">
      <c r="R6410" s="406" t="str">
        <f t="shared" si="100"/>
        <v>524_COR4_21_9_202021</v>
      </c>
      <c r="S6410" s="406">
        <v>524</v>
      </c>
      <c r="T6410" s="406" t="s">
        <v>231</v>
      </c>
      <c r="U6410" s="406">
        <v>21</v>
      </c>
      <c r="V6410" s="406">
        <v>9</v>
      </c>
      <c r="W6410" s="406">
        <v>202021</v>
      </c>
      <c r="X6410" s="566">
        <v>2338.924</v>
      </c>
    </row>
    <row r="6411" spans="18:24" x14ac:dyDescent="0.2">
      <c r="R6411" s="406" t="str">
        <f t="shared" si="100"/>
        <v>526_COR4_21_9_202021</v>
      </c>
      <c r="S6411" s="406">
        <v>526</v>
      </c>
      <c r="T6411" s="406" t="s">
        <v>231</v>
      </c>
      <c r="U6411" s="406">
        <v>21</v>
      </c>
      <c r="V6411" s="406">
        <v>9</v>
      </c>
      <c r="W6411" s="406">
        <v>202021</v>
      </c>
      <c r="X6411" s="566">
        <v>340</v>
      </c>
    </row>
    <row r="6412" spans="18:24" x14ac:dyDescent="0.2">
      <c r="R6412" s="406" t="str">
        <f t="shared" si="100"/>
        <v>528_COR4_21_9_202021</v>
      </c>
      <c r="S6412" s="406">
        <v>528</v>
      </c>
      <c r="T6412" s="406" t="s">
        <v>231</v>
      </c>
      <c r="U6412" s="406">
        <v>21</v>
      </c>
      <c r="V6412" s="406">
        <v>9</v>
      </c>
      <c r="W6412" s="406">
        <v>202021</v>
      </c>
      <c r="X6412" s="566">
        <v>2263.4878599999993</v>
      </c>
    </row>
    <row r="6413" spans="18:24" x14ac:dyDescent="0.2">
      <c r="R6413" s="406" t="str">
        <f t="shared" si="100"/>
        <v>530_COR4_21_9_202021</v>
      </c>
      <c r="S6413" s="406">
        <v>530</v>
      </c>
      <c r="T6413" s="406" t="s">
        <v>231</v>
      </c>
      <c r="U6413" s="406">
        <v>21</v>
      </c>
      <c r="V6413" s="406">
        <v>9</v>
      </c>
      <c r="W6413" s="406">
        <v>202021</v>
      </c>
      <c r="X6413" s="566">
        <v>438.97453999999993</v>
      </c>
    </row>
    <row r="6414" spans="18:24" x14ac:dyDescent="0.2">
      <c r="R6414" s="406" t="str">
        <f t="shared" si="100"/>
        <v>532_COR4_21_9_202021</v>
      </c>
      <c r="S6414" s="406">
        <v>532</v>
      </c>
      <c r="T6414" s="406" t="s">
        <v>231</v>
      </c>
      <c r="U6414" s="406">
        <v>21</v>
      </c>
      <c r="V6414" s="406">
        <v>9</v>
      </c>
      <c r="W6414" s="406">
        <v>202021</v>
      </c>
      <c r="X6414" s="566">
        <v>1419</v>
      </c>
    </row>
    <row r="6415" spans="18:24" x14ac:dyDescent="0.2">
      <c r="R6415" s="406" t="str">
        <f t="shared" si="100"/>
        <v>534_COR4_21_9_202021</v>
      </c>
      <c r="S6415" s="406">
        <v>534</v>
      </c>
      <c r="T6415" s="406" t="s">
        <v>231</v>
      </c>
      <c r="U6415" s="406">
        <v>21</v>
      </c>
      <c r="V6415" s="406">
        <v>9</v>
      </c>
      <c r="W6415" s="406">
        <v>202021</v>
      </c>
      <c r="X6415" s="566">
        <v>0</v>
      </c>
    </row>
    <row r="6416" spans="18:24" x14ac:dyDescent="0.2">
      <c r="R6416" s="406" t="str">
        <f t="shared" si="100"/>
        <v>536_COR4_21_9_202021</v>
      </c>
      <c r="S6416" s="406">
        <v>536</v>
      </c>
      <c r="T6416" s="406" t="s">
        <v>231</v>
      </c>
      <c r="U6416" s="406">
        <v>21</v>
      </c>
      <c r="V6416" s="406">
        <v>9</v>
      </c>
      <c r="W6416" s="406">
        <v>202021</v>
      </c>
      <c r="X6416" s="566">
        <v>3213</v>
      </c>
    </row>
    <row r="6417" spans="18:24" x14ac:dyDescent="0.2">
      <c r="R6417" s="406" t="str">
        <f t="shared" si="100"/>
        <v>538_COR4_21_9_202021</v>
      </c>
      <c r="S6417" s="406">
        <v>538</v>
      </c>
      <c r="T6417" s="406" t="s">
        <v>231</v>
      </c>
      <c r="U6417" s="406">
        <v>21</v>
      </c>
      <c r="V6417" s="406">
        <v>9</v>
      </c>
      <c r="W6417" s="406">
        <v>202021</v>
      </c>
      <c r="X6417" s="566">
        <v>28</v>
      </c>
    </row>
    <row r="6418" spans="18:24" x14ac:dyDescent="0.2">
      <c r="R6418" s="406" t="str">
        <f t="shared" si="100"/>
        <v>540_COR4_21_9_202021</v>
      </c>
      <c r="S6418" s="406">
        <v>540</v>
      </c>
      <c r="T6418" s="406" t="s">
        <v>231</v>
      </c>
      <c r="U6418" s="406">
        <v>21</v>
      </c>
      <c r="V6418" s="406">
        <v>9</v>
      </c>
      <c r="W6418" s="406">
        <v>202021</v>
      </c>
      <c r="X6418" s="566">
        <v>2720</v>
      </c>
    </row>
    <row r="6419" spans="18:24" x14ac:dyDescent="0.2">
      <c r="R6419" s="406" t="str">
        <f t="shared" si="100"/>
        <v>542_COR4_21_9_202021</v>
      </c>
      <c r="S6419" s="406">
        <v>542</v>
      </c>
      <c r="T6419" s="406" t="s">
        <v>231</v>
      </c>
      <c r="U6419" s="406">
        <v>21</v>
      </c>
      <c r="V6419" s="406">
        <v>9</v>
      </c>
      <c r="W6419" s="406">
        <v>202021</v>
      </c>
      <c r="X6419" s="566">
        <v>325</v>
      </c>
    </row>
    <row r="6420" spans="18:24" x14ac:dyDescent="0.2">
      <c r="R6420" s="406" t="str">
        <f t="shared" si="100"/>
        <v>544_COR4_21_9_202021</v>
      </c>
      <c r="S6420" s="406">
        <v>544</v>
      </c>
      <c r="T6420" s="406" t="s">
        <v>231</v>
      </c>
      <c r="U6420" s="406">
        <v>21</v>
      </c>
      <c r="V6420" s="406">
        <v>9</v>
      </c>
      <c r="W6420" s="406">
        <v>202021</v>
      </c>
      <c r="X6420" s="566">
        <v>429</v>
      </c>
    </row>
    <row r="6421" spans="18:24" x14ac:dyDescent="0.2">
      <c r="R6421" s="406" t="str">
        <f t="shared" si="100"/>
        <v>545_COR4_21_9_202021</v>
      </c>
      <c r="S6421" s="406">
        <v>545</v>
      </c>
      <c r="T6421" s="406" t="s">
        <v>231</v>
      </c>
      <c r="U6421" s="406">
        <v>21</v>
      </c>
      <c r="V6421" s="406">
        <v>9</v>
      </c>
      <c r="W6421" s="406">
        <v>202021</v>
      </c>
      <c r="X6421" s="566">
        <v>997</v>
      </c>
    </row>
    <row r="6422" spans="18:24" x14ac:dyDescent="0.2">
      <c r="R6422" s="406" t="str">
        <f t="shared" si="100"/>
        <v>546_COR4_21_9_202021</v>
      </c>
      <c r="S6422" s="406">
        <v>546</v>
      </c>
      <c r="T6422" s="406" t="s">
        <v>231</v>
      </c>
      <c r="U6422" s="406">
        <v>21</v>
      </c>
      <c r="V6422" s="406">
        <v>9</v>
      </c>
      <c r="W6422" s="406">
        <v>202021</v>
      </c>
      <c r="X6422" s="566">
        <v>2659</v>
      </c>
    </row>
    <row r="6423" spans="18:24" x14ac:dyDescent="0.2">
      <c r="R6423" s="406" t="str">
        <f t="shared" si="100"/>
        <v>548_COR4_21_9_202021</v>
      </c>
      <c r="S6423" s="406">
        <v>548</v>
      </c>
      <c r="T6423" s="406" t="s">
        <v>231</v>
      </c>
      <c r="U6423" s="406">
        <v>21</v>
      </c>
      <c r="V6423" s="406">
        <v>9</v>
      </c>
      <c r="W6423" s="406">
        <v>202021</v>
      </c>
      <c r="X6423" s="566">
        <v>7318.9400000000005</v>
      </c>
    </row>
    <row r="6424" spans="18:24" x14ac:dyDescent="0.2">
      <c r="R6424" s="406" t="str">
        <f t="shared" si="100"/>
        <v>550_COR4_21_9_202021</v>
      </c>
      <c r="S6424" s="406">
        <v>550</v>
      </c>
      <c r="T6424" s="406" t="s">
        <v>231</v>
      </c>
      <c r="U6424" s="406">
        <v>21</v>
      </c>
      <c r="V6424" s="406">
        <v>9</v>
      </c>
      <c r="W6424" s="406">
        <v>202021</v>
      </c>
      <c r="X6424" s="566">
        <v>345.76690000000002</v>
      </c>
    </row>
    <row r="6425" spans="18:24" x14ac:dyDescent="0.2">
      <c r="R6425" s="406" t="str">
        <f t="shared" si="100"/>
        <v>552_COR4_21_9_202021</v>
      </c>
      <c r="S6425" s="406">
        <v>552</v>
      </c>
      <c r="T6425" s="406" t="s">
        <v>231</v>
      </c>
      <c r="U6425" s="406">
        <v>21</v>
      </c>
      <c r="V6425" s="406">
        <v>9</v>
      </c>
      <c r="W6425" s="406">
        <v>202021</v>
      </c>
      <c r="X6425" s="566">
        <v>13020</v>
      </c>
    </row>
    <row r="6426" spans="18:24" x14ac:dyDescent="0.2">
      <c r="R6426" s="406" t="str">
        <f t="shared" si="100"/>
        <v>562_COR4_21_9_202021</v>
      </c>
      <c r="S6426" s="406">
        <v>562</v>
      </c>
      <c r="T6426" s="406" t="s">
        <v>231</v>
      </c>
      <c r="U6426" s="406">
        <v>21</v>
      </c>
      <c r="V6426" s="406">
        <v>9</v>
      </c>
      <c r="W6426" s="406">
        <v>202021</v>
      </c>
      <c r="X6426" s="566">
        <v>24</v>
      </c>
    </row>
    <row r="6427" spans="18:24" x14ac:dyDescent="0.2">
      <c r="R6427" s="406" t="str">
        <f t="shared" si="100"/>
        <v>564_COR4_21_9_202021</v>
      </c>
      <c r="S6427" s="406">
        <v>564</v>
      </c>
      <c r="T6427" s="406" t="s">
        <v>231</v>
      </c>
      <c r="U6427" s="406">
        <v>21</v>
      </c>
      <c r="V6427" s="406">
        <v>9</v>
      </c>
      <c r="W6427" s="406">
        <v>202021</v>
      </c>
      <c r="X6427" s="566">
        <v>0</v>
      </c>
    </row>
    <row r="6428" spans="18:24" x14ac:dyDescent="0.2">
      <c r="R6428" s="406" t="str">
        <f t="shared" si="100"/>
        <v>566_COR4_21_9_202021</v>
      </c>
      <c r="S6428" s="406">
        <v>566</v>
      </c>
      <c r="T6428" s="406" t="s">
        <v>231</v>
      </c>
      <c r="U6428" s="406">
        <v>21</v>
      </c>
      <c r="V6428" s="406">
        <v>9</v>
      </c>
      <c r="W6428" s="406">
        <v>202021</v>
      </c>
      <c r="X6428" s="566">
        <v>2118</v>
      </c>
    </row>
    <row r="6429" spans="18:24" x14ac:dyDescent="0.2">
      <c r="R6429" s="406" t="str">
        <f t="shared" si="100"/>
        <v>568_COR4_21_9_202021</v>
      </c>
      <c r="S6429" s="406">
        <v>568</v>
      </c>
      <c r="T6429" s="406" t="s">
        <v>231</v>
      </c>
      <c r="U6429" s="406">
        <v>21</v>
      </c>
      <c r="V6429" s="406">
        <v>9</v>
      </c>
      <c r="W6429" s="406">
        <v>202021</v>
      </c>
      <c r="X6429" s="566">
        <v>0</v>
      </c>
    </row>
    <row r="6430" spans="18:24" x14ac:dyDescent="0.2">
      <c r="R6430" s="406" t="str">
        <f t="shared" si="100"/>
        <v>572_COR4_21_9_202021</v>
      </c>
      <c r="S6430" s="406">
        <v>572</v>
      </c>
      <c r="T6430" s="406" t="s">
        <v>231</v>
      </c>
      <c r="U6430" s="406">
        <v>21</v>
      </c>
      <c r="V6430" s="406">
        <v>9</v>
      </c>
      <c r="W6430" s="406">
        <v>202021</v>
      </c>
      <c r="X6430" s="566">
        <v>90</v>
      </c>
    </row>
    <row r="6431" spans="18:24" x14ac:dyDescent="0.2">
      <c r="R6431" s="406" t="str">
        <f t="shared" si="100"/>
        <v>574_COR4_21_9_202021</v>
      </c>
      <c r="S6431" s="406">
        <v>574</v>
      </c>
      <c r="T6431" s="406" t="s">
        <v>231</v>
      </c>
      <c r="U6431" s="406">
        <v>21</v>
      </c>
      <c r="V6431" s="406">
        <v>9</v>
      </c>
      <c r="W6431" s="406">
        <v>202021</v>
      </c>
      <c r="X6431" s="566">
        <v>0</v>
      </c>
    </row>
    <row r="6432" spans="18:24" x14ac:dyDescent="0.2">
      <c r="R6432" s="406" t="str">
        <f t="shared" si="100"/>
        <v>576_COR4_21_9_202021</v>
      </c>
      <c r="S6432" s="406">
        <v>576</v>
      </c>
      <c r="T6432" s="406" t="s">
        <v>231</v>
      </c>
      <c r="U6432" s="406">
        <v>21</v>
      </c>
      <c r="V6432" s="406">
        <v>9</v>
      </c>
      <c r="W6432" s="406">
        <v>202021</v>
      </c>
      <c r="X6432" s="566">
        <v>55</v>
      </c>
    </row>
    <row r="6433" spans="18:24" x14ac:dyDescent="0.2">
      <c r="R6433" s="406" t="str">
        <f t="shared" si="100"/>
        <v>582_COR4_21_9_202021</v>
      </c>
      <c r="S6433" s="406">
        <v>582</v>
      </c>
      <c r="T6433" s="406" t="s">
        <v>231</v>
      </c>
      <c r="U6433" s="406">
        <v>21</v>
      </c>
      <c r="V6433" s="406">
        <v>9</v>
      </c>
      <c r="W6433" s="406">
        <v>202021</v>
      </c>
      <c r="X6433" s="566">
        <v>0</v>
      </c>
    </row>
    <row r="6434" spans="18:24" x14ac:dyDescent="0.2">
      <c r="R6434" s="406" t="str">
        <f t="shared" si="100"/>
        <v>584_COR4_21_9_202021</v>
      </c>
      <c r="S6434" s="406">
        <v>584</v>
      </c>
      <c r="T6434" s="406" t="s">
        <v>231</v>
      </c>
      <c r="U6434" s="406">
        <v>21</v>
      </c>
      <c r="V6434" s="406">
        <v>9</v>
      </c>
      <c r="W6434" s="406">
        <v>202021</v>
      </c>
      <c r="X6434" s="566">
        <v>0</v>
      </c>
    </row>
    <row r="6435" spans="18:24" x14ac:dyDescent="0.2">
      <c r="R6435" s="406" t="str">
        <f t="shared" si="100"/>
        <v>586_COR4_21_9_202021</v>
      </c>
      <c r="S6435" s="406">
        <v>586</v>
      </c>
      <c r="T6435" s="406" t="s">
        <v>231</v>
      </c>
      <c r="U6435" s="406">
        <v>21</v>
      </c>
      <c r="V6435" s="406">
        <v>9</v>
      </c>
      <c r="W6435" s="406">
        <v>202021</v>
      </c>
      <c r="X6435" s="566">
        <v>0</v>
      </c>
    </row>
    <row r="6436" spans="18:24" x14ac:dyDescent="0.2">
      <c r="R6436" s="406" t="str">
        <f t="shared" si="100"/>
        <v>512_COR4_22_9_202021</v>
      </c>
      <c r="S6436" s="406">
        <v>512</v>
      </c>
      <c r="T6436" s="406" t="s">
        <v>231</v>
      </c>
      <c r="U6436" s="406">
        <v>22</v>
      </c>
      <c r="V6436" s="406">
        <v>9</v>
      </c>
      <c r="W6436" s="406">
        <v>202021</v>
      </c>
      <c r="X6436" s="566">
        <v>953</v>
      </c>
    </row>
    <row r="6437" spans="18:24" x14ac:dyDescent="0.2">
      <c r="R6437" s="406" t="str">
        <f t="shared" si="100"/>
        <v>514_COR4_22_9_202021</v>
      </c>
      <c r="S6437" s="406">
        <v>514</v>
      </c>
      <c r="T6437" s="406" t="s">
        <v>231</v>
      </c>
      <c r="U6437" s="406">
        <v>22</v>
      </c>
      <c r="V6437" s="406">
        <v>9</v>
      </c>
      <c r="W6437" s="406">
        <v>202021</v>
      </c>
      <c r="X6437" s="566">
        <v>205</v>
      </c>
    </row>
    <row r="6438" spans="18:24" x14ac:dyDescent="0.2">
      <c r="R6438" s="406" t="str">
        <f t="shared" si="100"/>
        <v>516_COR4_22_9_202021</v>
      </c>
      <c r="S6438" s="406">
        <v>516</v>
      </c>
      <c r="T6438" s="406" t="s">
        <v>231</v>
      </c>
      <c r="U6438" s="406">
        <v>22</v>
      </c>
      <c r="V6438" s="406">
        <v>9</v>
      </c>
      <c r="W6438" s="406">
        <v>202021</v>
      </c>
      <c r="X6438" s="566">
        <v>80</v>
      </c>
    </row>
    <row r="6439" spans="18:24" x14ac:dyDescent="0.2">
      <c r="R6439" s="406" t="str">
        <f t="shared" si="100"/>
        <v>518_COR4_22_9_202021</v>
      </c>
      <c r="S6439" s="406">
        <v>518</v>
      </c>
      <c r="T6439" s="406" t="s">
        <v>231</v>
      </c>
      <c r="U6439" s="406">
        <v>22</v>
      </c>
      <c r="V6439" s="406">
        <v>9</v>
      </c>
      <c r="W6439" s="406">
        <v>202021</v>
      </c>
      <c r="X6439" s="566">
        <v>1944</v>
      </c>
    </row>
    <row r="6440" spans="18:24" x14ac:dyDescent="0.2">
      <c r="R6440" s="406" t="str">
        <f t="shared" si="100"/>
        <v>520_COR4_22_9_202021</v>
      </c>
      <c r="S6440" s="406">
        <v>520</v>
      </c>
      <c r="T6440" s="406" t="s">
        <v>231</v>
      </c>
      <c r="U6440" s="406">
        <v>22</v>
      </c>
      <c r="V6440" s="406">
        <v>9</v>
      </c>
      <c r="W6440" s="406">
        <v>202021</v>
      </c>
      <c r="X6440" s="566">
        <v>2367</v>
      </c>
    </row>
    <row r="6441" spans="18:24" x14ac:dyDescent="0.2">
      <c r="R6441" s="406" t="str">
        <f t="shared" si="100"/>
        <v>522_COR4_22_9_202021</v>
      </c>
      <c r="S6441" s="406">
        <v>522</v>
      </c>
      <c r="T6441" s="406" t="s">
        <v>231</v>
      </c>
      <c r="U6441" s="406">
        <v>22</v>
      </c>
      <c r="V6441" s="406">
        <v>9</v>
      </c>
      <c r="W6441" s="406">
        <v>202021</v>
      </c>
      <c r="X6441" s="566">
        <v>1017.769</v>
      </c>
    </row>
    <row r="6442" spans="18:24" x14ac:dyDescent="0.2">
      <c r="R6442" s="406" t="str">
        <f t="shared" si="100"/>
        <v>524_COR4_22_9_202021</v>
      </c>
      <c r="S6442" s="406">
        <v>524</v>
      </c>
      <c r="T6442" s="406" t="s">
        <v>231</v>
      </c>
      <c r="U6442" s="406">
        <v>22</v>
      </c>
      <c r="V6442" s="406">
        <v>9</v>
      </c>
      <c r="W6442" s="406">
        <v>202021</v>
      </c>
      <c r="X6442" s="566">
        <v>2363.1239999999998</v>
      </c>
    </row>
    <row r="6443" spans="18:24" x14ac:dyDescent="0.2">
      <c r="R6443" s="406" t="str">
        <f t="shared" si="100"/>
        <v>526_COR4_22_9_202021</v>
      </c>
      <c r="S6443" s="406">
        <v>526</v>
      </c>
      <c r="T6443" s="406" t="s">
        <v>231</v>
      </c>
      <c r="U6443" s="406">
        <v>22</v>
      </c>
      <c r="V6443" s="406">
        <v>9</v>
      </c>
      <c r="W6443" s="406">
        <v>202021</v>
      </c>
      <c r="X6443" s="566">
        <v>340</v>
      </c>
    </row>
    <row r="6444" spans="18:24" x14ac:dyDescent="0.2">
      <c r="R6444" s="406" t="str">
        <f t="shared" si="100"/>
        <v>528_COR4_22_9_202021</v>
      </c>
      <c r="S6444" s="406">
        <v>528</v>
      </c>
      <c r="T6444" s="406" t="s">
        <v>231</v>
      </c>
      <c r="U6444" s="406">
        <v>22</v>
      </c>
      <c r="V6444" s="406">
        <v>9</v>
      </c>
      <c r="W6444" s="406">
        <v>202021</v>
      </c>
      <c r="X6444" s="566">
        <v>2578.0378599999995</v>
      </c>
    </row>
    <row r="6445" spans="18:24" x14ac:dyDescent="0.2">
      <c r="R6445" s="406" t="str">
        <f t="shared" si="100"/>
        <v>530_COR4_22_9_202021</v>
      </c>
      <c r="S6445" s="406">
        <v>530</v>
      </c>
      <c r="T6445" s="406" t="s">
        <v>231</v>
      </c>
      <c r="U6445" s="406">
        <v>22</v>
      </c>
      <c r="V6445" s="406">
        <v>9</v>
      </c>
      <c r="W6445" s="406">
        <v>202021</v>
      </c>
      <c r="X6445" s="566">
        <v>504.17153999999994</v>
      </c>
    </row>
    <row r="6446" spans="18:24" x14ac:dyDescent="0.2">
      <c r="R6446" s="406" t="str">
        <f t="shared" si="100"/>
        <v>532_COR4_22_9_202021</v>
      </c>
      <c r="S6446" s="406">
        <v>532</v>
      </c>
      <c r="T6446" s="406" t="s">
        <v>231</v>
      </c>
      <c r="U6446" s="406">
        <v>22</v>
      </c>
      <c r="V6446" s="406">
        <v>9</v>
      </c>
      <c r="W6446" s="406">
        <v>202021</v>
      </c>
      <c r="X6446" s="566">
        <v>2070</v>
      </c>
    </row>
    <row r="6447" spans="18:24" x14ac:dyDescent="0.2">
      <c r="R6447" s="406" t="str">
        <f t="shared" si="100"/>
        <v>534_COR4_22_9_202021</v>
      </c>
      <c r="S6447" s="406">
        <v>534</v>
      </c>
      <c r="T6447" s="406" t="s">
        <v>231</v>
      </c>
      <c r="U6447" s="406">
        <v>22</v>
      </c>
      <c r="V6447" s="406">
        <v>9</v>
      </c>
      <c r="W6447" s="406">
        <v>202021</v>
      </c>
      <c r="X6447" s="566">
        <v>0</v>
      </c>
    </row>
    <row r="6448" spans="18:24" x14ac:dyDescent="0.2">
      <c r="R6448" s="406" t="str">
        <f t="shared" si="100"/>
        <v>536_COR4_22_9_202021</v>
      </c>
      <c r="S6448" s="406">
        <v>536</v>
      </c>
      <c r="T6448" s="406" t="s">
        <v>231</v>
      </c>
      <c r="U6448" s="406">
        <v>22</v>
      </c>
      <c r="V6448" s="406">
        <v>9</v>
      </c>
      <c r="W6448" s="406">
        <v>202021</v>
      </c>
      <c r="X6448" s="566">
        <v>3213</v>
      </c>
    </row>
    <row r="6449" spans="18:24" x14ac:dyDescent="0.2">
      <c r="R6449" s="406" t="str">
        <f t="shared" si="100"/>
        <v>538_COR4_22_9_202021</v>
      </c>
      <c r="S6449" s="406">
        <v>538</v>
      </c>
      <c r="T6449" s="406" t="s">
        <v>231</v>
      </c>
      <c r="U6449" s="406">
        <v>22</v>
      </c>
      <c r="V6449" s="406">
        <v>9</v>
      </c>
      <c r="W6449" s="406">
        <v>202021</v>
      </c>
      <c r="X6449" s="566">
        <v>125</v>
      </c>
    </row>
    <row r="6450" spans="18:24" x14ac:dyDescent="0.2">
      <c r="R6450" s="406" t="str">
        <f t="shared" si="100"/>
        <v>540_COR4_22_9_202021</v>
      </c>
      <c r="S6450" s="406">
        <v>540</v>
      </c>
      <c r="T6450" s="406" t="s">
        <v>231</v>
      </c>
      <c r="U6450" s="406">
        <v>22</v>
      </c>
      <c r="V6450" s="406">
        <v>9</v>
      </c>
      <c r="W6450" s="406">
        <v>202021</v>
      </c>
      <c r="X6450" s="566">
        <v>2720</v>
      </c>
    </row>
    <row r="6451" spans="18:24" x14ac:dyDescent="0.2">
      <c r="R6451" s="406" t="str">
        <f t="shared" si="100"/>
        <v>542_COR4_22_9_202021</v>
      </c>
      <c r="S6451" s="406">
        <v>542</v>
      </c>
      <c r="T6451" s="406" t="s">
        <v>231</v>
      </c>
      <c r="U6451" s="406">
        <v>22</v>
      </c>
      <c r="V6451" s="406">
        <v>9</v>
      </c>
      <c r="W6451" s="406">
        <v>202021</v>
      </c>
      <c r="X6451" s="566">
        <v>325</v>
      </c>
    </row>
    <row r="6452" spans="18:24" x14ac:dyDescent="0.2">
      <c r="R6452" s="406" t="str">
        <f t="shared" si="100"/>
        <v>544_COR4_22_9_202021</v>
      </c>
      <c r="S6452" s="406">
        <v>544</v>
      </c>
      <c r="T6452" s="406" t="s">
        <v>231</v>
      </c>
      <c r="U6452" s="406">
        <v>22</v>
      </c>
      <c r="V6452" s="406">
        <v>9</v>
      </c>
      <c r="W6452" s="406">
        <v>202021</v>
      </c>
      <c r="X6452" s="566">
        <v>2941</v>
      </c>
    </row>
    <row r="6453" spans="18:24" x14ac:dyDescent="0.2">
      <c r="R6453" s="406" t="str">
        <f t="shared" si="100"/>
        <v>545_COR4_22_9_202021</v>
      </c>
      <c r="S6453" s="406">
        <v>545</v>
      </c>
      <c r="T6453" s="406" t="s">
        <v>231</v>
      </c>
      <c r="U6453" s="406">
        <v>22</v>
      </c>
      <c r="V6453" s="406">
        <v>9</v>
      </c>
      <c r="W6453" s="406">
        <v>202021</v>
      </c>
      <c r="X6453" s="566">
        <v>997</v>
      </c>
    </row>
    <row r="6454" spans="18:24" x14ac:dyDescent="0.2">
      <c r="R6454" s="406" t="str">
        <f t="shared" si="100"/>
        <v>546_COR4_22_9_202021</v>
      </c>
      <c r="S6454" s="406">
        <v>546</v>
      </c>
      <c r="T6454" s="406" t="s">
        <v>231</v>
      </c>
      <c r="U6454" s="406">
        <v>22</v>
      </c>
      <c r="V6454" s="406">
        <v>9</v>
      </c>
      <c r="W6454" s="406">
        <v>202021</v>
      </c>
      <c r="X6454" s="566">
        <v>2659</v>
      </c>
    </row>
    <row r="6455" spans="18:24" x14ac:dyDescent="0.2">
      <c r="R6455" s="406" t="str">
        <f t="shared" si="100"/>
        <v>548_COR4_22_9_202021</v>
      </c>
      <c r="S6455" s="406">
        <v>548</v>
      </c>
      <c r="T6455" s="406" t="s">
        <v>231</v>
      </c>
      <c r="U6455" s="406">
        <v>22</v>
      </c>
      <c r="V6455" s="406">
        <v>9</v>
      </c>
      <c r="W6455" s="406">
        <v>202021</v>
      </c>
      <c r="X6455" s="566">
        <v>7318.9400000000005</v>
      </c>
    </row>
    <row r="6456" spans="18:24" x14ac:dyDescent="0.2">
      <c r="R6456" s="406" t="str">
        <f t="shared" si="100"/>
        <v>550_COR4_22_9_202021</v>
      </c>
      <c r="S6456" s="406">
        <v>550</v>
      </c>
      <c r="T6456" s="406" t="s">
        <v>231</v>
      </c>
      <c r="U6456" s="406">
        <v>22</v>
      </c>
      <c r="V6456" s="406">
        <v>9</v>
      </c>
      <c r="W6456" s="406">
        <v>202021</v>
      </c>
      <c r="X6456" s="566">
        <v>345.76690000000002</v>
      </c>
    </row>
    <row r="6457" spans="18:24" x14ac:dyDescent="0.2">
      <c r="R6457" s="406" t="str">
        <f t="shared" si="100"/>
        <v>552_COR4_22_9_202021</v>
      </c>
      <c r="S6457" s="406">
        <v>552</v>
      </c>
      <c r="T6457" s="406" t="s">
        <v>231</v>
      </c>
      <c r="U6457" s="406">
        <v>22</v>
      </c>
      <c r="V6457" s="406">
        <v>9</v>
      </c>
      <c r="W6457" s="406">
        <v>202021</v>
      </c>
      <c r="X6457" s="566">
        <v>15397</v>
      </c>
    </row>
    <row r="6458" spans="18:24" x14ac:dyDescent="0.2">
      <c r="R6458" s="406" t="str">
        <f t="shared" si="100"/>
        <v>562_COR4_22_9_202021</v>
      </c>
      <c r="S6458" s="406">
        <v>562</v>
      </c>
      <c r="T6458" s="406" t="s">
        <v>231</v>
      </c>
      <c r="U6458" s="406">
        <v>22</v>
      </c>
      <c r="V6458" s="406">
        <v>9</v>
      </c>
      <c r="W6458" s="406">
        <v>202021</v>
      </c>
      <c r="X6458" s="566">
        <v>24</v>
      </c>
    </row>
    <row r="6459" spans="18:24" x14ac:dyDescent="0.2">
      <c r="R6459" s="406" t="str">
        <f t="shared" si="100"/>
        <v>564_COR4_22_9_202021</v>
      </c>
      <c r="S6459" s="406">
        <v>564</v>
      </c>
      <c r="T6459" s="406" t="s">
        <v>231</v>
      </c>
      <c r="U6459" s="406">
        <v>22</v>
      </c>
      <c r="V6459" s="406">
        <v>9</v>
      </c>
      <c r="W6459" s="406">
        <v>202021</v>
      </c>
      <c r="X6459" s="566">
        <v>0</v>
      </c>
    </row>
    <row r="6460" spans="18:24" x14ac:dyDescent="0.2">
      <c r="R6460" s="406" t="str">
        <f t="shared" si="100"/>
        <v>566_COR4_22_9_202021</v>
      </c>
      <c r="S6460" s="406">
        <v>566</v>
      </c>
      <c r="T6460" s="406" t="s">
        <v>231</v>
      </c>
      <c r="U6460" s="406">
        <v>22</v>
      </c>
      <c r="V6460" s="406">
        <v>9</v>
      </c>
      <c r="W6460" s="406">
        <v>202021</v>
      </c>
      <c r="X6460" s="566">
        <v>2118</v>
      </c>
    </row>
    <row r="6461" spans="18:24" x14ac:dyDescent="0.2">
      <c r="R6461" s="406" t="str">
        <f t="shared" si="100"/>
        <v>568_COR4_22_9_202021</v>
      </c>
      <c r="S6461" s="406">
        <v>568</v>
      </c>
      <c r="T6461" s="406" t="s">
        <v>231</v>
      </c>
      <c r="U6461" s="406">
        <v>22</v>
      </c>
      <c r="V6461" s="406">
        <v>9</v>
      </c>
      <c r="W6461" s="406">
        <v>202021</v>
      </c>
      <c r="X6461" s="566">
        <v>0</v>
      </c>
    </row>
    <row r="6462" spans="18:24" x14ac:dyDescent="0.2">
      <c r="R6462" s="406" t="str">
        <f t="shared" si="100"/>
        <v>572_COR4_22_9_202021</v>
      </c>
      <c r="S6462" s="406">
        <v>572</v>
      </c>
      <c r="T6462" s="406" t="s">
        <v>231</v>
      </c>
      <c r="U6462" s="406">
        <v>22</v>
      </c>
      <c r="V6462" s="406">
        <v>9</v>
      </c>
      <c r="W6462" s="406">
        <v>202021</v>
      </c>
      <c r="X6462" s="566">
        <v>90</v>
      </c>
    </row>
    <row r="6463" spans="18:24" x14ac:dyDescent="0.2">
      <c r="R6463" s="406" t="str">
        <f t="shared" si="100"/>
        <v>574_COR4_22_9_202021</v>
      </c>
      <c r="S6463" s="406">
        <v>574</v>
      </c>
      <c r="T6463" s="406" t="s">
        <v>231</v>
      </c>
      <c r="U6463" s="406">
        <v>22</v>
      </c>
      <c r="V6463" s="406">
        <v>9</v>
      </c>
      <c r="W6463" s="406">
        <v>202021</v>
      </c>
      <c r="X6463" s="566">
        <v>0</v>
      </c>
    </row>
    <row r="6464" spans="18:24" x14ac:dyDescent="0.2">
      <c r="R6464" s="406" t="str">
        <f t="shared" si="100"/>
        <v>576_COR4_22_9_202021</v>
      </c>
      <c r="S6464" s="406">
        <v>576</v>
      </c>
      <c r="T6464" s="406" t="s">
        <v>231</v>
      </c>
      <c r="U6464" s="406">
        <v>22</v>
      </c>
      <c r="V6464" s="406">
        <v>9</v>
      </c>
      <c r="W6464" s="406">
        <v>202021</v>
      </c>
      <c r="X6464" s="566">
        <v>55</v>
      </c>
    </row>
    <row r="6465" spans="18:24" x14ac:dyDescent="0.2">
      <c r="R6465" s="406" t="str">
        <f t="shared" si="100"/>
        <v>582_COR4_22_9_202021</v>
      </c>
      <c r="S6465" s="406">
        <v>582</v>
      </c>
      <c r="T6465" s="406" t="s">
        <v>231</v>
      </c>
      <c r="U6465" s="406">
        <v>22</v>
      </c>
      <c r="V6465" s="406">
        <v>9</v>
      </c>
      <c r="W6465" s="406">
        <v>202021</v>
      </c>
      <c r="X6465" s="566">
        <v>0</v>
      </c>
    </row>
    <row r="6466" spans="18:24" x14ac:dyDescent="0.2">
      <c r="R6466" s="406" t="str">
        <f t="shared" si="100"/>
        <v>584_COR4_22_9_202021</v>
      </c>
      <c r="S6466" s="406">
        <v>584</v>
      </c>
      <c r="T6466" s="406" t="s">
        <v>231</v>
      </c>
      <c r="U6466" s="406">
        <v>22</v>
      </c>
      <c r="V6466" s="406">
        <v>9</v>
      </c>
      <c r="W6466" s="406">
        <v>202021</v>
      </c>
      <c r="X6466" s="566">
        <v>0</v>
      </c>
    </row>
    <row r="6467" spans="18:24" x14ac:dyDescent="0.2">
      <c r="R6467" s="406" t="str">
        <f t="shared" si="100"/>
        <v>586_COR4_22_9_202021</v>
      </c>
      <c r="S6467" s="406">
        <v>586</v>
      </c>
      <c r="T6467" s="406" t="s">
        <v>231</v>
      </c>
      <c r="U6467" s="406">
        <v>22</v>
      </c>
      <c r="V6467" s="406">
        <v>9</v>
      </c>
      <c r="W6467" s="406">
        <v>202021</v>
      </c>
      <c r="X6467" s="566">
        <v>0</v>
      </c>
    </row>
    <row r="6468" spans="18:24" x14ac:dyDescent="0.2">
      <c r="R6468" s="406" t="str">
        <f t="shared" ref="R6468:R6531" si="101">S6468&amp;"_"&amp;T6468&amp;"_"&amp;U6468&amp;"_"&amp;V6468&amp;"_"&amp;W6468</f>
        <v>512_COR4_23_9_202021</v>
      </c>
      <c r="S6468" s="406">
        <v>512</v>
      </c>
      <c r="T6468" s="406" t="s">
        <v>231</v>
      </c>
      <c r="U6468" s="406">
        <v>23</v>
      </c>
      <c r="V6468" s="406">
        <v>9</v>
      </c>
      <c r="W6468" s="406">
        <v>202021</v>
      </c>
      <c r="X6468" s="566">
        <v>16841</v>
      </c>
    </row>
    <row r="6469" spans="18:24" x14ac:dyDescent="0.2">
      <c r="R6469" s="406" t="str">
        <f t="shared" si="101"/>
        <v>514_COR4_23_9_202021</v>
      </c>
      <c r="S6469" s="406">
        <v>514</v>
      </c>
      <c r="T6469" s="406" t="s">
        <v>231</v>
      </c>
      <c r="U6469" s="406">
        <v>23</v>
      </c>
      <c r="V6469" s="406">
        <v>9</v>
      </c>
      <c r="W6469" s="406">
        <v>202021</v>
      </c>
      <c r="X6469" s="566">
        <v>21553</v>
      </c>
    </row>
    <row r="6470" spans="18:24" x14ac:dyDescent="0.2">
      <c r="R6470" s="406" t="str">
        <f t="shared" si="101"/>
        <v>516_COR4_23_9_202021</v>
      </c>
      <c r="S6470" s="406">
        <v>516</v>
      </c>
      <c r="T6470" s="406" t="s">
        <v>231</v>
      </c>
      <c r="U6470" s="406">
        <v>23</v>
      </c>
      <c r="V6470" s="406">
        <v>9</v>
      </c>
      <c r="W6470" s="406">
        <v>202021</v>
      </c>
      <c r="X6470" s="566">
        <v>20739</v>
      </c>
    </row>
    <row r="6471" spans="18:24" x14ac:dyDescent="0.2">
      <c r="R6471" s="406" t="str">
        <f t="shared" si="101"/>
        <v>518_COR4_23_9_202021</v>
      </c>
      <c r="S6471" s="406">
        <v>518</v>
      </c>
      <c r="T6471" s="406" t="s">
        <v>231</v>
      </c>
      <c r="U6471" s="406">
        <v>23</v>
      </c>
      <c r="V6471" s="406">
        <v>9</v>
      </c>
      <c r="W6471" s="406">
        <v>202021</v>
      </c>
      <c r="X6471" s="566">
        <v>23559</v>
      </c>
    </row>
    <row r="6472" spans="18:24" x14ac:dyDescent="0.2">
      <c r="R6472" s="406" t="str">
        <f t="shared" si="101"/>
        <v>520_COR4_23_9_202021</v>
      </c>
      <c r="S6472" s="406">
        <v>520</v>
      </c>
      <c r="T6472" s="406" t="s">
        <v>231</v>
      </c>
      <c r="U6472" s="406">
        <v>23</v>
      </c>
      <c r="V6472" s="406">
        <v>9</v>
      </c>
      <c r="W6472" s="406">
        <v>202021</v>
      </c>
      <c r="X6472" s="566">
        <v>26793</v>
      </c>
    </row>
    <row r="6473" spans="18:24" x14ac:dyDescent="0.2">
      <c r="R6473" s="406" t="str">
        <f t="shared" si="101"/>
        <v>522_COR4_23_9_202021</v>
      </c>
      <c r="S6473" s="406">
        <v>522</v>
      </c>
      <c r="T6473" s="406" t="s">
        <v>231</v>
      </c>
      <c r="U6473" s="406">
        <v>23</v>
      </c>
      <c r="V6473" s="406">
        <v>9</v>
      </c>
      <c r="W6473" s="406">
        <v>202021</v>
      </c>
      <c r="X6473" s="566">
        <v>39559.622000000003</v>
      </c>
    </row>
    <row r="6474" spans="18:24" x14ac:dyDescent="0.2">
      <c r="R6474" s="406" t="str">
        <f t="shared" si="101"/>
        <v>524_COR4_23_9_202021</v>
      </c>
      <c r="S6474" s="406">
        <v>524</v>
      </c>
      <c r="T6474" s="406" t="s">
        <v>231</v>
      </c>
      <c r="U6474" s="406">
        <v>23</v>
      </c>
      <c r="V6474" s="406">
        <v>9</v>
      </c>
      <c r="W6474" s="406">
        <v>202021</v>
      </c>
      <c r="X6474" s="566">
        <v>24887</v>
      </c>
    </row>
    <row r="6475" spans="18:24" x14ac:dyDescent="0.2">
      <c r="R6475" s="406" t="str">
        <f t="shared" si="101"/>
        <v>526_COR4_23_9_202021</v>
      </c>
      <c r="S6475" s="406">
        <v>526</v>
      </c>
      <c r="T6475" s="406" t="s">
        <v>231</v>
      </c>
      <c r="U6475" s="406">
        <v>23</v>
      </c>
      <c r="V6475" s="406">
        <v>9</v>
      </c>
      <c r="W6475" s="406">
        <v>202021</v>
      </c>
      <c r="X6475" s="566">
        <v>13427</v>
      </c>
    </row>
    <row r="6476" spans="18:24" x14ac:dyDescent="0.2">
      <c r="R6476" s="406" t="str">
        <f t="shared" si="101"/>
        <v>528_COR4_23_9_202021</v>
      </c>
      <c r="S6476" s="406">
        <v>528</v>
      </c>
      <c r="T6476" s="406" t="s">
        <v>231</v>
      </c>
      <c r="U6476" s="406">
        <v>23</v>
      </c>
      <c r="V6476" s="406">
        <v>9</v>
      </c>
      <c r="W6476" s="406">
        <v>202021</v>
      </c>
      <c r="X6476" s="566">
        <v>34667.427260000004</v>
      </c>
    </row>
    <row r="6477" spans="18:24" x14ac:dyDescent="0.2">
      <c r="R6477" s="406" t="str">
        <f t="shared" si="101"/>
        <v>530_COR4_23_9_202021</v>
      </c>
      <c r="S6477" s="406">
        <v>530</v>
      </c>
      <c r="T6477" s="406" t="s">
        <v>231</v>
      </c>
      <c r="U6477" s="406">
        <v>23</v>
      </c>
      <c r="V6477" s="406">
        <v>9</v>
      </c>
      <c r="W6477" s="406">
        <v>202021</v>
      </c>
      <c r="X6477" s="566">
        <v>37877.866520000032</v>
      </c>
    </row>
    <row r="6478" spans="18:24" x14ac:dyDescent="0.2">
      <c r="R6478" s="406" t="str">
        <f t="shared" si="101"/>
        <v>532_COR4_23_9_202021</v>
      </c>
      <c r="S6478" s="406">
        <v>532</v>
      </c>
      <c r="T6478" s="406" t="s">
        <v>231</v>
      </c>
      <c r="U6478" s="406">
        <v>23</v>
      </c>
      <c r="V6478" s="406">
        <v>9</v>
      </c>
      <c r="W6478" s="406">
        <v>202021</v>
      </c>
      <c r="X6478" s="566">
        <v>58095</v>
      </c>
    </row>
    <row r="6479" spans="18:24" x14ac:dyDescent="0.2">
      <c r="R6479" s="406" t="str">
        <f t="shared" si="101"/>
        <v>534_COR4_23_9_202021</v>
      </c>
      <c r="S6479" s="406">
        <v>534</v>
      </c>
      <c r="T6479" s="406" t="s">
        <v>231</v>
      </c>
      <c r="U6479" s="406">
        <v>23</v>
      </c>
      <c r="V6479" s="406">
        <v>9</v>
      </c>
      <c r="W6479" s="406">
        <v>202021</v>
      </c>
      <c r="X6479" s="566">
        <v>46107.319590000006</v>
      </c>
    </row>
    <row r="6480" spans="18:24" x14ac:dyDescent="0.2">
      <c r="R6480" s="406" t="str">
        <f t="shared" si="101"/>
        <v>536_COR4_23_9_202021</v>
      </c>
      <c r="S6480" s="406">
        <v>536</v>
      </c>
      <c r="T6480" s="406" t="s">
        <v>231</v>
      </c>
      <c r="U6480" s="406">
        <v>23</v>
      </c>
      <c r="V6480" s="406">
        <v>9</v>
      </c>
      <c r="W6480" s="406">
        <v>202021</v>
      </c>
      <c r="X6480" s="566">
        <v>14288</v>
      </c>
    </row>
    <row r="6481" spans="18:24" x14ac:dyDescent="0.2">
      <c r="R6481" s="406" t="str">
        <f t="shared" si="101"/>
        <v>538_COR4_23_9_202021</v>
      </c>
      <c r="S6481" s="406">
        <v>538</v>
      </c>
      <c r="T6481" s="406" t="s">
        <v>231</v>
      </c>
      <c r="U6481" s="406">
        <v>23</v>
      </c>
      <c r="V6481" s="406">
        <v>9</v>
      </c>
      <c r="W6481" s="406">
        <v>202021</v>
      </c>
      <c r="X6481" s="566">
        <v>53039</v>
      </c>
    </row>
    <row r="6482" spans="18:24" x14ac:dyDescent="0.2">
      <c r="R6482" s="406" t="str">
        <f t="shared" si="101"/>
        <v>540_COR4_23_9_202021</v>
      </c>
      <c r="S6482" s="406">
        <v>540</v>
      </c>
      <c r="T6482" s="406" t="s">
        <v>231</v>
      </c>
      <c r="U6482" s="406">
        <v>23</v>
      </c>
      <c r="V6482" s="406">
        <v>9</v>
      </c>
      <c r="W6482" s="406">
        <v>202021</v>
      </c>
      <c r="X6482" s="566">
        <v>55023.728999999999</v>
      </c>
    </row>
    <row r="6483" spans="18:24" x14ac:dyDescent="0.2">
      <c r="R6483" s="406" t="str">
        <f t="shared" si="101"/>
        <v>542_COR4_23_9_202021</v>
      </c>
      <c r="S6483" s="406">
        <v>542</v>
      </c>
      <c r="T6483" s="406" t="s">
        <v>231</v>
      </c>
      <c r="U6483" s="406">
        <v>23</v>
      </c>
      <c r="V6483" s="406">
        <v>9</v>
      </c>
      <c r="W6483" s="406">
        <v>202021</v>
      </c>
      <c r="X6483" s="566">
        <v>19389</v>
      </c>
    </row>
    <row r="6484" spans="18:24" x14ac:dyDescent="0.2">
      <c r="R6484" s="406" t="str">
        <f t="shared" si="101"/>
        <v>544_COR4_23_9_202021</v>
      </c>
      <c r="S6484" s="406">
        <v>544</v>
      </c>
      <c r="T6484" s="406" t="s">
        <v>231</v>
      </c>
      <c r="U6484" s="406">
        <v>23</v>
      </c>
      <c r="V6484" s="406">
        <v>9</v>
      </c>
      <c r="W6484" s="406">
        <v>202021</v>
      </c>
      <c r="X6484" s="566">
        <v>26684</v>
      </c>
    </row>
    <row r="6485" spans="18:24" x14ac:dyDescent="0.2">
      <c r="R6485" s="406" t="str">
        <f t="shared" si="101"/>
        <v>545_COR4_23_9_202021</v>
      </c>
      <c r="S6485" s="406">
        <v>545</v>
      </c>
      <c r="T6485" s="406" t="s">
        <v>231</v>
      </c>
      <c r="U6485" s="406">
        <v>23</v>
      </c>
      <c r="V6485" s="406">
        <v>9</v>
      </c>
      <c r="W6485" s="406">
        <v>202021</v>
      </c>
      <c r="X6485" s="566">
        <v>10659</v>
      </c>
    </row>
    <row r="6486" spans="18:24" x14ac:dyDescent="0.2">
      <c r="R6486" s="406" t="str">
        <f t="shared" si="101"/>
        <v>546_COR4_23_9_202021</v>
      </c>
      <c r="S6486" s="406">
        <v>546</v>
      </c>
      <c r="T6486" s="406" t="s">
        <v>231</v>
      </c>
      <c r="U6486" s="406">
        <v>23</v>
      </c>
      <c r="V6486" s="406">
        <v>9</v>
      </c>
      <c r="W6486" s="406">
        <v>202021</v>
      </c>
      <c r="X6486" s="566">
        <v>7925</v>
      </c>
    </row>
    <row r="6487" spans="18:24" x14ac:dyDescent="0.2">
      <c r="R6487" s="406" t="str">
        <f t="shared" si="101"/>
        <v>548_COR4_23_9_202021</v>
      </c>
      <c r="S6487" s="406">
        <v>548</v>
      </c>
      <c r="T6487" s="406" t="s">
        <v>231</v>
      </c>
      <c r="U6487" s="406">
        <v>23</v>
      </c>
      <c r="V6487" s="406">
        <v>9</v>
      </c>
      <c r="W6487" s="406">
        <v>202021</v>
      </c>
      <c r="X6487" s="566">
        <v>11045.732</v>
      </c>
    </row>
    <row r="6488" spans="18:24" x14ac:dyDescent="0.2">
      <c r="R6488" s="406" t="str">
        <f t="shared" si="101"/>
        <v>550_COR4_23_9_202021</v>
      </c>
      <c r="S6488" s="406">
        <v>550</v>
      </c>
      <c r="T6488" s="406" t="s">
        <v>231</v>
      </c>
      <c r="U6488" s="406">
        <v>23</v>
      </c>
      <c r="V6488" s="406">
        <v>9</v>
      </c>
      <c r="W6488" s="406">
        <v>202021</v>
      </c>
      <c r="X6488" s="566">
        <v>19281.143960000001</v>
      </c>
    </row>
    <row r="6489" spans="18:24" x14ac:dyDescent="0.2">
      <c r="R6489" s="406" t="str">
        <f t="shared" si="101"/>
        <v>552_COR4_23_9_202021</v>
      </c>
      <c r="S6489" s="406">
        <v>552</v>
      </c>
      <c r="T6489" s="406" t="s">
        <v>231</v>
      </c>
      <c r="U6489" s="406">
        <v>23</v>
      </c>
      <c r="V6489" s="406">
        <v>9</v>
      </c>
      <c r="W6489" s="406">
        <v>202021</v>
      </c>
      <c r="X6489" s="566">
        <v>77874</v>
      </c>
    </row>
    <row r="6490" spans="18:24" x14ac:dyDescent="0.2">
      <c r="R6490" s="406" t="str">
        <f t="shared" si="101"/>
        <v>562_COR4_23_9_202021</v>
      </c>
      <c r="S6490" s="406">
        <v>562</v>
      </c>
      <c r="T6490" s="406" t="s">
        <v>231</v>
      </c>
      <c r="U6490" s="406">
        <v>23</v>
      </c>
      <c r="V6490" s="406">
        <v>9</v>
      </c>
      <c r="W6490" s="406">
        <v>202021</v>
      </c>
      <c r="X6490" s="566">
        <v>736</v>
      </c>
    </row>
    <row r="6491" spans="18:24" x14ac:dyDescent="0.2">
      <c r="R6491" s="406" t="str">
        <f t="shared" si="101"/>
        <v>564_COR4_23_9_202021</v>
      </c>
      <c r="S6491" s="406">
        <v>564</v>
      </c>
      <c r="T6491" s="406" t="s">
        <v>231</v>
      </c>
      <c r="U6491" s="406">
        <v>23</v>
      </c>
      <c r="V6491" s="406">
        <v>9</v>
      </c>
      <c r="W6491" s="406">
        <v>202021</v>
      </c>
      <c r="X6491" s="566">
        <v>120</v>
      </c>
    </row>
    <row r="6492" spans="18:24" x14ac:dyDescent="0.2">
      <c r="R6492" s="406" t="str">
        <f t="shared" si="101"/>
        <v>566_COR4_23_9_202021</v>
      </c>
      <c r="S6492" s="406">
        <v>566</v>
      </c>
      <c r="T6492" s="406" t="s">
        <v>231</v>
      </c>
      <c r="U6492" s="406">
        <v>23</v>
      </c>
      <c r="V6492" s="406">
        <v>9</v>
      </c>
      <c r="W6492" s="406">
        <v>202021</v>
      </c>
      <c r="X6492" s="566">
        <v>123</v>
      </c>
    </row>
    <row r="6493" spans="18:24" x14ac:dyDescent="0.2">
      <c r="R6493" s="406" t="str">
        <f t="shared" si="101"/>
        <v>568_COR4_23_9_202021</v>
      </c>
      <c r="S6493" s="406">
        <v>568</v>
      </c>
      <c r="T6493" s="406" t="s">
        <v>231</v>
      </c>
      <c r="U6493" s="406">
        <v>23</v>
      </c>
      <c r="V6493" s="406">
        <v>9</v>
      </c>
      <c r="W6493" s="406">
        <v>202021</v>
      </c>
      <c r="X6493" s="566">
        <v>587</v>
      </c>
    </row>
    <row r="6494" spans="18:24" x14ac:dyDescent="0.2">
      <c r="R6494" s="406" t="str">
        <f t="shared" si="101"/>
        <v>572_COR4_23_9_202021</v>
      </c>
      <c r="S6494" s="406">
        <v>572</v>
      </c>
      <c r="T6494" s="406" t="s">
        <v>231</v>
      </c>
      <c r="U6494" s="406">
        <v>23</v>
      </c>
      <c r="V6494" s="406">
        <v>9</v>
      </c>
      <c r="W6494" s="406">
        <v>202021</v>
      </c>
      <c r="X6494" s="566">
        <v>139</v>
      </c>
    </row>
    <row r="6495" spans="18:24" x14ac:dyDescent="0.2">
      <c r="R6495" s="406" t="str">
        <f t="shared" si="101"/>
        <v>574_COR4_23_9_202021</v>
      </c>
      <c r="S6495" s="406">
        <v>574</v>
      </c>
      <c r="T6495" s="406" t="s">
        <v>231</v>
      </c>
      <c r="U6495" s="406">
        <v>23</v>
      </c>
      <c r="V6495" s="406">
        <v>9</v>
      </c>
      <c r="W6495" s="406">
        <v>202021</v>
      </c>
      <c r="X6495" s="566">
        <v>0</v>
      </c>
    </row>
    <row r="6496" spans="18:24" x14ac:dyDescent="0.2">
      <c r="R6496" s="406" t="str">
        <f t="shared" si="101"/>
        <v>576_COR4_23_9_202021</v>
      </c>
      <c r="S6496" s="406">
        <v>576</v>
      </c>
      <c r="T6496" s="406" t="s">
        <v>231</v>
      </c>
      <c r="U6496" s="406">
        <v>23</v>
      </c>
      <c r="V6496" s="406">
        <v>9</v>
      </c>
      <c r="W6496" s="406">
        <v>202021</v>
      </c>
      <c r="X6496" s="566">
        <v>69</v>
      </c>
    </row>
    <row r="6497" spans="18:24" x14ac:dyDescent="0.2">
      <c r="R6497" s="406" t="str">
        <f t="shared" si="101"/>
        <v>582_COR4_23_9_202021</v>
      </c>
      <c r="S6497" s="406">
        <v>582</v>
      </c>
      <c r="T6497" s="406" t="s">
        <v>231</v>
      </c>
      <c r="U6497" s="406">
        <v>23</v>
      </c>
      <c r="V6497" s="406">
        <v>9</v>
      </c>
      <c r="W6497" s="406">
        <v>202021</v>
      </c>
      <c r="X6497" s="566">
        <v>362</v>
      </c>
    </row>
    <row r="6498" spans="18:24" x14ac:dyDescent="0.2">
      <c r="R6498" s="406" t="str">
        <f t="shared" si="101"/>
        <v>584_COR4_23_9_202021</v>
      </c>
      <c r="S6498" s="406">
        <v>584</v>
      </c>
      <c r="T6498" s="406" t="s">
        <v>231</v>
      </c>
      <c r="U6498" s="406">
        <v>23</v>
      </c>
      <c r="V6498" s="406">
        <v>9</v>
      </c>
      <c r="W6498" s="406">
        <v>202021</v>
      </c>
      <c r="X6498" s="566">
        <v>856</v>
      </c>
    </row>
    <row r="6499" spans="18:24" x14ac:dyDescent="0.2">
      <c r="R6499" s="406" t="str">
        <f t="shared" si="101"/>
        <v>586_COR4_23_9_202021</v>
      </c>
      <c r="S6499" s="406">
        <v>586</v>
      </c>
      <c r="T6499" s="406" t="s">
        <v>231</v>
      </c>
      <c r="U6499" s="406">
        <v>23</v>
      </c>
      <c r="V6499" s="406">
        <v>9</v>
      </c>
      <c r="W6499" s="406">
        <v>202021</v>
      </c>
      <c r="X6499" s="566">
        <v>1316</v>
      </c>
    </row>
    <row r="6500" spans="18:24" x14ac:dyDescent="0.2">
      <c r="R6500" s="406" t="str">
        <f t="shared" si="101"/>
        <v>512_COR4_24_9_202021</v>
      </c>
      <c r="S6500" s="406">
        <v>512</v>
      </c>
      <c r="T6500" s="406" t="s">
        <v>231</v>
      </c>
      <c r="U6500" s="406">
        <v>24</v>
      </c>
      <c r="V6500" s="406">
        <v>9</v>
      </c>
      <c r="W6500" s="406">
        <v>202021</v>
      </c>
      <c r="X6500" s="566">
        <v>1299</v>
      </c>
    </row>
    <row r="6501" spans="18:24" x14ac:dyDescent="0.2">
      <c r="R6501" s="406" t="str">
        <f t="shared" si="101"/>
        <v>514_COR4_24_9_202021</v>
      </c>
      <c r="S6501" s="406">
        <v>514</v>
      </c>
      <c r="T6501" s="406" t="s">
        <v>231</v>
      </c>
      <c r="U6501" s="406">
        <v>24</v>
      </c>
      <c r="V6501" s="406">
        <v>9</v>
      </c>
      <c r="W6501" s="406">
        <v>202021</v>
      </c>
      <c r="X6501" s="566">
        <v>3</v>
      </c>
    </row>
    <row r="6502" spans="18:24" x14ac:dyDescent="0.2">
      <c r="R6502" s="406" t="str">
        <f t="shared" si="101"/>
        <v>516_COR4_24_9_202021</v>
      </c>
      <c r="S6502" s="406">
        <v>516</v>
      </c>
      <c r="T6502" s="406" t="s">
        <v>231</v>
      </c>
      <c r="U6502" s="406">
        <v>24</v>
      </c>
      <c r="V6502" s="406">
        <v>9</v>
      </c>
      <c r="W6502" s="406">
        <v>202021</v>
      </c>
      <c r="X6502" s="566">
        <v>0</v>
      </c>
    </row>
    <row r="6503" spans="18:24" x14ac:dyDescent="0.2">
      <c r="R6503" s="406" t="str">
        <f t="shared" si="101"/>
        <v>518_COR4_24_9_202021</v>
      </c>
      <c r="S6503" s="406">
        <v>518</v>
      </c>
      <c r="T6503" s="406" t="s">
        <v>231</v>
      </c>
      <c r="U6503" s="406">
        <v>24</v>
      </c>
      <c r="V6503" s="406">
        <v>9</v>
      </c>
      <c r="W6503" s="406">
        <v>202021</v>
      </c>
      <c r="X6503" s="566">
        <v>60</v>
      </c>
    </row>
    <row r="6504" spans="18:24" x14ac:dyDescent="0.2">
      <c r="R6504" s="406" t="str">
        <f t="shared" si="101"/>
        <v>520_COR4_24_9_202021</v>
      </c>
      <c r="S6504" s="406">
        <v>520</v>
      </c>
      <c r="T6504" s="406" t="s">
        <v>231</v>
      </c>
      <c r="U6504" s="406">
        <v>24</v>
      </c>
      <c r="V6504" s="406">
        <v>9</v>
      </c>
      <c r="W6504" s="406">
        <v>202021</v>
      </c>
      <c r="X6504" s="566">
        <v>0</v>
      </c>
    </row>
    <row r="6505" spans="18:24" x14ac:dyDescent="0.2">
      <c r="R6505" s="406" t="str">
        <f t="shared" si="101"/>
        <v>522_COR4_24_9_202021</v>
      </c>
      <c r="S6505" s="406">
        <v>522</v>
      </c>
      <c r="T6505" s="406" t="s">
        <v>231</v>
      </c>
      <c r="U6505" s="406">
        <v>24</v>
      </c>
      <c r="V6505" s="406">
        <v>9</v>
      </c>
      <c r="W6505" s="406">
        <v>202021</v>
      </c>
      <c r="X6505" s="566">
        <v>0</v>
      </c>
    </row>
    <row r="6506" spans="18:24" x14ac:dyDescent="0.2">
      <c r="R6506" s="406" t="str">
        <f t="shared" si="101"/>
        <v>524_COR4_24_9_202021</v>
      </c>
      <c r="S6506" s="406">
        <v>524</v>
      </c>
      <c r="T6506" s="406" t="s">
        <v>231</v>
      </c>
      <c r="U6506" s="406">
        <v>24</v>
      </c>
      <c r="V6506" s="406">
        <v>9</v>
      </c>
      <c r="W6506" s="406">
        <v>202021</v>
      </c>
      <c r="X6506" s="566">
        <v>0</v>
      </c>
    </row>
    <row r="6507" spans="18:24" x14ac:dyDescent="0.2">
      <c r="R6507" s="406" t="str">
        <f t="shared" si="101"/>
        <v>526_COR4_24_9_202021</v>
      </c>
      <c r="S6507" s="406">
        <v>526</v>
      </c>
      <c r="T6507" s="406" t="s">
        <v>231</v>
      </c>
      <c r="U6507" s="406">
        <v>24</v>
      </c>
      <c r="V6507" s="406">
        <v>9</v>
      </c>
      <c r="W6507" s="406">
        <v>202021</v>
      </c>
      <c r="X6507" s="566">
        <v>0</v>
      </c>
    </row>
    <row r="6508" spans="18:24" x14ac:dyDescent="0.2">
      <c r="R6508" s="406" t="str">
        <f t="shared" si="101"/>
        <v>528_COR4_24_9_202021</v>
      </c>
      <c r="S6508" s="406">
        <v>528</v>
      </c>
      <c r="T6508" s="406" t="s">
        <v>231</v>
      </c>
      <c r="U6508" s="406">
        <v>24</v>
      </c>
      <c r="V6508" s="406">
        <v>9</v>
      </c>
      <c r="W6508" s="406">
        <v>202021</v>
      </c>
      <c r="X6508" s="566">
        <v>0</v>
      </c>
    </row>
    <row r="6509" spans="18:24" x14ac:dyDescent="0.2">
      <c r="R6509" s="406" t="str">
        <f t="shared" si="101"/>
        <v>530_COR4_24_9_202021</v>
      </c>
      <c r="S6509" s="406">
        <v>530</v>
      </c>
      <c r="T6509" s="406" t="s">
        <v>231</v>
      </c>
      <c r="U6509" s="406">
        <v>24</v>
      </c>
      <c r="V6509" s="406">
        <v>9</v>
      </c>
      <c r="W6509" s="406">
        <v>202021</v>
      </c>
      <c r="X6509" s="566">
        <v>4026.7016500000004</v>
      </c>
    </row>
    <row r="6510" spans="18:24" x14ac:dyDescent="0.2">
      <c r="R6510" s="406" t="str">
        <f t="shared" si="101"/>
        <v>532_COR4_24_9_202021</v>
      </c>
      <c r="S6510" s="406">
        <v>532</v>
      </c>
      <c r="T6510" s="406" t="s">
        <v>231</v>
      </c>
      <c r="U6510" s="406">
        <v>24</v>
      </c>
      <c r="V6510" s="406">
        <v>9</v>
      </c>
      <c r="W6510" s="406">
        <v>202021</v>
      </c>
      <c r="X6510" s="566">
        <v>730</v>
      </c>
    </row>
    <row r="6511" spans="18:24" x14ac:dyDescent="0.2">
      <c r="R6511" s="406" t="str">
        <f t="shared" si="101"/>
        <v>534_COR4_24_9_202021</v>
      </c>
      <c r="S6511" s="406">
        <v>534</v>
      </c>
      <c r="T6511" s="406" t="s">
        <v>231</v>
      </c>
      <c r="U6511" s="406">
        <v>24</v>
      </c>
      <c r="V6511" s="406">
        <v>9</v>
      </c>
      <c r="W6511" s="406">
        <v>202021</v>
      </c>
      <c r="X6511" s="566">
        <v>0</v>
      </c>
    </row>
    <row r="6512" spans="18:24" x14ac:dyDescent="0.2">
      <c r="R6512" s="406" t="str">
        <f t="shared" si="101"/>
        <v>536_COR4_24_9_202021</v>
      </c>
      <c r="S6512" s="406">
        <v>536</v>
      </c>
      <c r="T6512" s="406" t="s">
        <v>231</v>
      </c>
      <c r="U6512" s="406">
        <v>24</v>
      </c>
      <c r="V6512" s="406">
        <v>9</v>
      </c>
      <c r="W6512" s="406">
        <v>202021</v>
      </c>
      <c r="X6512" s="566">
        <v>992</v>
      </c>
    </row>
    <row r="6513" spans="18:24" x14ac:dyDescent="0.2">
      <c r="R6513" s="406" t="str">
        <f t="shared" si="101"/>
        <v>538_COR4_24_9_202021</v>
      </c>
      <c r="S6513" s="406">
        <v>538</v>
      </c>
      <c r="T6513" s="406" t="s">
        <v>231</v>
      </c>
      <c r="U6513" s="406">
        <v>24</v>
      </c>
      <c r="V6513" s="406">
        <v>9</v>
      </c>
      <c r="W6513" s="406">
        <v>202021</v>
      </c>
      <c r="X6513" s="566">
        <v>0</v>
      </c>
    </row>
    <row r="6514" spans="18:24" x14ac:dyDescent="0.2">
      <c r="R6514" s="406" t="str">
        <f t="shared" si="101"/>
        <v>540_COR4_24_9_202021</v>
      </c>
      <c r="S6514" s="406">
        <v>540</v>
      </c>
      <c r="T6514" s="406" t="s">
        <v>231</v>
      </c>
      <c r="U6514" s="406">
        <v>24</v>
      </c>
      <c r="V6514" s="406">
        <v>9</v>
      </c>
      <c r="W6514" s="406">
        <v>202021</v>
      </c>
      <c r="X6514" s="566">
        <v>2636.0830000000001</v>
      </c>
    </row>
    <row r="6515" spans="18:24" x14ac:dyDescent="0.2">
      <c r="R6515" s="406" t="str">
        <f t="shared" si="101"/>
        <v>542_COR4_24_9_202021</v>
      </c>
      <c r="S6515" s="406">
        <v>542</v>
      </c>
      <c r="T6515" s="406" t="s">
        <v>231</v>
      </c>
      <c r="U6515" s="406">
        <v>24</v>
      </c>
      <c r="V6515" s="406">
        <v>9</v>
      </c>
      <c r="W6515" s="406">
        <v>202021</v>
      </c>
      <c r="X6515" s="566">
        <v>0</v>
      </c>
    </row>
    <row r="6516" spans="18:24" x14ac:dyDescent="0.2">
      <c r="R6516" s="406" t="str">
        <f t="shared" si="101"/>
        <v>544_COR4_24_9_202021</v>
      </c>
      <c r="S6516" s="406">
        <v>544</v>
      </c>
      <c r="T6516" s="406" t="s">
        <v>231</v>
      </c>
      <c r="U6516" s="406">
        <v>24</v>
      </c>
      <c r="V6516" s="406">
        <v>9</v>
      </c>
      <c r="W6516" s="406">
        <v>202021</v>
      </c>
      <c r="X6516" s="566">
        <v>0</v>
      </c>
    </row>
    <row r="6517" spans="18:24" x14ac:dyDescent="0.2">
      <c r="R6517" s="406" t="str">
        <f t="shared" si="101"/>
        <v>545_COR4_24_9_202021</v>
      </c>
      <c r="S6517" s="406">
        <v>545</v>
      </c>
      <c r="T6517" s="406" t="s">
        <v>231</v>
      </c>
      <c r="U6517" s="406">
        <v>24</v>
      </c>
      <c r="V6517" s="406">
        <v>9</v>
      </c>
      <c r="W6517" s="406">
        <v>202021</v>
      </c>
      <c r="X6517" s="566">
        <v>2294</v>
      </c>
    </row>
    <row r="6518" spans="18:24" x14ac:dyDescent="0.2">
      <c r="R6518" s="406" t="str">
        <f t="shared" si="101"/>
        <v>546_COR4_24_9_202021</v>
      </c>
      <c r="S6518" s="406">
        <v>546</v>
      </c>
      <c r="T6518" s="406" t="s">
        <v>231</v>
      </c>
      <c r="U6518" s="406">
        <v>24</v>
      </c>
      <c r="V6518" s="406">
        <v>9</v>
      </c>
      <c r="W6518" s="406">
        <v>202021</v>
      </c>
      <c r="X6518" s="566">
        <v>156</v>
      </c>
    </row>
    <row r="6519" spans="18:24" x14ac:dyDescent="0.2">
      <c r="R6519" s="406" t="str">
        <f t="shared" si="101"/>
        <v>548_COR4_24_9_202021</v>
      </c>
      <c r="S6519" s="406">
        <v>548</v>
      </c>
      <c r="T6519" s="406" t="s">
        <v>231</v>
      </c>
      <c r="U6519" s="406">
        <v>24</v>
      </c>
      <c r="V6519" s="406">
        <v>9</v>
      </c>
      <c r="W6519" s="406">
        <v>202021</v>
      </c>
      <c r="X6519" s="566">
        <v>0</v>
      </c>
    </row>
    <row r="6520" spans="18:24" x14ac:dyDescent="0.2">
      <c r="R6520" s="406" t="str">
        <f t="shared" si="101"/>
        <v>550_COR4_24_9_202021</v>
      </c>
      <c r="S6520" s="406">
        <v>550</v>
      </c>
      <c r="T6520" s="406" t="s">
        <v>231</v>
      </c>
      <c r="U6520" s="406">
        <v>24</v>
      </c>
      <c r="V6520" s="406">
        <v>9</v>
      </c>
      <c r="W6520" s="406">
        <v>202021</v>
      </c>
      <c r="X6520" s="566">
        <v>0</v>
      </c>
    </row>
    <row r="6521" spans="18:24" x14ac:dyDescent="0.2">
      <c r="R6521" s="406" t="str">
        <f t="shared" si="101"/>
        <v>552_COR4_24_9_202021</v>
      </c>
      <c r="S6521" s="406">
        <v>552</v>
      </c>
      <c r="T6521" s="406" t="s">
        <v>231</v>
      </c>
      <c r="U6521" s="406">
        <v>24</v>
      </c>
      <c r="V6521" s="406">
        <v>9</v>
      </c>
      <c r="W6521" s="406">
        <v>202021</v>
      </c>
      <c r="X6521" s="566">
        <v>0</v>
      </c>
    </row>
    <row r="6522" spans="18:24" x14ac:dyDescent="0.2">
      <c r="R6522" s="406" t="str">
        <f t="shared" si="101"/>
        <v>562_COR4_24_9_202021</v>
      </c>
      <c r="S6522" s="406">
        <v>562</v>
      </c>
      <c r="T6522" s="406" t="s">
        <v>231</v>
      </c>
      <c r="U6522" s="406">
        <v>24</v>
      </c>
      <c r="V6522" s="406">
        <v>9</v>
      </c>
      <c r="W6522" s="406">
        <v>202021</v>
      </c>
      <c r="X6522" s="566">
        <v>0</v>
      </c>
    </row>
    <row r="6523" spans="18:24" x14ac:dyDescent="0.2">
      <c r="R6523" s="406" t="str">
        <f t="shared" si="101"/>
        <v>564_COR4_24_9_202021</v>
      </c>
      <c r="S6523" s="406">
        <v>564</v>
      </c>
      <c r="T6523" s="406" t="s">
        <v>231</v>
      </c>
      <c r="U6523" s="406">
        <v>24</v>
      </c>
      <c r="V6523" s="406">
        <v>9</v>
      </c>
      <c r="W6523" s="406">
        <v>202021</v>
      </c>
      <c r="X6523" s="566">
        <v>0</v>
      </c>
    </row>
    <row r="6524" spans="18:24" x14ac:dyDescent="0.2">
      <c r="R6524" s="406" t="str">
        <f t="shared" si="101"/>
        <v>566_COR4_24_9_202021</v>
      </c>
      <c r="S6524" s="406">
        <v>566</v>
      </c>
      <c r="T6524" s="406" t="s">
        <v>231</v>
      </c>
      <c r="U6524" s="406">
        <v>24</v>
      </c>
      <c r="V6524" s="406">
        <v>9</v>
      </c>
      <c r="W6524" s="406">
        <v>202021</v>
      </c>
      <c r="X6524" s="566">
        <v>0</v>
      </c>
    </row>
    <row r="6525" spans="18:24" x14ac:dyDescent="0.2">
      <c r="R6525" s="406" t="str">
        <f t="shared" si="101"/>
        <v>568_COR4_24_9_202021</v>
      </c>
      <c r="S6525" s="406">
        <v>568</v>
      </c>
      <c r="T6525" s="406" t="s">
        <v>231</v>
      </c>
      <c r="U6525" s="406">
        <v>24</v>
      </c>
      <c r="V6525" s="406">
        <v>9</v>
      </c>
      <c r="W6525" s="406">
        <v>202021</v>
      </c>
      <c r="X6525" s="566">
        <v>0</v>
      </c>
    </row>
    <row r="6526" spans="18:24" x14ac:dyDescent="0.2">
      <c r="R6526" s="406" t="str">
        <f t="shared" si="101"/>
        <v>572_COR4_24_9_202021</v>
      </c>
      <c r="S6526" s="406">
        <v>572</v>
      </c>
      <c r="T6526" s="406" t="s">
        <v>231</v>
      </c>
      <c r="U6526" s="406">
        <v>24</v>
      </c>
      <c r="V6526" s="406">
        <v>9</v>
      </c>
      <c r="W6526" s="406">
        <v>202021</v>
      </c>
      <c r="X6526" s="566">
        <v>0</v>
      </c>
    </row>
    <row r="6527" spans="18:24" x14ac:dyDescent="0.2">
      <c r="R6527" s="406" t="str">
        <f t="shared" si="101"/>
        <v>574_COR4_24_9_202021</v>
      </c>
      <c r="S6527" s="406">
        <v>574</v>
      </c>
      <c r="T6527" s="406" t="s">
        <v>231</v>
      </c>
      <c r="U6527" s="406">
        <v>24</v>
      </c>
      <c r="V6527" s="406">
        <v>9</v>
      </c>
      <c r="W6527" s="406">
        <v>202021</v>
      </c>
      <c r="X6527" s="566">
        <v>0</v>
      </c>
    </row>
    <row r="6528" spans="18:24" x14ac:dyDescent="0.2">
      <c r="R6528" s="406" t="str">
        <f t="shared" si="101"/>
        <v>576_COR4_24_9_202021</v>
      </c>
      <c r="S6528" s="406">
        <v>576</v>
      </c>
      <c r="T6528" s="406" t="s">
        <v>231</v>
      </c>
      <c r="U6528" s="406">
        <v>24</v>
      </c>
      <c r="V6528" s="406">
        <v>9</v>
      </c>
      <c r="W6528" s="406">
        <v>202021</v>
      </c>
      <c r="X6528" s="566">
        <v>0</v>
      </c>
    </row>
    <row r="6529" spans="18:24" x14ac:dyDescent="0.2">
      <c r="R6529" s="406" t="str">
        <f t="shared" si="101"/>
        <v>582_COR4_24_9_202021</v>
      </c>
      <c r="S6529" s="406">
        <v>582</v>
      </c>
      <c r="T6529" s="406" t="s">
        <v>231</v>
      </c>
      <c r="U6529" s="406">
        <v>24</v>
      </c>
      <c r="V6529" s="406">
        <v>9</v>
      </c>
      <c r="W6529" s="406">
        <v>202021</v>
      </c>
      <c r="X6529" s="566">
        <v>144</v>
      </c>
    </row>
    <row r="6530" spans="18:24" x14ac:dyDescent="0.2">
      <c r="R6530" s="406" t="str">
        <f t="shared" si="101"/>
        <v>584_COR4_24_9_202021</v>
      </c>
      <c r="S6530" s="406">
        <v>584</v>
      </c>
      <c r="T6530" s="406" t="s">
        <v>231</v>
      </c>
      <c r="U6530" s="406">
        <v>24</v>
      </c>
      <c r="V6530" s="406">
        <v>9</v>
      </c>
      <c r="W6530" s="406">
        <v>202021</v>
      </c>
      <c r="X6530" s="566">
        <v>53</v>
      </c>
    </row>
    <row r="6531" spans="18:24" x14ac:dyDescent="0.2">
      <c r="R6531" s="406" t="str">
        <f t="shared" si="101"/>
        <v>586_COR4_24_9_202021</v>
      </c>
      <c r="S6531" s="406">
        <v>586</v>
      </c>
      <c r="T6531" s="406" t="s">
        <v>231</v>
      </c>
      <c r="U6531" s="406">
        <v>24</v>
      </c>
      <c r="V6531" s="406">
        <v>9</v>
      </c>
      <c r="W6531" s="406">
        <v>202021</v>
      </c>
      <c r="X6531" s="566">
        <v>0</v>
      </c>
    </row>
    <row r="6532" spans="18:24" x14ac:dyDescent="0.2">
      <c r="R6532" s="406" t="str">
        <f t="shared" ref="R6532:R6595" si="102">S6532&amp;"_"&amp;T6532&amp;"_"&amp;U6532&amp;"_"&amp;V6532&amp;"_"&amp;W6532</f>
        <v>512_COR4_25_9_202021</v>
      </c>
      <c r="S6532" s="406">
        <v>512</v>
      </c>
      <c r="T6532" s="406" t="s">
        <v>231</v>
      </c>
      <c r="U6532" s="406">
        <v>25</v>
      </c>
      <c r="V6532" s="406">
        <v>9</v>
      </c>
      <c r="W6532" s="406">
        <v>202021</v>
      </c>
      <c r="X6532" s="566">
        <v>38</v>
      </c>
    </row>
    <row r="6533" spans="18:24" x14ac:dyDescent="0.2">
      <c r="R6533" s="406" t="str">
        <f t="shared" si="102"/>
        <v>514_COR4_25_9_202021</v>
      </c>
      <c r="S6533" s="406">
        <v>514</v>
      </c>
      <c r="T6533" s="406" t="s">
        <v>231</v>
      </c>
      <c r="U6533" s="406">
        <v>25</v>
      </c>
      <c r="V6533" s="406">
        <v>9</v>
      </c>
      <c r="W6533" s="406">
        <v>202021</v>
      </c>
      <c r="X6533" s="566">
        <v>708</v>
      </c>
    </row>
    <row r="6534" spans="18:24" x14ac:dyDescent="0.2">
      <c r="R6534" s="406" t="str">
        <f t="shared" si="102"/>
        <v>516_COR4_25_9_202021</v>
      </c>
      <c r="S6534" s="406">
        <v>516</v>
      </c>
      <c r="T6534" s="406" t="s">
        <v>231</v>
      </c>
      <c r="U6534" s="406">
        <v>25</v>
      </c>
      <c r="V6534" s="406">
        <v>9</v>
      </c>
      <c r="W6534" s="406">
        <v>202021</v>
      </c>
      <c r="X6534" s="566">
        <v>380</v>
      </c>
    </row>
    <row r="6535" spans="18:24" x14ac:dyDescent="0.2">
      <c r="R6535" s="406" t="str">
        <f t="shared" si="102"/>
        <v>518_COR4_25_9_202021</v>
      </c>
      <c r="S6535" s="406">
        <v>518</v>
      </c>
      <c r="T6535" s="406" t="s">
        <v>231</v>
      </c>
      <c r="U6535" s="406">
        <v>25</v>
      </c>
      <c r="V6535" s="406">
        <v>9</v>
      </c>
      <c r="W6535" s="406">
        <v>202021</v>
      </c>
      <c r="X6535" s="566">
        <v>2419</v>
      </c>
    </row>
    <row r="6536" spans="18:24" x14ac:dyDescent="0.2">
      <c r="R6536" s="406" t="str">
        <f t="shared" si="102"/>
        <v>520_COR4_25_9_202021</v>
      </c>
      <c r="S6536" s="406">
        <v>520</v>
      </c>
      <c r="T6536" s="406" t="s">
        <v>231</v>
      </c>
      <c r="U6536" s="406">
        <v>25</v>
      </c>
      <c r="V6536" s="406">
        <v>9</v>
      </c>
      <c r="W6536" s="406">
        <v>202021</v>
      </c>
      <c r="X6536" s="566">
        <v>4282</v>
      </c>
    </row>
    <row r="6537" spans="18:24" x14ac:dyDescent="0.2">
      <c r="R6537" s="406" t="str">
        <f t="shared" si="102"/>
        <v>522_COR4_25_9_202021</v>
      </c>
      <c r="S6537" s="406">
        <v>522</v>
      </c>
      <c r="T6537" s="406" t="s">
        <v>231</v>
      </c>
      <c r="U6537" s="406">
        <v>25</v>
      </c>
      <c r="V6537" s="406">
        <v>9</v>
      </c>
      <c r="W6537" s="406">
        <v>202021</v>
      </c>
      <c r="X6537" s="566">
        <v>443.44099999999997</v>
      </c>
    </row>
    <row r="6538" spans="18:24" x14ac:dyDescent="0.2">
      <c r="R6538" s="406" t="str">
        <f t="shared" si="102"/>
        <v>524_COR4_25_9_202021</v>
      </c>
      <c r="S6538" s="406">
        <v>524</v>
      </c>
      <c r="T6538" s="406" t="s">
        <v>231</v>
      </c>
      <c r="U6538" s="406">
        <v>25</v>
      </c>
      <c r="V6538" s="406">
        <v>9</v>
      </c>
      <c r="W6538" s="406">
        <v>202021</v>
      </c>
      <c r="X6538" s="566">
        <v>2865.6042399999997</v>
      </c>
    </row>
    <row r="6539" spans="18:24" x14ac:dyDescent="0.2">
      <c r="R6539" s="406" t="str">
        <f t="shared" si="102"/>
        <v>526_COR4_25_9_202021</v>
      </c>
      <c r="S6539" s="406">
        <v>526</v>
      </c>
      <c r="T6539" s="406" t="s">
        <v>231</v>
      </c>
      <c r="U6539" s="406">
        <v>25</v>
      </c>
      <c r="V6539" s="406">
        <v>9</v>
      </c>
      <c r="W6539" s="406">
        <v>202021</v>
      </c>
      <c r="X6539" s="566">
        <v>801</v>
      </c>
    </row>
    <row r="6540" spans="18:24" x14ac:dyDescent="0.2">
      <c r="R6540" s="406" t="str">
        <f t="shared" si="102"/>
        <v>528_COR4_25_9_202021</v>
      </c>
      <c r="S6540" s="406">
        <v>528</v>
      </c>
      <c r="T6540" s="406" t="s">
        <v>231</v>
      </c>
      <c r="U6540" s="406">
        <v>25</v>
      </c>
      <c r="V6540" s="406">
        <v>9</v>
      </c>
      <c r="W6540" s="406">
        <v>202021</v>
      </c>
      <c r="X6540" s="566">
        <v>3161.5157100000001</v>
      </c>
    </row>
    <row r="6541" spans="18:24" x14ac:dyDescent="0.2">
      <c r="R6541" s="406" t="str">
        <f t="shared" si="102"/>
        <v>530_COR4_25_9_202021</v>
      </c>
      <c r="S6541" s="406">
        <v>530</v>
      </c>
      <c r="T6541" s="406" t="s">
        <v>231</v>
      </c>
      <c r="U6541" s="406">
        <v>25</v>
      </c>
      <c r="V6541" s="406">
        <v>9</v>
      </c>
      <c r="W6541" s="406">
        <v>202021</v>
      </c>
      <c r="X6541" s="566">
        <v>2882.83077</v>
      </c>
    </row>
    <row r="6542" spans="18:24" x14ac:dyDescent="0.2">
      <c r="R6542" s="406" t="str">
        <f t="shared" si="102"/>
        <v>532_COR4_25_9_202021</v>
      </c>
      <c r="S6542" s="406">
        <v>532</v>
      </c>
      <c r="T6542" s="406" t="s">
        <v>231</v>
      </c>
      <c r="U6542" s="406">
        <v>25</v>
      </c>
      <c r="V6542" s="406">
        <v>9</v>
      </c>
      <c r="W6542" s="406">
        <v>202021</v>
      </c>
      <c r="X6542" s="566">
        <v>3714</v>
      </c>
    </row>
    <row r="6543" spans="18:24" x14ac:dyDescent="0.2">
      <c r="R6543" s="406" t="str">
        <f t="shared" si="102"/>
        <v>534_COR4_25_9_202021</v>
      </c>
      <c r="S6543" s="406">
        <v>534</v>
      </c>
      <c r="T6543" s="406" t="s">
        <v>231</v>
      </c>
      <c r="U6543" s="406">
        <v>25</v>
      </c>
      <c r="V6543" s="406">
        <v>9</v>
      </c>
      <c r="W6543" s="406">
        <v>202021</v>
      </c>
      <c r="X6543" s="566">
        <v>196.99654999999998</v>
      </c>
    </row>
    <row r="6544" spans="18:24" x14ac:dyDescent="0.2">
      <c r="R6544" s="406" t="str">
        <f t="shared" si="102"/>
        <v>536_COR4_25_9_202021</v>
      </c>
      <c r="S6544" s="406">
        <v>536</v>
      </c>
      <c r="T6544" s="406" t="s">
        <v>231</v>
      </c>
      <c r="U6544" s="406">
        <v>25</v>
      </c>
      <c r="V6544" s="406">
        <v>9</v>
      </c>
      <c r="W6544" s="406">
        <v>202021</v>
      </c>
      <c r="X6544" s="566">
        <v>303</v>
      </c>
    </row>
    <row r="6545" spans="18:24" x14ac:dyDescent="0.2">
      <c r="R6545" s="406" t="str">
        <f t="shared" si="102"/>
        <v>538_COR4_25_9_202021</v>
      </c>
      <c r="S6545" s="406">
        <v>538</v>
      </c>
      <c r="T6545" s="406" t="s">
        <v>231</v>
      </c>
      <c r="U6545" s="406">
        <v>25</v>
      </c>
      <c r="V6545" s="406">
        <v>9</v>
      </c>
      <c r="W6545" s="406">
        <v>202021</v>
      </c>
      <c r="X6545" s="566">
        <v>5688</v>
      </c>
    </row>
    <row r="6546" spans="18:24" x14ac:dyDescent="0.2">
      <c r="R6546" s="406" t="str">
        <f t="shared" si="102"/>
        <v>540_COR4_25_9_202021</v>
      </c>
      <c r="S6546" s="406">
        <v>540</v>
      </c>
      <c r="T6546" s="406" t="s">
        <v>231</v>
      </c>
      <c r="U6546" s="406">
        <v>25</v>
      </c>
      <c r="V6546" s="406">
        <v>9</v>
      </c>
      <c r="W6546" s="406">
        <v>202021</v>
      </c>
      <c r="X6546" s="566">
        <v>5014.0029999999997</v>
      </c>
    </row>
    <row r="6547" spans="18:24" x14ac:dyDescent="0.2">
      <c r="R6547" s="406" t="str">
        <f t="shared" si="102"/>
        <v>542_COR4_25_9_202021</v>
      </c>
      <c r="S6547" s="406">
        <v>542</v>
      </c>
      <c r="T6547" s="406" t="s">
        <v>231</v>
      </c>
      <c r="U6547" s="406">
        <v>25</v>
      </c>
      <c r="V6547" s="406">
        <v>9</v>
      </c>
      <c r="W6547" s="406">
        <v>202021</v>
      </c>
      <c r="X6547" s="566">
        <v>453</v>
      </c>
    </row>
    <row r="6548" spans="18:24" x14ac:dyDescent="0.2">
      <c r="R6548" s="406" t="str">
        <f t="shared" si="102"/>
        <v>544_COR4_25_9_202021</v>
      </c>
      <c r="S6548" s="406">
        <v>544</v>
      </c>
      <c r="T6548" s="406" t="s">
        <v>231</v>
      </c>
      <c r="U6548" s="406">
        <v>25</v>
      </c>
      <c r="V6548" s="406">
        <v>9</v>
      </c>
      <c r="W6548" s="406">
        <v>202021</v>
      </c>
      <c r="X6548" s="566">
        <v>1812</v>
      </c>
    </row>
    <row r="6549" spans="18:24" x14ac:dyDescent="0.2">
      <c r="R6549" s="406" t="str">
        <f t="shared" si="102"/>
        <v>545_COR4_25_9_202021</v>
      </c>
      <c r="S6549" s="406">
        <v>545</v>
      </c>
      <c r="T6549" s="406" t="s">
        <v>231</v>
      </c>
      <c r="U6549" s="406">
        <v>25</v>
      </c>
      <c r="V6549" s="406">
        <v>9</v>
      </c>
      <c r="W6549" s="406">
        <v>202021</v>
      </c>
      <c r="X6549" s="566">
        <v>627</v>
      </c>
    </row>
    <row r="6550" spans="18:24" x14ac:dyDescent="0.2">
      <c r="R6550" s="406" t="str">
        <f t="shared" si="102"/>
        <v>546_COR4_25_9_202021</v>
      </c>
      <c r="S6550" s="406">
        <v>546</v>
      </c>
      <c r="T6550" s="406" t="s">
        <v>231</v>
      </c>
      <c r="U6550" s="406">
        <v>25</v>
      </c>
      <c r="V6550" s="406">
        <v>9</v>
      </c>
      <c r="W6550" s="406">
        <v>202021</v>
      </c>
      <c r="X6550" s="566">
        <v>732</v>
      </c>
    </row>
    <row r="6551" spans="18:24" x14ac:dyDescent="0.2">
      <c r="R6551" s="406" t="str">
        <f t="shared" si="102"/>
        <v>548_COR4_25_9_202021</v>
      </c>
      <c r="S6551" s="406">
        <v>548</v>
      </c>
      <c r="T6551" s="406" t="s">
        <v>231</v>
      </c>
      <c r="U6551" s="406">
        <v>25</v>
      </c>
      <c r="V6551" s="406">
        <v>9</v>
      </c>
      <c r="W6551" s="406">
        <v>202021</v>
      </c>
      <c r="X6551" s="566">
        <v>507.363</v>
      </c>
    </row>
    <row r="6552" spans="18:24" x14ac:dyDescent="0.2">
      <c r="R6552" s="406" t="str">
        <f t="shared" si="102"/>
        <v>550_COR4_25_9_202021</v>
      </c>
      <c r="S6552" s="406">
        <v>550</v>
      </c>
      <c r="T6552" s="406" t="s">
        <v>231</v>
      </c>
      <c r="U6552" s="406">
        <v>25</v>
      </c>
      <c r="V6552" s="406">
        <v>9</v>
      </c>
      <c r="W6552" s="406">
        <v>202021</v>
      </c>
      <c r="X6552" s="566">
        <v>484.46305000000001</v>
      </c>
    </row>
    <row r="6553" spans="18:24" x14ac:dyDescent="0.2">
      <c r="R6553" s="406" t="str">
        <f t="shared" si="102"/>
        <v>552_COR4_25_9_202021</v>
      </c>
      <c r="S6553" s="406">
        <v>552</v>
      </c>
      <c r="T6553" s="406" t="s">
        <v>231</v>
      </c>
      <c r="U6553" s="406">
        <v>25</v>
      </c>
      <c r="V6553" s="406">
        <v>9</v>
      </c>
      <c r="W6553" s="406">
        <v>202021</v>
      </c>
      <c r="X6553" s="566">
        <v>6850</v>
      </c>
    </row>
    <row r="6554" spans="18:24" x14ac:dyDescent="0.2">
      <c r="R6554" s="406" t="str">
        <f t="shared" si="102"/>
        <v>562_COR4_25_9_202021</v>
      </c>
      <c r="S6554" s="406">
        <v>562</v>
      </c>
      <c r="T6554" s="406" t="s">
        <v>231</v>
      </c>
      <c r="U6554" s="406">
        <v>25</v>
      </c>
      <c r="V6554" s="406">
        <v>9</v>
      </c>
      <c r="W6554" s="406">
        <v>202021</v>
      </c>
      <c r="X6554" s="566">
        <v>0</v>
      </c>
    </row>
    <row r="6555" spans="18:24" x14ac:dyDescent="0.2">
      <c r="R6555" s="406" t="str">
        <f t="shared" si="102"/>
        <v>564_COR4_25_9_202021</v>
      </c>
      <c r="S6555" s="406">
        <v>564</v>
      </c>
      <c r="T6555" s="406" t="s">
        <v>231</v>
      </c>
      <c r="U6555" s="406">
        <v>25</v>
      </c>
      <c r="V6555" s="406">
        <v>9</v>
      </c>
      <c r="W6555" s="406">
        <v>202021</v>
      </c>
      <c r="X6555" s="566">
        <v>0</v>
      </c>
    </row>
    <row r="6556" spans="18:24" x14ac:dyDescent="0.2">
      <c r="R6556" s="406" t="str">
        <f t="shared" si="102"/>
        <v>566_COR4_25_9_202021</v>
      </c>
      <c r="S6556" s="406">
        <v>566</v>
      </c>
      <c r="T6556" s="406" t="s">
        <v>231</v>
      </c>
      <c r="U6556" s="406">
        <v>25</v>
      </c>
      <c r="V6556" s="406">
        <v>9</v>
      </c>
      <c r="W6556" s="406">
        <v>202021</v>
      </c>
      <c r="X6556" s="566">
        <v>0</v>
      </c>
    </row>
    <row r="6557" spans="18:24" x14ac:dyDescent="0.2">
      <c r="R6557" s="406" t="str">
        <f t="shared" si="102"/>
        <v>568_COR4_25_9_202021</v>
      </c>
      <c r="S6557" s="406">
        <v>568</v>
      </c>
      <c r="T6557" s="406" t="s">
        <v>231</v>
      </c>
      <c r="U6557" s="406">
        <v>25</v>
      </c>
      <c r="V6557" s="406">
        <v>9</v>
      </c>
      <c r="W6557" s="406">
        <v>202021</v>
      </c>
      <c r="X6557" s="566">
        <v>0</v>
      </c>
    </row>
    <row r="6558" spans="18:24" x14ac:dyDescent="0.2">
      <c r="R6558" s="406" t="str">
        <f t="shared" si="102"/>
        <v>572_COR4_25_9_202021</v>
      </c>
      <c r="S6558" s="406">
        <v>572</v>
      </c>
      <c r="T6558" s="406" t="s">
        <v>231</v>
      </c>
      <c r="U6558" s="406">
        <v>25</v>
      </c>
      <c r="V6558" s="406">
        <v>9</v>
      </c>
      <c r="W6558" s="406">
        <v>202021</v>
      </c>
      <c r="X6558" s="566">
        <v>97</v>
      </c>
    </row>
    <row r="6559" spans="18:24" x14ac:dyDescent="0.2">
      <c r="R6559" s="406" t="str">
        <f t="shared" si="102"/>
        <v>574_COR4_25_9_202021</v>
      </c>
      <c r="S6559" s="406">
        <v>574</v>
      </c>
      <c r="T6559" s="406" t="s">
        <v>231</v>
      </c>
      <c r="U6559" s="406">
        <v>25</v>
      </c>
      <c r="V6559" s="406">
        <v>9</v>
      </c>
      <c r="W6559" s="406">
        <v>202021</v>
      </c>
      <c r="X6559" s="566">
        <v>0</v>
      </c>
    </row>
    <row r="6560" spans="18:24" x14ac:dyDescent="0.2">
      <c r="R6560" s="406" t="str">
        <f t="shared" si="102"/>
        <v>576_COR4_25_9_202021</v>
      </c>
      <c r="S6560" s="406">
        <v>576</v>
      </c>
      <c r="T6560" s="406" t="s">
        <v>231</v>
      </c>
      <c r="U6560" s="406">
        <v>25</v>
      </c>
      <c r="V6560" s="406">
        <v>9</v>
      </c>
      <c r="W6560" s="406">
        <v>202021</v>
      </c>
      <c r="X6560" s="566">
        <v>0</v>
      </c>
    </row>
    <row r="6561" spans="18:24" x14ac:dyDescent="0.2">
      <c r="R6561" s="406" t="str">
        <f t="shared" si="102"/>
        <v>582_COR4_25_9_202021</v>
      </c>
      <c r="S6561" s="406">
        <v>582</v>
      </c>
      <c r="T6561" s="406" t="s">
        <v>231</v>
      </c>
      <c r="U6561" s="406">
        <v>25</v>
      </c>
      <c r="V6561" s="406">
        <v>9</v>
      </c>
      <c r="W6561" s="406">
        <v>202021</v>
      </c>
      <c r="X6561" s="566">
        <v>5</v>
      </c>
    </row>
    <row r="6562" spans="18:24" x14ac:dyDescent="0.2">
      <c r="R6562" s="406" t="str">
        <f t="shared" si="102"/>
        <v>584_COR4_25_9_202021</v>
      </c>
      <c r="S6562" s="406">
        <v>584</v>
      </c>
      <c r="T6562" s="406" t="s">
        <v>231</v>
      </c>
      <c r="U6562" s="406">
        <v>25</v>
      </c>
      <c r="V6562" s="406">
        <v>9</v>
      </c>
      <c r="W6562" s="406">
        <v>202021</v>
      </c>
      <c r="X6562" s="566">
        <v>0</v>
      </c>
    </row>
    <row r="6563" spans="18:24" x14ac:dyDescent="0.2">
      <c r="R6563" s="406" t="str">
        <f t="shared" si="102"/>
        <v>586_COR4_25_9_202021</v>
      </c>
      <c r="S6563" s="406">
        <v>586</v>
      </c>
      <c r="T6563" s="406" t="s">
        <v>231</v>
      </c>
      <c r="U6563" s="406">
        <v>25</v>
      </c>
      <c r="V6563" s="406">
        <v>9</v>
      </c>
      <c r="W6563" s="406">
        <v>202021</v>
      </c>
      <c r="X6563" s="566">
        <v>290</v>
      </c>
    </row>
    <row r="6564" spans="18:24" x14ac:dyDescent="0.2">
      <c r="R6564" s="406" t="str">
        <f t="shared" si="102"/>
        <v>512_COR4_26_9_202021</v>
      </c>
      <c r="S6564" s="406">
        <v>512</v>
      </c>
      <c r="T6564" s="406" t="s">
        <v>231</v>
      </c>
      <c r="U6564" s="406">
        <v>26</v>
      </c>
      <c r="V6564" s="406">
        <v>9</v>
      </c>
      <c r="W6564" s="406">
        <v>202021</v>
      </c>
      <c r="X6564" s="566">
        <v>1516</v>
      </c>
    </row>
    <row r="6565" spans="18:24" x14ac:dyDescent="0.2">
      <c r="R6565" s="406" t="str">
        <f t="shared" si="102"/>
        <v>514_COR4_26_9_202021</v>
      </c>
      <c r="S6565" s="406">
        <v>514</v>
      </c>
      <c r="T6565" s="406" t="s">
        <v>231</v>
      </c>
      <c r="U6565" s="406">
        <v>26</v>
      </c>
      <c r="V6565" s="406">
        <v>9</v>
      </c>
      <c r="W6565" s="406">
        <v>202021</v>
      </c>
      <c r="X6565" s="566">
        <v>43</v>
      </c>
    </row>
    <row r="6566" spans="18:24" x14ac:dyDescent="0.2">
      <c r="R6566" s="406" t="str">
        <f t="shared" si="102"/>
        <v>516_COR4_26_9_202021</v>
      </c>
      <c r="S6566" s="406">
        <v>516</v>
      </c>
      <c r="T6566" s="406" t="s">
        <v>231</v>
      </c>
      <c r="U6566" s="406">
        <v>26</v>
      </c>
      <c r="V6566" s="406">
        <v>9</v>
      </c>
      <c r="W6566" s="406">
        <v>202021</v>
      </c>
      <c r="X6566" s="566">
        <v>12</v>
      </c>
    </row>
    <row r="6567" spans="18:24" x14ac:dyDescent="0.2">
      <c r="R6567" s="406" t="str">
        <f t="shared" si="102"/>
        <v>518_COR4_26_9_202021</v>
      </c>
      <c r="S6567" s="406">
        <v>518</v>
      </c>
      <c r="T6567" s="406" t="s">
        <v>231</v>
      </c>
      <c r="U6567" s="406">
        <v>26</v>
      </c>
      <c r="V6567" s="406">
        <v>9</v>
      </c>
      <c r="W6567" s="406">
        <v>202021</v>
      </c>
      <c r="X6567" s="566">
        <v>286</v>
      </c>
    </row>
    <row r="6568" spans="18:24" x14ac:dyDescent="0.2">
      <c r="R6568" s="406" t="str">
        <f t="shared" si="102"/>
        <v>520_COR4_26_9_202021</v>
      </c>
      <c r="S6568" s="406">
        <v>520</v>
      </c>
      <c r="T6568" s="406" t="s">
        <v>231</v>
      </c>
      <c r="U6568" s="406">
        <v>26</v>
      </c>
      <c r="V6568" s="406">
        <v>9</v>
      </c>
      <c r="W6568" s="406">
        <v>202021</v>
      </c>
      <c r="X6568" s="566">
        <v>5126</v>
      </c>
    </row>
    <row r="6569" spans="18:24" x14ac:dyDescent="0.2">
      <c r="R6569" s="406" t="str">
        <f t="shared" si="102"/>
        <v>522_COR4_26_9_202021</v>
      </c>
      <c r="S6569" s="406">
        <v>522</v>
      </c>
      <c r="T6569" s="406" t="s">
        <v>231</v>
      </c>
      <c r="U6569" s="406">
        <v>26</v>
      </c>
      <c r="V6569" s="406">
        <v>9</v>
      </c>
      <c r="W6569" s="406">
        <v>202021</v>
      </c>
      <c r="X6569" s="566">
        <v>17</v>
      </c>
    </row>
    <row r="6570" spans="18:24" x14ac:dyDescent="0.2">
      <c r="R6570" s="406" t="str">
        <f t="shared" si="102"/>
        <v>524_COR4_26_9_202021</v>
      </c>
      <c r="S6570" s="406">
        <v>524</v>
      </c>
      <c r="T6570" s="406" t="s">
        <v>231</v>
      </c>
      <c r="U6570" s="406">
        <v>26</v>
      </c>
      <c r="V6570" s="406">
        <v>9</v>
      </c>
      <c r="W6570" s="406">
        <v>202021</v>
      </c>
      <c r="X6570" s="566">
        <v>459.30220999999995</v>
      </c>
    </row>
    <row r="6571" spans="18:24" x14ac:dyDescent="0.2">
      <c r="R6571" s="406" t="str">
        <f t="shared" si="102"/>
        <v>526_COR4_26_9_202021</v>
      </c>
      <c r="S6571" s="406">
        <v>526</v>
      </c>
      <c r="T6571" s="406" t="s">
        <v>231</v>
      </c>
      <c r="U6571" s="406">
        <v>26</v>
      </c>
      <c r="V6571" s="406">
        <v>9</v>
      </c>
      <c r="W6571" s="406">
        <v>202021</v>
      </c>
      <c r="X6571" s="566">
        <v>58</v>
      </c>
    </row>
    <row r="6572" spans="18:24" x14ac:dyDescent="0.2">
      <c r="R6572" s="406" t="str">
        <f t="shared" si="102"/>
        <v>528_COR4_26_9_202021</v>
      </c>
      <c r="S6572" s="406">
        <v>528</v>
      </c>
      <c r="T6572" s="406" t="s">
        <v>231</v>
      </c>
      <c r="U6572" s="406">
        <v>26</v>
      </c>
      <c r="V6572" s="406">
        <v>9</v>
      </c>
      <c r="W6572" s="406">
        <v>202021</v>
      </c>
      <c r="X6572" s="566">
        <v>2379.7839300000005</v>
      </c>
    </row>
    <row r="6573" spans="18:24" x14ac:dyDescent="0.2">
      <c r="R6573" s="406" t="str">
        <f t="shared" si="102"/>
        <v>530_COR4_26_9_202021</v>
      </c>
      <c r="S6573" s="406">
        <v>530</v>
      </c>
      <c r="T6573" s="406" t="s">
        <v>231</v>
      </c>
      <c r="U6573" s="406">
        <v>26</v>
      </c>
      <c r="V6573" s="406">
        <v>9</v>
      </c>
      <c r="W6573" s="406">
        <v>202021</v>
      </c>
      <c r="X6573" s="566">
        <v>511.91791999999998</v>
      </c>
    </row>
    <row r="6574" spans="18:24" x14ac:dyDescent="0.2">
      <c r="R6574" s="406" t="str">
        <f t="shared" si="102"/>
        <v>532_COR4_26_9_202021</v>
      </c>
      <c r="S6574" s="406">
        <v>532</v>
      </c>
      <c r="T6574" s="406" t="s">
        <v>231</v>
      </c>
      <c r="U6574" s="406">
        <v>26</v>
      </c>
      <c r="V6574" s="406">
        <v>9</v>
      </c>
      <c r="W6574" s="406">
        <v>202021</v>
      </c>
      <c r="X6574" s="566">
        <v>2231</v>
      </c>
    </row>
    <row r="6575" spans="18:24" x14ac:dyDescent="0.2">
      <c r="R6575" s="406" t="str">
        <f t="shared" si="102"/>
        <v>534_COR4_26_9_202021</v>
      </c>
      <c r="S6575" s="406">
        <v>534</v>
      </c>
      <c r="T6575" s="406" t="s">
        <v>231</v>
      </c>
      <c r="U6575" s="406">
        <v>26</v>
      </c>
      <c r="V6575" s="406">
        <v>9</v>
      </c>
      <c r="W6575" s="406">
        <v>202021</v>
      </c>
      <c r="X6575" s="566">
        <v>935.81600000000003</v>
      </c>
    </row>
    <row r="6576" spans="18:24" x14ac:dyDescent="0.2">
      <c r="R6576" s="406" t="str">
        <f t="shared" si="102"/>
        <v>536_COR4_26_9_202021</v>
      </c>
      <c r="S6576" s="406">
        <v>536</v>
      </c>
      <c r="T6576" s="406" t="s">
        <v>231</v>
      </c>
      <c r="U6576" s="406">
        <v>26</v>
      </c>
      <c r="V6576" s="406">
        <v>9</v>
      </c>
      <c r="W6576" s="406">
        <v>202021</v>
      </c>
      <c r="X6576" s="566">
        <v>302</v>
      </c>
    </row>
    <row r="6577" spans="18:24" x14ac:dyDescent="0.2">
      <c r="R6577" s="406" t="str">
        <f t="shared" si="102"/>
        <v>538_COR4_26_9_202021</v>
      </c>
      <c r="S6577" s="406">
        <v>538</v>
      </c>
      <c r="T6577" s="406" t="s">
        <v>231</v>
      </c>
      <c r="U6577" s="406">
        <v>26</v>
      </c>
      <c r="V6577" s="406">
        <v>9</v>
      </c>
      <c r="W6577" s="406">
        <v>202021</v>
      </c>
      <c r="X6577" s="566">
        <v>3207</v>
      </c>
    </row>
    <row r="6578" spans="18:24" x14ac:dyDescent="0.2">
      <c r="R6578" s="406" t="str">
        <f t="shared" si="102"/>
        <v>540_COR4_26_9_202021</v>
      </c>
      <c r="S6578" s="406">
        <v>540</v>
      </c>
      <c r="T6578" s="406" t="s">
        <v>231</v>
      </c>
      <c r="U6578" s="406">
        <v>26</v>
      </c>
      <c r="V6578" s="406">
        <v>9</v>
      </c>
      <c r="W6578" s="406">
        <v>202021</v>
      </c>
      <c r="X6578" s="566">
        <v>515.12</v>
      </c>
    </row>
    <row r="6579" spans="18:24" x14ac:dyDescent="0.2">
      <c r="R6579" s="406" t="str">
        <f t="shared" si="102"/>
        <v>542_COR4_26_9_202021</v>
      </c>
      <c r="S6579" s="406">
        <v>542</v>
      </c>
      <c r="T6579" s="406" t="s">
        <v>231</v>
      </c>
      <c r="U6579" s="406">
        <v>26</v>
      </c>
      <c r="V6579" s="406">
        <v>9</v>
      </c>
      <c r="W6579" s="406">
        <v>202021</v>
      </c>
      <c r="X6579" s="566">
        <v>418</v>
      </c>
    </row>
    <row r="6580" spans="18:24" x14ac:dyDescent="0.2">
      <c r="R6580" s="406" t="str">
        <f t="shared" si="102"/>
        <v>544_COR4_26_9_202021</v>
      </c>
      <c r="S6580" s="406">
        <v>544</v>
      </c>
      <c r="T6580" s="406" t="s">
        <v>231</v>
      </c>
      <c r="U6580" s="406">
        <v>26</v>
      </c>
      <c r="V6580" s="406">
        <v>9</v>
      </c>
      <c r="W6580" s="406">
        <v>202021</v>
      </c>
      <c r="X6580" s="566">
        <v>1146</v>
      </c>
    </row>
    <row r="6581" spans="18:24" x14ac:dyDescent="0.2">
      <c r="R6581" s="406" t="str">
        <f t="shared" si="102"/>
        <v>545_COR4_26_9_202021</v>
      </c>
      <c r="S6581" s="406">
        <v>545</v>
      </c>
      <c r="T6581" s="406" t="s">
        <v>231</v>
      </c>
      <c r="U6581" s="406">
        <v>26</v>
      </c>
      <c r="V6581" s="406">
        <v>9</v>
      </c>
      <c r="W6581" s="406">
        <v>202021</v>
      </c>
      <c r="X6581" s="566">
        <v>102</v>
      </c>
    </row>
    <row r="6582" spans="18:24" x14ac:dyDescent="0.2">
      <c r="R6582" s="406" t="str">
        <f t="shared" si="102"/>
        <v>546_COR4_26_9_202021</v>
      </c>
      <c r="S6582" s="406">
        <v>546</v>
      </c>
      <c r="T6582" s="406" t="s">
        <v>231</v>
      </c>
      <c r="U6582" s="406">
        <v>26</v>
      </c>
      <c r="V6582" s="406">
        <v>9</v>
      </c>
      <c r="W6582" s="406">
        <v>202021</v>
      </c>
      <c r="X6582" s="566">
        <v>2470</v>
      </c>
    </row>
    <row r="6583" spans="18:24" x14ac:dyDescent="0.2">
      <c r="R6583" s="406" t="str">
        <f t="shared" si="102"/>
        <v>548_COR4_26_9_202021</v>
      </c>
      <c r="S6583" s="406">
        <v>548</v>
      </c>
      <c r="T6583" s="406" t="s">
        <v>231</v>
      </c>
      <c r="U6583" s="406">
        <v>26</v>
      </c>
      <c r="V6583" s="406">
        <v>9</v>
      </c>
      <c r="W6583" s="406">
        <v>202021</v>
      </c>
      <c r="X6583" s="566">
        <v>1041.8240000000001</v>
      </c>
    </row>
    <row r="6584" spans="18:24" x14ac:dyDescent="0.2">
      <c r="R6584" s="406" t="str">
        <f t="shared" si="102"/>
        <v>550_COR4_26_9_202021</v>
      </c>
      <c r="S6584" s="406">
        <v>550</v>
      </c>
      <c r="T6584" s="406" t="s">
        <v>231</v>
      </c>
      <c r="U6584" s="406">
        <v>26</v>
      </c>
      <c r="V6584" s="406">
        <v>9</v>
      </c>
      <c r="W6584" s="406">
        <v>202021</v>
      </c>
      <c r="X6584" s="566">
        <v>25</v>
      </c>
    </row>
    <row r="6585" spans="18:24" x14ac:dyDescent="0.2">
      <c r="R6585" s="406" t="str">
        <f t="shared" si="102"/>
        <v>552_COR4_26_9_202021</v>
      </c>
      <c r="S6585" s="406">
        <v>552</v>
      </c>
      <c r="T6585" s="406" t="s">
        <v>231</v>
      </c>
      <c r="U6585" s="406">
        <v>26</v>
      </c>
      <c r="V6585" s="406">
        <v>9</v>
      </c>
      <c r="W6585" s="406">
        <v>202021</v>
      </c>
      <c r="X6585" s="566">
        <v>6455</v>
      </c>
    </row>
    <row r="6586" spans="18:24" x14ac:dyDescent="0.2">
      <c r="R6586" s="406" t="str">
        <f t="shared" si="102"/>
        <v>562_COR4_26_9_202021</v>
      </c>
      <c r="S6586" s="406">
        <v>562</v>
      </c>
      <c r="T6586" s="406" t="s">
        <v>231</v>
      </c>
      <c r="U6586" s="406">
        <v>26</v>
      </c>
      <c r="V6586" s="406">
        <v>9</v>
      </c>
      <c r="W6586" s="406">
        <v>202021</v>
      </c>
      <c r="X6586" s="566">
        <v>24</v>
      </c>
    </row>
    <row r="6587" spans="18:24" x14ac:dyDescent="0.2">
      <c r="R6587" s="406" t="str">
        <f t="shared" si="102"/>
        <v>564_COR4_26_9_202021</v>
      </c>
      <c r="S6587" s="406">
        <v>564</v>
      </c>
      <c r="T6587" s="406" t="s">
        <v>231</v>
      </c>
      <c r="U6587" s="406">
        <v>26</v>
      </c>
      <c r="V6587" s="406">
        <v>9</v>
      </c>
      <c r="W6587" s="406">
        <v>202021</v>
      </c>
      <c r="X6587" s="566">
        <v>0</v>
      </c>
    </row>
    <row r="6588" spans="18:24" x14ac:dyDescent="0.2">
      <c r="R6588" s="406" t="str">
        <f t="shared" si="102"/>
        <v>566_COR4_26_9_202021</v>
      </c>
      <c r="S6588" s="406">
        <v>566</v>
      </c>
      <c r="T6588" s="406" t="s">
        <v>231</v>
      </c>
      <c r="U6588" s="406">
        <v>26</v>
      </c>
      <c r="V6588" s="406">
        <v>9</v>
      </c>
      <c r="W6588" s="406">
        <v>202021</v>
      </c>
      <c r="X6588" s="566">
        <v>88</v>
      </c>
    </row>
    <row r="6589" spans="18:24" x14ac:dyDescent="0.2">
      <c r="R6589" s="406" t="str">
        <f t="shared" si="102"/>
        <v>568_COR4_26_9_202021</v>
      </c>
      <c r="S6589" s="406">
        <v>568</v>
      </c>
      <c r="T6589" s="406" t="s">
        <v>231</v>
      </c>
      <c r="U6589" s="406">
        <v>26</v>
      </c>
      <c r="V6589" s="406">
        <v>9</v>
      </c>
      <c r="W6589" s="406">
        <v>202021</v>
      </c>
      <c r="X6589" s="566">
        <v>233</v>
      </c>
    </row>
    <row r="6590" spans="18:24" x14ac:dyDescent="0.2">
      <c r="R6590" s="406" t="str">
        <f t="shared" si="102"/>
        <v>572_COR4_26_9_202021</v>
      </c>
      <c r="S6590" s="406">
        <v>572</v>
      </c>
      <c r="T6590" s="406" t="s">
        <v>231</v>
      </c>
      <c r="U6590" s="406">
        <v>26</v>
      </c>
      <c r="V6590" s="406">
        <v>9</v>
      </c>
      <c r="W6590" s="406">
        <v>202021</v>
      </c>
      <c r="X6590" s="566">
        <v>90</v>
      </c>
    </row>
    <row r="6591" spans="18:24" x14ac:dyDescent="0.2">
      <c r="R6591" s="406" t="str">
        <f t="shared" si="102"/>
        <v>574_COR4_26_9_202021</v>
      </c>
      <c r="S6591" s="406">
        <v>574</v>
      </c>
      <c r="T6591" s="406" t="s">
        <v>231</v>
      </c>
      <c r="U6591" s="406">
        <v>26</v>
      </c>
      <c r="V6591" s="406">
        <v>9</v>
      </c>
      <c r="W6591" s="406">
        <v>202021</v>
      </c>
      <c r="X6591" s="566">
        <v>0</v>
      </c>
    </row>
    <row r="6592" spans="18:24" x14ac:dyDescent="0.2">
      <c r="R6592" s="406" t="str">
        <f t="shared" si="102"/>
        <v>576_COR4_26_9_202021</v>
      </c>
      <c r="S6592" s="406">
        <v>576</v>
      </c>
      <c r="T6592" s="406" t="s">
        <v>231</v>
      </c>
      <c r="U6592" s="406">
        <v>26</v>
      </c>
      <c r="V6592" s="406">
        <v>9</v>
      </c>
      <c r="W6592" s="406">
        <v>202021</v>
      </c>
      <c r="X6592" s="566">
        <v>0</v>
      </c>
    </row>
    <row r="6593" spans="18:24" x14ac:dyDescent="0.2">
      <c r="R6593" s="406" t="str">
        <f t="shared" si="102"/>
        <v>582_COR4_26_9_202021</v>
      </c>
      <c r="S6593" s="406">
        <v>582</v>
      </c>
      <c r="T6593" s="406" t="s">
        <v>231</v>
      </c>
      <c r="U6593" s="406">
        <v>26</v>
      </c>
      <c r="V6593" s="406">
        <v>9</v>
      </c>
      <c r="W6593" s="406">
        <v>202021</v>
      </c>
      <c r="X6593" s="566">
        <v>36</v>
      </c>
    </row>
    <row r="6594" spans="18:24" x14ac:dyDescent="0.2">
      <c r="R6594" s="406" t="str">
        <f t="shared" si="102"/>
        <v>584_COR4_26_9_202021</v>
      </c>
      <c r="S6594" s="406">
        <v>584</v>
      </c>
      <c r="T6594" s="406" t="s">
        <v>231</v>
      </c>
      <c r="U6594" s="406">
        <v>26</v>
      </c>
      <c r="V6594" s="406">
        <v>9</v>
      </c>
      <c r="W6594" s="406">
        <v>202021</v>
      </c>
      <c r="X6594" s="566">
        <v>0</v>
      </c>
    </row>
    <row r="6595" spans="18:24" x14ac:dyDescent="0.2">
      <c r="R6595" s="406" t="str">
        <f t="shared" si="102"/>
        <v>586_COR4_26_9_202021</v>
      </c>
      <c r="S6595" s="406">
        <v>586</v>
      </c>
      <c r="T6595" s="406" t="s">
        <v>231</v>
      </c>
      <c r="U6595" s="406">
        <v>26</v>
      </c>
      <c r="V6595" s="406">
        <v>9</v>
      </c>
      <c r="W6595" s="406">
        <v>202021</v>
      </c>
      <c r="X6595" s="566">
        <v>0</v>
      </c>
    </row>
    <row r="6596" spans="18:24" x14ac:dyDescent="0.2">
      <c r="R6596" s="406" t="str">
        <f t="shared" ref="R6596:R6659" si="103">S6596&amp;"_"&amp;T6596&amp;"_"&amp;U6596&amp;"_"&amp;V6596&amp;"_"&amp;W6596</f>
        <v>512_COR4_27_9_202021</v>
      </c>
      <c r="S6596" s="406">
        <v>512</v>
      </c>
      <c r="T6596" s="406" t="s">
        <v>231</v>
      </c>
      <c r="U6596" s="406">
        <v>27</v>
      </c>
      <c r="V6596" s="406">
        <v>9</v>
      </c>
      <c r="W6596" s="406">
        <v>202021</v>
      </c>
      <c r="X6596" s="566">
        <v>2674</v>
      </c>
    </row>
    <row r="6597" spans="18:24" x14ac:dyDescent="0.2">
      <c r="R6597" s="406" t="str">
        <f t="shared" si="103"/>
        <v>514_COR4_27_9_202021</v>
      </c>
      <c r="S6597" s="406">
        <v>514</v>
      </c>
      <c r="T6597" s="406" t="s">
        <v>231</v>
      </c>
      <c r="U6597" s="406">
        <v>27</v>
      </c>
      <c r="V6597" s="406">
        <v>9</v>
      </c>
      <c r="W6597" s="406">
        <v>202021</v>
      </c>
      <c r="X6597" s="566">
        <v>0</v>
      </c>
    </row>
    <row r="6598" spans="18:24" x14ac:dyDescent="0.2">
      <c r="R6598" s="406" t="str">
        <f t="shared" si="103"/>
        <v>516_COR4_27_9_202021</v>
      </c>
      <c r="S6598" s="406">
        <v>516</v>
      </c>
      <c r="T6598" s="406" t="s">
        <v>231</v>
      </c>
      <c r="U6598" s="406">
        <v>27</v>
      </c>
      <c r="V6598" s="406">
        <v>9</v>
      </c>
      <c r="W6598" s="406">
        <v>202021</v>
      </c>
      <c r="X6598" s="566">
        <v>0</v>
      </c>
    </row>
    <row r="6599" spans="18:24" x14ac:dyDescent="0.2">
      <c r="R6599" s="406" t="str">
        <f t="shared" si="103"/>
        <v>518_COR4_27_9_202021</v>
      </c>
      <c r="S6599" s="406">
        <v>518</v>
      </c>
      <c r="T6599" s="406" t="s">
        <v>231</v>
      </c>
      <c r="U6599" s="406">
        <v>27</v>
      </c>
      <c r="V6599" s="406">
        <v>9</v>
      </c>
      <c r="W6599" s="406">
        <v>202021</v>
      </c>
      <c r="X6599" s="566">
        <v>2401</v>
      </c>
    </row>
    <row r="6600" spans="18:24" x14ac:dyDescent="0.2">
      <c r="R6600" s="406" t="str">
        <f t="shared" si="103"/>
        <v>520_COR4_27_9_202021</v>
      </c>
      <c r="S6600" s="406">
        <v>520</v>
      </c>
      <c r="T6600" s="406" t="s">
        <v>231</v>
      </c>
      <c r="U6600" s="406">
        <v>27</v>
      </c>
      <c r="V6600" s="406">
        <v>9</v>
      </c>
      <c r="W6600" s="406">
        <v>202021</v>
      </c>
      <c r="X6600" s="566">
        <v>5073</v>
      </c>
    </row>
    <row r="6601" spans="18:24" x14ac:dyDescent="0.2">
      <c r="R6601" s="406" t="str">
        <f t="shared" si="103"/>
        <v>522_COR4_27_9_202021</v>
      </c>
      <c r="S6601" s="406">
        <v>522</v>
      </c>
      <c r="T6601" s="406" t="s">
        <v>231</v>
      </c>
      <c r="U6601" s="406">
        <v>27</v>
      </c>
      <c r="V6601" s="406">
        <v>9</v>
      </c>
      <c r="W6601" s="406">
        <v>202021</v>
      </c>
      <c r="X6601" s="566">
        <v>7539</v>
      </c>
    </row>
    <row r="6602" spans="18:24" x14ac:dyDescent="0.2">
      <c r="R6602" s="406" t="str">
        <f t="shared" si="103"/>
        <v>524_COR4_27_9_202021</v>
      </c>
      <c r="S6602" s="406">
        <v>524</v>
      </c>
      <c r="T6602" s="406" t="s">
        <v>231</v>
      </c>
      <c r="U6602" s="406">
        <v>27</v>
      </c>
      <c r="V6602" s="406">
        <v>9</v>
      </c>
      <c r="W6602" s="406">
        <v>202021</v>
      </c>
      <c r="X6602" s="566">
        <v>3699.0000000000005</v>
      </c>
    </row>
    <row r="6603" spans="18:24" x14ac:dyDescent="0.2">
      <c r="R6603" s="406" t="str">
        <f t="shared" si="103"/>
        <v>526_COR4_27_9_202021</v>
      </c>
      <c r="S6603" s="406">
        <v>526</v>
      </c>
      <c r="T6603" s="406" t="s">
        <v>231</v>
      </c>
      <c r="U6603" s="406">
        <v>27</v>
      </c>
      <c r="V6603" s="406">
        <v>9</v>
      </c>
      <c r="W6603" s="406">
        <v>202021</v>
      </c>
      <c r="X6603" s="566">
        <v>0</v>
      </c>
    </row>
    <row r="6604" spans="18:24" x14ac:dyDescent="0.2">
      <c r="R6604" s="406" t="str">
        <f t="shared" si="103"/>
        <v>528_COR4_27_9_202021</v>
      </c>
      <c r="S6604" s="406">
        <v>528</v>
      </c>
      <c r="T6604" s="406" t="s">
        <v>231</v>
      </c>
      <c r="U6604" s="406">
        <v>27</v>
      </c>
      <c r="V6604" s="406">
        <v>9</v>
      </c>
      <c r="W6604" s="406">
        <v>202021</v>
      </c>
      <c r="X6604" s="566">
        <v>3986</v>
      </c>
    </row>
    <row r="6605" spans="18:24" x14ac:dyDescent="0.2">
      <c r="R6605" s="406" t="str">
        <f t="shared" si="103"/>
        <v>530_COR4_27_9_202021</v>
      </c>
      <c r="S6605" s="406">
        <v>530</v>
      </c>
      <c r="T6605" s="406" t="s">
        <v>231</v>
      </c>
      <c r="U6605" s="406">
        <v>27</v>
      </c>
      <c r="V6605" s="406">
        <v>9</v>
      </c>
      <c r="W6605" s="406">
        <v>202021</v>
      </c>
      <c r="X6605" s="566">
        <v>6228</v>
      </c>
    </row>
    <row r="6606" spans="18:24" x14ac:dyDescent="0.2">
      <c r="R6606" s="406" t="str">
        <f t="shared" si="103"/>
        <v>532_COR4_27_9_202021</v>
      </c>
      <c r="S6606" s="406">
        <v>532</v>
      </c>
      <c r="T6606" s="406" t="s">
        <v>231</v>
      </c>
      <c r="U6606" s="406">
        <v>27</v>
      </c>
      <c r="V6606" s="406">
        <v>9</v>
      </c>
      <c r="W6606" s="406">
        <v>202021</v>
      </c>
      <c r="X6606" s="566">
        <v>9220</v>
      </c>
    </row>
    <row r="6607" spans="18:24" x14ac:dyDescent="0.2">
      <c r="R6607" s="406" t="str">
        <f t="shared" si="103"/>
        <v>534_COR4_27_9_202021</v>
      </c>
      <c r="S6607" s="406">
        <v>534</v>
      </c>
      <c r="T6607" s="406" t="s">
        <v>231</v>
      </c>
      <c r="U6607" s="406">
        <v>27</v>
      </c>
      <c r="V6607" s="406">
        <v>9</v>
      </c>
      <c r="W6607" s="406">
        <v>202021</v>
      </c>
      <c r="X6607" s="566">
        <v>0</v>
      </c>
    </row>
    <row r="6608" spans="18:24" x14ac:dyDescent="0.2">
      <c r="R6608" s="406" t="str">
        <f t="shared" si="103"/>
        <v>536_COR4_27_9_202021</v>
      </c>
      <c r="S6608" s="406">
        <v>536</v>
      </c>
      <c r="T6608" s="406" t="s">
        <v>231</v>
      </c>
      <c r="U6608" s="406">
        <v>27</v>
      </c>
      <c r="V6608" s="406">
        <v>9</v>
      </c>
      <c r="W6608" s="406">
        <v>202021</v>
      </c>
      <c r="X6608" s="566">
        <v>0</v>
      </c>
    </row>
    <row r="6609" spans="18:24" x14ac:dyDescent="0.2">
      <c r="R6609" s="406" t="str">
        <f t="shared" si="103"/>
        <v>538_COR4_27_9_202021</v>
      </c>
      <c r="S6609" s="406">
        <v>538</v>
      </c>
      <c r="T6609" s="406" t="s">
        <v>231</v>
      </c>
      <c r="U6609" s="406">
        <v>27</v>
      </c>
      <c r="V6609" s="406">
        <v>9</v>
      </c>
      <c r="W6609" s="406">
        <v>202021</v>
      </c>
      <c r="X6609" s="566">
        <v>2764</v>
      </c>
    </row>
    <row r="6610" spans="18:24" x14ac:dyDescent="0.2">
      <c r="R6610" s="406" t="str">
        <f t="shared" si="103"/>
        <v>540_COR4_27_9_202021</v>
      </c>
      <c r="S6610" s="406">
        <v>540</v>
      </c>
      <c r="T6610" s="406" t="s">
        <v>231</v>
      </c>
      <c r="U6610" s="406">
        <v>27</v>
      </c>
      <c r="V6610" s="406">
        <v>9</v>
      </c>
      <c r="W6610" s="406">
        <v>202021</v>
      </c>
      <c r="X6610" s="566">
        <v>0</v>
      </c>
    </row>
    <row r="6611" spans="18:24" x14ac:dyDescent="0.2">
      <c r="R6611" s="406" t="str">
        <f t="shared" si="103"/>
        <v>542_COR4_27_9_202021</v>
      </c>
      <c r="S6611" s="406">
        <v>542</v>
      </c>
      <c r="T6611" s="406" t="s">
        <v>231</v>
      </c>
      <c r="U6611" s="406">
        <v>27</v>
      </c>
      <c r="V6611" s="406">
        <v>9</v>
      </c>
      <c r="W6611" s="406">
        <v>202021</v>
      </c>
      <c r="X6611" s="566">
        <v>0</v>
      </c>
    </row>
    <row r="6612" spans="18:24" x14ac:dyDescent="0.2">
      <c r="R6612" s="406" t="str">
        <f t="shared" si="103"/>
        <v>544_COR4_27_9_202021</v>
      </c>
      <c r="S6612" s="406">
        <v>544</v>
      </c>
      <c r="T6612" s="406" t="s">
        <v>231</v>
      </c>
      <c r="U6612" s="406">
        <v>27</v>
      </c>
      <c r="V6612" s="406">
        <v>9</v>
      </c>
      <c r="W6612" s="406">
        <v>202021</v>
      </c>
      <c r="X6612" s="566">
        <v>7304</v>
      </c>
    </row>
    <row r="6613" spans="18:24" x14ac:dyDescent="0.2">
      <c r="R6613" s="406" t="str">
        <f t="shared" si="103"/>
        <v>545_COR4_27_9_202021</v>
      </c>
      <c r="S6613" s="406">
        <v>545</v>
      </c>
      <c r="T6613" s="406" t="s">
        <v>231</v>
      </c>
      <c r="U6613" s="406">
        <v>27</v>
      </c>
      <c r="V6613" s="406">
        <v>9</v>
      </c>
      <c r="W6613" s="406">
        <v>202021</v>
      </c>
      <c r="X6613" s="566">
        <v>0</v>
      </c>
    </row>
    <row r="6614" spans="18:24" x14ac:dyDescent="0.2">
      <c r="R6614" s="406" t="str">
        <f t="shared" si="103"/>
        <v>546_COR4_27_9_202021</v>
      </c>
      <c r="S6614" s="406">
        <v>546</v>
      </c>
      <c r="T6614" s="406" t="s">
        <v>231</v>
      </c>
      <c r="U6614" s="406">
        <v>27</v>
      </c>
      <c r="V6614" s="406">
        <v>9</v>
      </c>
      <c r="W6614" s="406">
        <v>202021</v>
      </c>
      <c r="X6614" s="566">
        <v>0</v>
      </c>
    </row>
    <row r="6615" spans="18:24" x14ac:dyDescent="0.2">
      <c r="R6615" s="406" t="str">
        <f t="shared" si="103"/>
        <v>548_COR4_27_9_202021</v>
      </c>
      <c r="S6615" s="406">
        <v>548</v>
      </c>
      <c r="T6615" s="406" t="s">
        <v>231</v>
      </c>
      <c r="U6615" s="406">
        <v>27</v>
      </c>
      <c r="V6615" s="406">
        <v>9</v>
      </c>
      <c r="W6615" s="406">
        <v>202021</v>
      </c>
      <c r="X6615" s="566">
        <v>0</v>
      </c>
    </row>
    <row r="6616" spans="18:24" x14ac:dyDescent="0.2">
      <c r="R6616" s="406" t="str">
        <f t="shared" si="103"/>
        <v>550_COR4_27_9_202021</v>
      </c>
      <c r="S6616" s="406">
        <v>550</v>
      </c>
      <c r="T6616" s="406" t="s">
        <v>231</v>
      </c>
      <c r="U6616" s="406">
        <v>27</v>
      </c>
      <c r="V6616" s="406">
        <v>9</v>
      </c>
      <c r="W6616" s="406">
        <v>202021</v>
      </c>
      <c r="X6616" s="566">
        <v>0</v>
      </c>
    </row>
    <row r="6617" spans="18:24" x14ac:dyDescent="0.2">
      <c r="R6617" s="406" t="str">
        <f t="shared" si="103"/>
        <v>552_COR4_27_9_202021</v>
      </c>
      <c r="S6617" s="406">
        <v>552</v>
      </c>
      <c r="T6617" s="406" t="s">
        <v>231</v>
      </c>
      <c r="U6617" s="406">
        <v>27</v>
      </c>
      <c r="V6617" s="406">
        <v>9</v>
      </c>
      <c r="W6617" s="406">
        <v>202021</v>
      </c>
      <c r="X6617" s="566">
        <v>9511</v>
      </c>
    </row>
    <row r="6618" spans="18:24" x14ac:dyDescent="0.2">
      <c r="R6618" s="406" t="str">
        <f t="shared" si="103"/>
        <v>562_COR4_27_9_202021</v>
      </c>
      <c r="S6618" s="406">
        <v>562</v>
      </c>
      <c r="T6618" s="406" t="s">
        <v>231</v>
      </c>
      <c r="U6618" s="406">
        <v>27</v>
      </c>
      <c r="V6618" s="406">
        <v>9</v>
      </c>
      <c r="W6618" s="406">
        <v>202021</v>
      </c>
      <c r="X6618" s="566">
        <v>0</v>
      </c>
    </row>
    <row r="6619" spans="18:24" x14ac:dyDescent="0.2">
      <c r="R6619" s="406" t="str">
        <f t="shared" si="103"/>
        <v>564_COR4_27_9_202021</v>
      </c>
      <c r="S6619" s="406">
        <v>564</v>
      </c>
      <c r="T6619" s="406" t="s">
        <v>231</v>
      </c>
      <c r="U6619" s="406">
        <v>27</v>
      </c>
      <c r="V6619" s="406">
        <v>9</v>
      </c>
      <c r="W6619" s="406">
        <v>202021</v>
      </c>
      <c r="X6619" s="566">
        <v>0</v>
      </c>
    </row>
    <row r="6620" spans="18:24" x14ac:dyDescent="0.2">
      <c r="R6620" s="406" t="str">
        <f t="shared" si="103"/>
        <v>566_COR4_27_9_202021</v>
      </c>
      <c r="S6620" s="406">
        <v>566</v>
      </c>
      <c r="T6620" s="406" t="s">
        <v>231</v>
      </c>
      <c r="U6620" s="406">
        <v>27</v>
      </c>
      <c r="V6620" s="406">
        <v>9</v>
      </c>
      <c r="W6620" s="406">
        <v>202021</v>
      </c>
      <c r="X6620" s="566">
        <v>0</v>
      </c>
    </row>
    <row r="6621" spans="18:24" x14ac:dyDescent="0.2">
      <c r="R6621" s="406" t="str">
        <f t="shared" si="103"/>
        <v>568_COR4_27_9_202021</v>
      </c>
      <c r="S6621" s="406">
        <v>568</v>
      </c>
      <c r="T6621" s="406" t="s">
        <v>231</v>
      </c>
      <c r="U6621" s="406">
        <v>27</v>
      </c>
      <c r="V6621" s="406">
        <v>9</v>
      </c>
      <c r="W6621" s="406">
        <v>202021</v>
      </c>
      <c r="X6621" s="566">
        <v>0</v>
      </c>
    </row>
    <row r="6622" spans="18:24" x14ac:dyDescent="0.2">
      <c r="R6622" s="406" t="str">
        <f t="shared" si="103"/>
        <v>572_COR4_27_9_202021</v>
      </c>
      <c r="S6622" s="406">
        <v>572</v>
      </c>
      <c r="T6622" s="406" t="s">
        <v>231</v>
      </c>
      <c r="U6622" s="406">
        <v>27</v>
      </c>
      <c r="V6622" s="406">
        <v>9</v>
      </c>
      <c r="W6622" s="406">
        <v>202021</v>
      </c>
      <c r="X6622" s="566">
        <v>0</v>
      </c>
    </row>
    <row r="6623" spans="18:24" x14ac:dyDescent="0.2">
      <c r="R6623" s="406" t="str">
        <f t="shared" si="103"/>
        <v>574_COR4_27_9_202021</v>
      </c>
      <c r="S6623" s="406">
        <v>574</v>
      </c>
      <c r="T6623" s="406" t="s">
        <v>231</v>
      </c>
      <c r="U6623" s="406">
        <v>27</v>
      </c>
      <c r="V6623" s="406">
        <v>9</v>
      </c>
      <c r="W6623" s="406">
        <v>202021</v>
      </c>
      <c r="X6623" s="566">
        <v>0</v>
      </c>
    </row>
    <row r="6624" spans="18:24" x14ac:dyDescent="0.2">
      <c r="R6624" s="406" t="str">
        <f t="shared" si="103"/>
        <v>576_COR4_27_9_202021</v>
      </c>
      <c r="S6624" s="406">
        <v>576</v>
      </c>
      <c r="T6624" s="406" t="s">
        <v>231</v>
      </c>
      <c r="U6624" s="406">
        <v>27</v>
      </c>
      <c r="V6624" s="406">
        <v>9</v>
      </c>
      <c r="W6624" s="406">
        <v>202021</v>
      </c>
      <c r="X6624" s="566">
        <v>0</v>
      </c>
    </row>
    <row r="6625" spans="18:24" x14ac:dyDescent="0.2">
      <c r="R6625" s="406" t="str">
        <f t="shared" si="103"/>
        <v>582_COR4_27_9_202021</v>
      </c>
      <c r="S6625" s="406">
        <v>582</v>
      </c>
      <c r="T6625" s="406" t="s">
        <v>231</v>
      </c>
      <c r="U6625" s="406">
        <v>27</v>
      </c>
      <c r="V6625" s="406">
        <v>9</v>
      </c>
      <c r="W6625" s="406">
        <v>202021</v>
      </c>
      <c r="X6625" s="566">
        <v>0</v>
      </c>
    </row>
    <row r="6626" spans="18:24" x14ac:dyDescent="0.2">
      <c r="R6626" s="406" t="str">
        <f t="shared" si="103"/>
        <v>584_COR4_27_9_202021</v>
      </c>
      <c r="S6626" s="406">
        <v>584</v>
      </c>
      <c r="T6626" s="406" t="s">
        <v>231</v>
      </c>
      <c r="U6626" s="406">
        <v>27</v>
      </c>
      <c r="V6626" s="406">
        <v>9</v>
      </c>
      <c r="W6626" s="406">
        <v>202021</v>
      </c>
      <c r="X6626" s="566">
        <v>0</v>
      </c>
    </row>
    <row r="6627" spans="18:24" x14ac:dyDescent="0.2">
      <c r="R6627" s="406" t="str">
        <f t="shared" si="103"/>
        <v>586_COR4_27_9_202021</v>
      </c>
      <c r="S6627" s="406">
        <v>586</v>
      </c>
      <c r="T6627" s="406" t="s">
        <v>231</v>
      </c>
      <c r="U6627" s="406">
        <v>27</v>
      </c>
      <c r="V6627" s="406">
        <v>9</v>
      </c>
      <c r="W6627" s="406">
        <v>202021</v>
      </c>
      <c r="X6627" s="566">
        <v>0</v>
      </c>
    </row>
    <row r="6628" spans="18:24" x14ac:dyDescent="0.2">
      <c r="R6628" s="406" t="str">
        <f t="shared" si="103"/>
        <v>512_COR4_28_9_202021</v>
      </c>
      <c r="S6628" s="406">
        <v>512</v>
      </c>
      <c r="T6628" s="406" t="s">
        <v>231</v>
      </c>
      <c r="U6628" s="406">
        <v>28</v>
      </c>
      <c r="V6628" s="406">
        <v>9</v>
      </c>
      <c r="W6628" s="406">
        <v>202021</v>
      </c>
      <c r="X6628" s="566">
        <v>363</v>
      </c>
    </row>
    <row r="6629" spans="18:24" x14ac:dyDescent="0.2">
      <c r="R6629" s="406" t="str">
        <f t="shared" si="103"/>
        <v>514_COR4_28_9_202021</v>
      </c>
      <c r="S6629" s="406">
        <v>514</v>
      </c>
      <c r="T6629" s="406" t="s">
        <v>231</v>
      </c>
      <c r="U6629" s="406">
        <v>28</v>
      </c>
      <c r="V6629" s="406">
        <v>9</v>
      </c>
      <c r="W6629" s="406">
        <v>202021</v>
      </c>
      <c r="X6629" s="566">
        <v>1232</v>
      </c>
    </row>
    <row r="6630" spans="18:24" x14ac:dyDescent="0.2">
      <c r="R6630" s="406" t="str">
        <f t="shared" si="103"/>
        <v>516_COR4_28_9_202021</v>
      </c>
      <c r="S6630" s="406">
        <v>516</v>
      </c>
      <c r="T6630" s="406" t="s">
        <v>231</v>
      </c>
      <c r="U6630" s="406">
        <v>28</v>
      </c>
      <c r="V6630" s="406">
        <v>9</v>
      </c>
      <c r="W6630" s="406">
        <v>202021</v>
      </c>
      <c r="X6630" s="566">
        <v>1289</v>
      </c>
    </row>
    <row r="6631" spans="18:24" x14ac:dyDescent="0.2">
      <c r="R6631" s="406" t="str">
        <f t="shared" si="103"/>
        <v>518_COR4_28_9_202021</v>
      </c>
      <c r="S6631" s="406">
        <v>518</v>
      </c>
      <c r="T6631" s="406" t="s">
        <v>231</v>
      </c>
      <c r="U6631" s="406">
        <v>28</v>
      </c>
      <c r="V6631" s="406">
        <v>9</v>
      </c>
      <c r="W6631" s="406">
        <v>202021</v>
      </c>
      <c r="X6631" s="566">
        <v>48</v>
      </c>
    </row>
    <row r="6632" spans="18:24" x14ac:dyDescent="0.2">
      <c r="R6632" s="406" t="str">
        <f t="shared" si="103"/>
        <v>520_COR4_28_9_202021</v>
      </c>
      <c r="S6632" s="406">
        <v>520</v>
      </c>
      <c r="T6632" s="406" t="s">
        <v>231</v>
      </c>
      <c r="U6632" s="406">
        <v>28</v>
      </c>
      <c r="V6632" s="406">
        <v>9</v>
      </c>
      <c r="W6632" s="406">
        <v>202021</v>
      </c>
      <c r="X6632" s="566">
        <v>1112</v>
      </c>
    </row>
    <row r="6633" spans="18:24" x14ac:dyDescent="0.2">
      <c r="R6633" s="406" t="str">
        <f t="shared" si="103"/>
        <v>522_COR4_28_9_202021</v>
      </c>
      <c r="S6633" s="406">
        <v>522</v>
      </c>
      <c r="T6633" s="406" t="s">
        <v>231</v>
      </c>
      <c r="U6633" s="406">
        <v>28</v>
      </c>
      <c r="V6633" s="406">
        <v>9</v>
      </c>
      <c r="W6633" s="406">
        <v>202021</v>
      </c>
      <c r="X6633" s="566">
        <v>1013.398</v>
      </c>
    </row>
    <row r="6634" spans="18:24" x14ac:dyDescent="0.2">
      <c r="R6634" s="406" t="str">
        <f t="shared" si="103"/>
        <v>524_COR4_28_9_202021</v>
      </c>
      <c r="S6634" s="406">
        <v>524</v>
      </c>
      <c r="T6634" s="406" t="s">
        <v>231</v>
      </c>
      <c r="U6634" s="406">
        <v>28</v>
      </c>
      <c r="V6634" s="406">
        <v>9</v>
      </c>
      <c r="W6634" s="406">
        <v>202021</v>
      </c>
      <c r="X6634" s="566">
        <v>1253.1284699999999</v>
      </c>
    </row>
    <row r="6635" spans="18:24" x14ac:dyDescent="0.2">
      <c r="R6635" s="406" t="str">
        <f t="shared" si="103"/>
        <v>526_COR4_28_9_202021</v>
      </c>
      <c r="S6635" s="406">
        <v>526</v>
      </c>
      <c r="T6635" s="406" t="s">
        <v>231</v>
      </c>
      <c r="U6635" s="406">
        <v>28</v>
      </c>
      <c r="V6635" s="406">
        <v>9</v>
      </c>
      <c r="W6635" s="406">
        <v>202021</v>
      </c>
      <c r="X6635" s="566">
        <v>3</v>
      </c>
    </row>
    <row r="6636" spans="18:24" x14ac:dyDescent="0.2">
      <c r="R6636" s="406" t="str">
        <f t="shared" si="103"/>
        <v>528_COR4_28_9_202021</v>
      </c>
      <c r="S6636" s="406">
        <v>528</v>
      </c>
      <c r="T6636" s="406" t="s">
        <v>231</v>
      </c>
      <c r="U6636" s="406">
        <v>28</v>
      </c>
      <c r="V6636" s="406">
        <v>9</v>
      </c>
      <c r="W6636" s="406">
        <v>202021</v>
      </c>
      <c r="X6636" s="566">
        <v>1967.8449599999994</v>
      </c>
    </row>
    <row r="6637" spans="18:24" x14ac:dyDescent="0.2">
      <c r="R6637" s="406" t="str">
        <f t="shared" si="103"/>
        <v>530_COR4_28_9_202021</v>
      </c>
      <c r="S6637" s="406">
        <v>530</v>
      </c>
      <c r="T6637" s="406" t="s">
        <v>231</v>
      </c>
      <c r="U6637" s="406">
        <v>28</v>
      </c>
      <c r="V6637" s="406">
        <v>9</v>
      </c>
      <c r="W6637" s="406">
        <v>202021</v>
      </c>
      <c r="X6637" s="566">
        <v>5487.2864500000032</v>
      </c>
    </row>
    <row r="6638" spans="18:24" x14ac:dyDescent="0.2">
      <c r="R6638" s="406" t="str">
        <f t="shared" si="103"/>
        <v>532_COR4_28_9_202021</v>
      </c>
      <c r="S6638" s="406">
        <v>532</v>
      </c>
      <c r="T6638" s="406" t="s">
        <v>231</v>
      </c>
      <c r="U6638" s="406">
        <v>28</v>
      </c>
      <c r="V6638" s="406">
        <v>9</v>
      </c>
      <c r="W6638" s="406">
        <v>202021</v>
      </c>
      <c r="X6638" s="566">
        <v>4734</v>
      </c>
    </row>
    <row r="6639" spans="18:24" x14ac:dyDescent="0.2">
      <c r="R6639" s="406" t="str">
        <f t="shared" si="103"/>
        <v>534_COR4_28_9_202021</v>
      </c>
      <c r="S6639" s="406">
        <v>534</v>
      </c>
      <c r="T6639" s="406" t="s">
        <v>231</v>
      </c>
      <c r="U6639" s="406">
        <v>28</v>
      </c>
      <c r="V6639" s="406">
        <v>9</v>
      </c>
      <c r="W6639" s="406">
        <v>202021</v>
      </c>
      <c r="X6639" s="566">
        <v>1244.6155700000002</v>
      </c>
    </row>
    <row r="6640" spans="18:24" x14ac:dyDescent="0.2">
      <c r="R6640" s="406" t="str">
        <f t="shared" si="103"/>
        <v>536_COR4_28_9_202021</v>
      </c>
      <c r="S6640" s="406">
        <v>536</v>
      </c>
      <c r="T6640" s="406" t="s">
        <v>231</v>
      </c>
      <c r="U6640" s="406">
        <v>28</v>
      </c>
      <c r="V6640" s="406">
        <v>9</v>
      </c>
      <c r="W6640" s="406">
        <v>202021</v>
      </c>
      <c r="X6640" s="566">
        <v>1209</v>
      </c>
    </row>
    <row r="6641" spans="18:24" x14ac:dyDescent="0.2">
      <c r="R6641" s="406" t="str">
        <f t="shared" si="103"/>
        <v>538_COR4_28_9_202021</v>
      </c>
      <c r="S6641" s="406">
        <v>538</v>
      </c>
      <c r="T6641" s="406" t="s">
        <v>231</v>
      </c>
      <c r="U6641" s="406">
        <v>28</v>
      </c>
      <c r="V6641" s="406">
        <v>9</v>
      </c>
      <c r="W6641" s="406">
        <v>202021</v>
      </c>
      <c r="X6641" s="566">
        <v>3912</v>
      </c>
    </row>
    <row r="6642" spans="18:24" x14ac:dyDescent="0.2">
      <c r="R6642" s="406" t="str">
        <f t="shared" si="103"/>
        <v>540_COR4_28_9_202021</v>
      </c>
      <c r="S6642" s="406">
        <v>540</v>
      </c>
      <c r="T6642" s="406" t="s">
        <v>231</v>
      </c>
      <c r="U6642" s="406">
        <v>28</v>
      </c>
      <c r="V6642" s="406">
        <v>9</v>
      </c>
      <c r="W6642" s="406">
        <v>202021</v>
      </c>
      <c r="X6642" s="566">
        <v>14209.343000000001</v>
      </c>
    </row>
    <row r="6643" spans="18:24" x14ac:dyDescent="0.2">
      <c r="R6643" s="406" t="str">
        <f t="shared" si="103"/>
        <v>542_COR4_28_9_202021</v>
      </c>
      <c r="S6643" s="406">
        <v>542</v>
      </c>
      <c r="T6643" s="406" t="s">
        <v>231</v>
      </c>
      <c r="U6643" s="406">
        <v>28</v>
      </c>
      <c r="V6643" s="406">
        <v>9</v>
      </c>
      <c r="W6643" s="406">
        <v>202021</v>
      </c>
      <c r="X6643" s="566">
        <v>630</v>
      </c>
    </row>
    <row r="6644" spans="18:24" x14ac:dyDescent="0.2">
      <c r="R6644" s="406" t="str">
        <f t="shared" si="103"/>
        <v>544_COR4_28_9_202021</v>
      </c>
      <c r="S6644" s="406">
        <v>544</v>
      </c>
      <c r="T6644" s="406" t="s">
        <v>231</v>
      </c>
      <c r="U6644" s="406">
        <v>28</v>
      </c>
      <c r="V6644" s="406">
        <v>9</v>
      </c>
      <c r="W6644" s="406">
        <v>202021</v>
      </c>
      <c r="X6644" s="566">
        <v>3812</v>
      </c>
    </row>
    <row r="6645" spans="18:24" x14ac:dyDescent="0.2">
      <c r="R6645" s="406" t="str">
        <f t="shared" si="103"/>
        <v>545_COR4_28_9_202021</v>
      </c>
      <c r="S6645" s="406">
        <v>545</v>
      </c>
      <c r="T6645" s="406" t="s">
        <v>231</v>
      </c>
      <c r="U6645" s="406">
        <v>28</v>
      </c>
      <c r="V6645" s="406">
        <v>9</v>
      </c>
      <c r="W6645" s="406">
        <v>202021</v>
      </c>
      <c r="X6645" s="566">
        <v>607</v>
      </c>
    </row>
    <row r="6646" spans="18:24" x14ac:dyDescent="0.2">
      <c r="R6646" s="406" t="str">
        <f t="shared" si="103"/>
        <v>546_COR4_28_9_202021</v>
      </c>
      <c r="S6646" s="406">
        <v>546</v>
      </c>
      <c r="T6646" s="406" t="s">
        <v>231</v>
      </c>
      <c r="U6646" s="406">
        <v>28</v>
      </c>
      <c r="V6646" s="406">
        <v>9</v>
      </c>
      <c r="W6646" s="406">
        <v>202021</v>
      </c>
      <c r="X6646" s="566">
        <v>3447</v>
      </c>
    </row>
    <row r="6647" spans="18:24" x14ac:dyDescent="0.2">
      <c r="R6647" s="406" t="str">
        <f t="shared" si="103"/>
        <v>548_COR4_28_9_202021</v>
      </c>
      <c r="S6647" s="406">
        <v>548</v>
      </c>
      <c r="T6647" s="406" t="s">
        <v>231</v>
      </c>
      <c r="U6647" s="406">
        <v>28</v>
      </c>
      <c r="V6647" s="406">
        <v>9</v>
      </c>
      <c r="W6647" s="406">
        <v>202021</v>
      </c>
      <c r="X6647" s="566">
        <v>251.619</v>
      </c>
    </row>
    <row r="6648" spans="18:24" x14ac:dyDescent="0.2">
      <c r="R6648" s="406" t="str">
        <f t="shared" si="103"/>
        <v>550_COR4_28_9_202021</v>
      </c>
      <c r="S6648" s="406">
        <v>550</v>
      </c>
      <c r="T6648" s="406" t="s">
        <v>231</v>
      </c>
      <c r="U6648" s="406">
        <v>28</v>
      </c>
      <c r="V6648" s="406">
        <v>9</v>
      </c>
      <c r="W6648" s="406">
        <v>202021</v>
      </c>
      <c r="X6648" s="566">
        <v>501.87364000000002</v>
      </c>
    </row>
    <row r="6649" spans="18:24" x14ac:dyDescent="0.2">
      <c r="R6649" s="406" t="str">
        <f t="shared" si="103"/>
        <v>552_COR4_28_9_202021</v>
      </c>
      <c r="S6649" s="406">
        <v>552</v>
      </c>
      <c r="T6649" s="406" t="s">
        <v>231</v>
      </c>
      <c r="U6649" s="406">
        <v>28</v>
      </c>
      <c r="V6649" s="406">
        <v>9</v>
      </c>
      <c r="W6649" s="406">
        <v>202021</v>
      </c>
      <c r="X6649" s="566">
        <v>973</v>
      </c>
    </row>
    <row r="6650" spans="18:24" x14ac:dyDescent="0.2">
      <c r="R6650" s="406" t="str">
        <f t="shared" si="103"/>
        <v>562_COR4_28_9_202021</v>
      </c>
      <c r="S6650" s="406">
        <v>562</v>
      </c>
      <c r="T6650" s="406" t="s">
        <v>231</v>
      </c>
      <c r="U6650" s="406">
        <v>28</v>
      </c>
      <c r="V6650" s="406">
        <v>9</v>
      </c>
      <c r="W6650" s="406">
        <v>202021</v>
      </c>
      <c r="X6650" s="566">
        <v>2837</v>
      </c>
    </row>
    <row r="6651" spans="18:24" x14ac:dyDescent="0.2">
      <c r="R6651" s="406" t="str">
        <f t="shared" si="103"/>
        <v>564_COR4_28_9_202021</v>
      </c>
      <c r="S6651" s="406">
        <v>564</v>
      </c>
      <c r="T6651" s="406" t="s">
        <v>231</v>
      </c>
      <c r="U6651" s="406">
        <v>28</v>
      </c>
      <c r="V6651" s="406">
        <v>9</v>
      </c>
      <c r="W6651" s="406">
        <v>202021</v>
      </c>
      <c r="X6651" s="566">
        <v>15849</v>
      </c>
    </row>
    <row r="6652" spans="18:24" x14ac:dyDescent="0.2">
      <c r="R6652" s="406" t="str">
        <f t="shared" si="103"/>
        <v>566_COR4_28_9_202021</v>
      </c>
      <c r="S6652" s="406">
        <v>566</v>
      </c>
      <c r="T6652" s="406" t="s">
        <v>231</v>
      </c>
      <c r="U6652" s="406">
        <v>28</v>
      </c>
      <c r="V6652" s="406">
        <v>9</v>
      </c>
      <c r="W6652" s="406">
        <v>202021</v>
      </c>
      <c r="X6652" s="566">
        <v>2846</v>
      </c>
    </row>
    <row r="6653" spans="18:24" x14ac:dyDescent="0.2">
      <c r="R6653" s="406" t="str">
        <f t="shared" si="103"/>
        <v>568_COR4_28_9_202021</v>
      </c>
      <c r="S6653" s="406">
        <v>568</v>
      </c>
      <c r="T6653" s="406" t="s">
        <v>231</v>
      </c>
      <c r="U6653" s="406">
        <v>28</v>
      </c>
      <c r="V6653" s="406">
        <v>9</v>
      </c>
      <c r="W6653" s="406">
        <v>202021</v>
      </c>
      <c r="X6653" s="566">
        <v>16140</v>
      </c>
    </row>
    <row r="6654" spans="18:24" x14ac:dyDescent="0.2">
      <c r="R6654" s="406" t="str">
        <f t="shared" si="103"/>
        <v>572_COR4_28_9_202021</v>
      </c>
      <c r="S6654" s="406">
        <v>572</v>
      </c>
      <c r="T6654" s="406" t="s">
        <v>231</v>
      </c>
      <c r="U6654" s="406">
        <v>28</v>
      </c>
      <c r="V6654" s="406">
        <v>9</v>
      </c>
      <c r="W6654" s="406">
        <v>202021</v>
      </c>
      <c r="X6654" s="566">
        <v>2167</v>
      </c>
    </row>
    <row r="6655" spans="18:24" x14ac:dyDescent="0.2">
      <c r="R6655" s="406" t="str">
        <f t="shared" si="103"/>
        <v>574_COR4_28_9_202021</v>
      </c>
      <c r="S6655" s="406">
        <v>574</v>
      </c>
      <c r="T6655" s="406" t="s">
        <v>231</v>
      </c>
      <c r="U6655" s="406">
        <v>28</v>
      </c>
      <c r="V6655" s="406">
        <v>9</v>
      </c>
      <c r="W6655" s="406">
        <v>202021</v>
      </c>
      <c r="X6655" s="566">
        <v>0</v>
      </c>
    </row>
    <row r="6656" spans="18:24" x14ac:dyDescent="0.2">
      <c r="R6656" s="406" t="str">
        <f t="shared" si="103"/>
        <v>576_COR4_28_9_202021</v>
      </c>
      <c r="S6656" s="406">
        <v>576</v>
      </c>
      <c r="T6656" s="406" t="s">
        <v>231</v>
      </c>
      <c r="U6656" s="406">
        <v>28</v>
      </c>
      <c r="V6656" s="406">
        <v>9</v>
      </c>
      <c r="W6656" s="406">
        <v>202021</v>
      </c>
      <c r="X6656" s="566">
        <v>221</v>
      </c>
    </row>
    <row r="6657" spans="18:24" x14ac:dyDescent="0.2">
      <c r="R6657" s="406" t="str">
        <f t="shared" si="103"/>
        <v>582_COR4_28_9_202021</v>
      </c>
      <c r="S6657" s="406">
        <v>582</v>
      </c>
      <c r="T6657" s="406" t="s">
        <v>231</v>
      </c>
      <c r="U6657" s="406">
        <v>28</v>
      </c>
      <c r="V6657" s="406">
        <v>9</v>
      </c>
      <c r="W6657" s="406">
        <v>202021</v>
      </c>
      <c r="X6657" s="566">
        <v>4</v>
      </c>
    </row>
    <row r="6658" spans="18:24" x14ac:dyDescent="0.2">
      <c r="R6658" s="406" t="str">
        <f t="shared" si="103"/>
        <v>584_COR4_28_9_202021</v>
      </c>
      <c r="S6658" s="406">
        <v>584</v>
      </c>
      <c r="T6658" s="406" t="s">
        <v>231</v>
      </c>
      <c r="U6658" s="406">
        <v>28</v>
      </c>
      <c r="V6658" s="406">
        <v>9</v>
      </c>
      <c r="W6658" s="406">
        <v>202021</v>
      </c>
      <c r="X6658" s="566">
        <v>611</v>
      </c>
    </row>
    <row r="6659" spans="18:24" x14ac:dyDescent="0.2">
      <c r="R6659" s="406" t="str">
        <f t="shared" si="103"/>
        <v>586_COR4_28_9_202021</v>
      </c>
      <c r="S6659" s="406">
        <v>586</v>
      </c>
      <c r="T6659" s="406" t="s">
        <v>231</v>
      </c>
      <c r="U6659" s="406">
        <v>28</v>
      </c>
      <c r="V6659" s="406">
        <v>9</v>
      </c>
      <c r="W6659" s="406">
        <v>202021</v>
      </c>
      <c r="X6659" s="566">
        <v>172</v>
      </c>
    </row>
    <row r="6660" spans="18:24" x14ac:dyDescent="0.2">
      <c r="R6660" s="406" t="str">
        <f t="shared" ref="R6660:R6723" si="104">S6660&amp;"_"&amp;T6660&amp;"_"&amp;U6660&amp;"_"&amp;V6660&amp;"_"&amp;W6660</f>
        <v>512_COR4_29_9_202021</v>
      </c>
      <c r="S6660" s="406">
        <v>512</v>
      </c>
      <c r="T6660" s="406" t="s">
        <v>231</v>
      </c>
      <c r="U6660" s="406">
        <v>29</v>
      </c>
      <c r="V6660" s="406">
        <v>9</v>
      </c>
      <c r="W6660" s="406">
        <v>202021</v>
      </c>
      <c r="X6660" s="566">
        <v>7245</v>
      </c>
    </row>
    <row r="6661" spans="18:24" x14ac:dyDescent="0.2">
      <c r="R6661" s="406" t="str">
        <f t="shared" si="104"/>
        <v>514_COR4_29_9_202021</v>
      </c>
      <c r="S6661" s="406">
        <v>514</v>
      </c>
      <c r="T6661" s="406" t="s">
        <v>231</v>
      </c>
      <c r="U6661" s="406">
        <v>29</v>
      </c>
      <c r="V6661" s="406">
        <v>9</v>
      </c>
      <c r="W6661" s="406">
        <v>202021</v>
      </c>
      <c r="X6661" s="566">
        <v>0</v>
      </c>
    </row>
    <row r="6662" spans="18:24" x14ac:dyDescent="0.2">
      <c r="R6662" s="406" t="str">
        <f t="shared" si="104"/>
        <v>516_COR4_29_9_202021</v>
      </c>
      <c r="S6662" s="406">
        <v>516</v>
      </c>
      <c r="T6662" s="406" t="s">
        <v>231</v>
      </c>
      <c r="U6662" s="406">
        <v>29</v>
      </c>
      <c r="V6662" s="406">
        <v>9</v>
      </c>
      <c r="W6662" s="406">
        <v>202021</v>
      </c>
      <c r="X6662" s="566">
        <v>0</v>
      </c>
    </row>
    <row r="6663" spans="18:24" x14ac:dyDescent="0.2">
      <c r="R6663" s="406" t="str">
        <f t="shared" si="104"/>
        <v>518_COR4_29_9_202021</v>
      </c>
      <c r="S6663" s="406">
        <v>518</v>
      </c>
      <c r="T6663" s="406" t="s">
        <v>231</v>
      </c>
      <c r="U6663" s="406">
        <v>29</v>
      </c>
      <c r="V6663" s="406">
        <v>9</v>
      </c>
      <c r="W6663" s="406">
        <v>202021</v>
      </c>
      <c r="X6663" s="566">
        <v>2919</v>
      </c>
    </row>
    <row r="6664" spans="18:24" x14ac:dyDescent="0.2">
      <c r="R6664" s="406" t="str">
        <f t="shared" si="104"/>
        <v>520_COR4_29_9_202021</v>
      </c>
      <c r="S6664" s="406">
        <v>520</v>
      </c>
      <c r="T6664" s="406" t="s">
        <v>231</v>
      </c>
      <c r="U6664" s="406">
        <v>29</v>
      </c>
      <c r="V6664" s="406">
        <v>9</v>
      </c>
      <c r="W6664" s="406">
        <v>202021</v>
      </c>
      <c r="X6664" s="566">
        <v>11954.243</v>
      </c>
    </row>
    <row r="6665" spans="18:24" x14ac:dyDescent="0.2">
      <c r="R6665" s="406" t="str">
        <f t="shared" si="104"/>
        <v>522_COR4_29_9_202021</v>
      </c>
      <c r="S6665" s="406">
        <v>522</v>
      </c>
      <c r="T6665" s="406" t="s">
        <v>231</v>
      </c>
      <c r="U6665" s="406">
        <v>29</v>
      </c>
      <c r="V6665" s="406">
        <v>9</v>
      </c>
      <c r="W6665" s="406">
        <v>202021</v>
      </c>
      <c r="X6665" s="566">
        <v>1350</v>
      </c>
    </row>
    <row r="6666" spans="18:24" x14ac:dyDescent="0.2">
      <c r="R6666" s="406" t="str">
        <f t="shared" si="104"/>
        <v>524_COR4_29_9_202021</v>
      </c>
      <c r="S6666" s="406">
        <v>524</v>
      </c>
      <c r="T6666" s="406" t="s">
        <v>231</v>
      </c>
      <c r="U6666" s="406">
        <v>29</v>
      </c>
      <c r="V6666" s="406">
        <v>9</v>
      </c>
      <c r="W6666" s="406">
        <v>202021</v>
      </c>
      <c r="X6666" s="566">
        <v>6831.170000000001</v>
      </c>
    </row>
    <row r="6667" spans="18:24" x14ac:dyDescent="0.2">
      <c r="R6667" s="406" t="str">
        <f t="shared" si="104"/>
        <v>526_COR4_29_9_202021</v>
      </c>
      <c r="S6667" s="406">
        <v>526</v>
      </c>
      <c r="T6667" s="406" t="s">
        <v>231</v>
      </c>
      <c r="U6667" s="406">
        <v>29</v>
      </c>
      <c r="V6667" s="406">
        <v>9</v>
      </c>
      <c r="W6667" s="406">
        <v>202021</v>
      </c>
      <c r="X6667" s="566">
        <v>0</v>
      </c>
    </row>
    <row r="6668" spans="18:24" x14ac:dyDescent="0.2">
      <c r="R6668" s="406" t="str">
        <f t="shared" si="104"/>
        <v>528_COR4_29_9_202021</v>
      </c>
      <c r="S6668" s="406">
        <v>528</v>
      </c>
      <c r="T6668" s="406" t="s">
        <v>231</v>
      </c>
      <c r="U6668" s="406">
        <v>29</v>
      </c>
      <c r="V6668" s="406">
        <v>9</v>
      </c>
      <c r="W6668" s="406">
        <v>202021</v>
      </c>
      <c r="X6668" s="566">
        <v>4755.9156999999996</v>
      </c>
    </row>
    <row r="6669" spans="18:24" x14ac:dyDescent="0.2">
      <c r="R6669" s="406" t="str">
        <f t="shared" si="104"/>
        <v>530_COR4_29_9_202021</v>
      </c>
      <c r="S6669" s="406">
        <v>530</v>
      </c>
      <c r="T6669" s="406" t="s">
        <v>231</v>
      </c>
      <c r="U6669" s="406">
        <v>29</v>
      </c>
      <c r="V6669" s="406">
        <v>9</v>
      </c>
      <c r="W6669" s="406">
        <v>202021</v>
      </c>
      <c r="X6669" s="566">
        <v>9855.9744300000002</v>
      </c>
    </row>
    <row r="6670" spans="18:24" x14ac:dyDescent="0.2">
      <c r="R6670" s="406" t="str">
        <f t="shared" si="104"/>
        <v>532_COR4_29_9_202021</v>
      </c>
      <c r="S6670" s="406">
        <v>532</v>
      </c>
      <c r="T6670" s="406" t="s">
        <v>231</v>
      </c>
      <c r="U6670" s="406">
        <v>29</v>
      </c>
      <c r="V6670" s="406">
        <v>9</v>
      </c>
      <c r="W6670" s="406">
        <v>202021</v>
      </c>
      <c r="X6670" s="566">
        <v>29200</v>
      </c>
    </row>
    <row r="6671" spans="18:24" x14ac:dyDescent="0.2">
      <c r="R6671" s="406" t="str">
        <f t="shared" si="104"/>
        <v>534_COR4_29_9_202021</v>
      </c>
      <c r="S6671" s="406">
        <v>534</v>
      </c>
      <c r="T6671" s="406" t="s">
        <v>231</v>
      </c>
      <c r="U6671" s="406">
        <v>29</v>
      </c>
      <c r="V6671" s="406">
        <v>9</v>
      </c>
      <c r="W6671" s="406">
        <v>202021</v>
      </c>
      <c r="X6671" s="566">
        <v>0</v>
      </c>
    </row>
    <row r="6672" spans="18:24" x14ac:dyDescent="0.2">
      <c r="R6672" s="406" t="str">
        <f t="shared" si="104"/>
        <v>536_COR4_29_9_202021</v>
      </c>
      <c r="S6672" s="406">
        <v>536</v>
      </c>
      <c r="T6672" s="406" t="s">
        <v>231</v>
      </c>
      <c r="U6672" s="406">
        <v>29</v>
      </c>
      <c r="V6672" s="406">
        <v>9</v>
      </c>
      <c r="W6672" s="406">
        <v>202021</v>
      </c>
      <c r="X6672" s="566">
        <v>0</v>
      </c>
    </row>
    <row r="6673" spans="18:24" x14ac:dyDescent="0.2">
      <c r="R6673" s="406" t="str">
        <f t="shared" si="104"/>
        <v>538_COR4_29_9_202021</v>
      </c>
      <c r="S6673" s="406">
        <v>538</v>
      </c>
      <c r="T6673" s="406" t="s">
        <v>231</v>
      </c>
      <c r="U6673" s="406">
        <v>29</v>
      </c>
      <c r="V6673" s="406">
        <v>9</v>
      </c>
      <c r="W6673" s="406">
        <v>202021</v>
      </c>
      <c r="X6673" s="566">
        <v>4843</v>
      </c>
    </row>
    <row r="6674" spans="18:24" x14ac:dyDescent="0.2">
      <c r="R6674" s="406" t="str">
        <f t="shared" si="104"/>
        <v>540_COR4_29_9_202021</v>
      </c>
      <c r="S6674" s="406">
        <v>540</v>
      </c>
      <c r="T6674" s="406" t="s">
        <v>231</v>
      </c>
      <c r="U6674" s="406">
        <v>29</v>
      </c>
      <c r="V6674" s="406">
        <v>9</v>
      </c>
      <c r="W6674" s="406">
        <v>202021</v>
      </c>
      <c r="X6674" s="566">
        <v>0</v>
      </c>
    </row>
    <row r="6675" spans="18:24" x14ac:dyDescent="0.2">
      <c r="R6675" s="406" t="str">
        <f t="shared" si="104"/>
        <v>542_COR4_29_9_202021</v>
      </c>
      <c r="S6675" s="406">
        <v>542</v>
      </c>
      <c r="T6675" s="406" t="s">
        <v>231</v>
      </c>
      <c r="U6675" s="406">
        <v>29</v>
      </c>
      <c r="V6675" s="406">
        <v>9</v>
      </c>
      <c r="W6675" s="406">
        <v>202021</v>
      </c>
      <c r="X6675" s="566">
        <v>0</v>
      </c>
    </row>
    <row r="6676" spans="18:24" x14ac:dyDescent="0.2">
      <c r="R6676" s="406" t="str">
        <f t="shared" si="104"/>
        <v>544_COR4_29_9_202021</v>
      </c>
      <c r="S6676" s="406">
        <v>544</v>
      </c>
      <c r="T6676" s="406" t="s">
        <v>231</v>
      </c>
      <c r="U6676" s="406">
        <v>29</v>
      </c>
      <c r="V6676" s="406">
        <v>9</v>
      </c>
      <c r="W6676" s="406">
        <v>202021</v>
      </c>
      <c r="X6676" s="566">
        <v>11175</v>
      </c>
    </row>
    <row r="6677" spans="18:24" x14ac:dyDescent="0.2">
      <c r="R6677" s="406" t="str">
        <f t="shared" si="104"/>
        <v>545_COR4_29_9_202021</v>
      </c>
      <c r="S6677" s="406">
        <v>545</v>
      </c>
      <c r="T6677" s="406" t="s">
        <v>231</v>
      </c>
      <c r="U6677" s="406">
        <v>29</v>
      </c>
      <c r="V6677" s="406">
        <v>9</v>
      </c>
      <c r="W6677" s="406">
        <v>202021</v>
      </c>
      <c r="X6677" s="566">
        <v>0</v>
      </c>
    </row>
    <row r="6678" spans="18:24" x14ac:dyDescent="0.2">
      <c r="R6678" s="406" t="str">
        <f t="shared" si="104"/>
        <v>546_COR4_29_9_202021</v>
      </c>
      <c r="S6678" s="406">
        <v>546</v>
      </c>
      <c r="T6678" s="406" t="s">
        <v>231</v>
      </c>
      <c r="U6678" s="406">
        <v>29</v>
      </c>
      <c r="V6678" s="406">
        <v>9</v>
      </c>
      <c r="W6678" s="406">
        <v>202021</v>
      </c>
      <c r="X6678" s="566">
        <v>0</v>
      </c>
    </row>
    <row r="6679" spans="18:24" x14ac:dyDescent="0.2">
      <c r="R6679" s="406" t="str">
        <f t="shared" si="104"/>
        <v>548_COR4_29_9_202021</v>
      </c>
      <c r="S6679" s="406">
        <v>548</v>
      </c>
      <c r="T6679" s="406" t="s">
        <v>231</v>
      </c>
      <c r="U6679" s="406">
        <v>29</v>
      </c>
      <c r="V6679" s="406">
        <v>9</v>
      </c>
      <c r="W6679" s="406">
        <v>202021</v>
      </c>
      <c r="X6679" s="566">
        <v>0</v>
      </c>
    </row>
    <row r="6680" spans="18:24" x14ac:dyDescent="0.2">
      <c r="R6680" s="406" t="str">
        <f t="shared" si="104"/>
        <v>550_COR4_29_9_202021</v>
      </c>
      <c r="S6680" s="406">
        <v>550</v>
      </c>
      <c r="T6680" s="406" t="s">
        <v>231</v>
      </c>
      <c r="U6680" s="406">
        <v>29</v>
      </c>
      <c r="V6680" s="406">
        <v>9</v>
      </c>
      <c r="W6680" s="406">
        <v>202021</v>
      </c>
      <c r="X6680" s="566">
        <v>0</v>
      </c>
    </row>
    <row r="6681" spans="18:24" x14ac:dyDescent="0.2">
      <c r="R6681" s="406" t="str">
        <f t="shared" si="104"/>
        <v>552_COR4_29_9_202021</v>
      </c>
      <c r="S6681" s="406">
        <v>552</v>
      </c>
      <c r="T6681" s="406" t="s">
        <v>231</v>
      </c>
      <c r="U6681" s="406">
        <v>29</v>
      </c>
      <c r="V6681" s="406">
        <v>9</v>
      </c>
      <c r="W6681" s="406">
        <v>202021</v>
      </c>
      <c r="X6681" s="566">
        <v>2400</v>
      </c>
    </row>
    <row r="6682" spans="18:24" x14ac:dyDescent="0.2">
      <c r="R6682" s="406" t="str">
        <f t="shared" si="104"/>
        <v>562_COR4_29_9_202021</v>
      </c>
      <c r="S6682" s="406">
        <v>562</v>
      </c>
      <c r="T6682" s="406" t="s">
        <v>231</v>
      </c>
      <c r="U6682" s="406">
        <v>29</v>
      </c>
      <c r="V6682" s="406">
        <v>9</v>
      </c>
      <c r="W6682" s="406">
        <v>202021</v>
      </c>
      <c r="X6682" s="566">
        <v>0</v>
      </c>
    </row>
    <row r="6683" spans="18:24" x14ac:dyDescent="0.2">
      <c r="R6683" s="406" t="str">
        <f t="shared" si="104"/>
        <v>564_COR4_29_9_202021</v>
      </c>
      <c r="S6683" s="406">
        <v>564</v>
      </c>
      <c r="T6683" s="406" t="s">
        <v>231</v>
      </c>
      <c r="U6683" s="406">
        <v>29</v>
      </c>
      <c r="V6683" s="406">
        <v>9</v>
      </c>
      <c r="W6683" s="406">
        <v>202021</v>
      </c>
      <c r="X6683" s="566">
        <v>0</v>
      </c>
    </row>
    <row r="6684" spans="18:24" x14ac:dyDescent="0.2">
      <c r="R6684" s="406" t="str">
        <f t="shared" si="104"/>
        <v>566_COR4_29_9_202021</v>
      </c>
      <c r="S6684" s="406">
        <v>566</v>
      </c>
      <c r="T6684" s="406" t="s">
        <v>231</v>
      </c>
      <c r="U6684" s="406">
        <v>29</v>
      </c>
      <c r="V6684" s="406">
        <v>9</v>
      </c>
      <c r="W6684" s="406">
        <v>202021</v>
      </c>
      <c r="X6684" s="566">
        <v>0</v>
      </c>
    </row>
    <row r="6685" spans="18:24" x14ac:dyDescent="0.2">
      <c r="R6685" s="406" t="str">
        <f t="shared" si="104"/>
        <v>568_COR4_29_9_202021</v>
      </c>
      <c r="S6685" s="406">
        <v>568</v>
      </c>
      <c r="T6685" s="406" t="s">
        <v>231</v>
      </c>
      <c r="U6685" s="406">
        <v>29</v>
      </c>
      <c r="V6685" s="406">
        <v>9</v>
      </c>
      <c r="W6685" s="406">
        <v>202021</v>
      </c>
      <c r="X6685" s="566">
        <v>0</v>
      </c>
    </row>
    <row r="6686" spans="18:24" x14ac:dyDescent="0.2">
      <c r="R6686" s="406" t="str">
        <f t="shared" si="104"/>
        <v>572_COR4_29_9_202021</v>
      </c>
      <c r="S6686" s="406">
        <v>572</v>
      </c>
      <c r="T6686" s="406" t="s">
        <v>231</v>
      </c>
      <c r="U6686" s="406">
        <v>29</v>
      </c>
      <c r="V6686" s="406">
        <v>9</v>
      </c>
      <c r="W6686" s="406">
        <v>202021</v>
      </c>
      <c r="X6686" s="566">
        <v>0</v>
      </c>
    </row>
    <row r="6687" spans="18:24" x14ac:dyDescent="0.2">
      <c r="R6687" s="406" t="str">
        <f t="shared" si="104"/>
        <v>574_COR4_29_9_202021</v>
      </c>
      <c r="S6687" s="406">
        <v>574</v>
      </c>
      <c r="T6687" s="406" t="s">
        <v>231</v>
      </c>
      <c r="U6687" s="406">
        <v>29</v>
      </c>
      <c r="V6687" s="406">
        <v>9</v>
      </c>
      <c r="W6687" s="406">
        <v>202021</v>
      </c>
      <c r="X6687" s="566">
        <v>0</v>
      </c>
    </row>
    <row r="6688" spans="18:24" x14ac:dyDescent="0.2">
      <c r="R6688" s="406" t="str">
        <f t="shared" si="104"/>
        <v>576_COR4_29_9_202021</v>
      </c>
      <c r="S6688" s="406">
        <v>576</v>
      </c>
      <c r="T6688" s="406" t="s">
        <v>231</v>
      </c>
      <c r="U6688" s="406">
        <v>29</v>
      </c>
      <c r="V6688" s="406">
        <v>9</v>
      </c>
      <c r="W6688" s="406">
        <v>202021</v>
      </c>
      <c r="X6688" s="566">
        <v>0</v>
      </c>
    </row>
    <row r="6689" spans="18:24" x14ac:dyDescent="0.2">
      <c r="R6689" s="406" t="str">
        <f t="shared" si="104"/>
        <v>582_COR4_29_9_202021</v>
      </c>
      <c r="S6689" s="406">
        <v>582</v>
      </c>
      <c r="T6689" s="406" t="s">
        <v>231</v>
      </c>
      <c r="U6689" s="406">
        <v>29</v>
      </c>
      <c r="V6689" s="406">
        <v>9</v>
      </c>
      <c r="W6689" s="406">
        <v>202021</v>
      </c>
      <c r="X6689" s="566">
        <v>0</v>
      </c>
    </row>
    <row r="6690" spans="18:24" x14ac:dyDescent="0.2">
      <c r="R6690" s="406" t="str">
        <f t="shared" si="104"/>
        <v>584_COR4_29_9_202021</v>
      </c>
      <c r="S6690" s="406">
        <v>584</v>
      </c>
      <c r="T6690" s="406" t="s">
        <v>231</v>
      </c>
      <c r="U6690" s="406">
        <v>29</v>
      </c>
      <c r="V6690" s="406">
        <v>9</v>
      </c>
      <c r="W6690" s="406">
        <v>202021</v>
      </c>
      <c r="X6690" s="566">
        <v>0</v>
      </c>
    </row>
    <row r="6691" spans="18:24" x14ac:dyDescent="0.2">
      <c r="R6691" s="406" t="str">
        <f t="shared" si="104"/>
        <v>586_COR4_29_9_202021</v>
      </c>
      <c r="S6691" s="406">
        <v>586</v>
      </c>
      <c r="T6691" s="406" t="s">
        <v>231</v>
      </c>
      <c r="U6691" s="406">
        <v>29</v>
      </c>
      <c r="V6691" s="406">
        <v>9</v>
      </c>
      <c r="W6691" s="406">
        <v>202021</v>
      </c>
      <c r="X6691" s="566">
        <v>0</v>
      </c>
    </row>
    <row r="6692" spans="18:24" x14ac:dyDescent="0.2">
      <c r="R6692" s="406" t="str">
        <f t="shared" si="104"/>
        <v>512_COR4_30_9_202021</v>
      </c>
      <c r="S6692" s="406">
        <v>512</v>
      </c>
      <c r="T6692" s="406" t="s">
        <v>231</v>
      </c>
      <c r="U6692" s="406">
        <v>30</v>
      </c>
      <c r="V6692" s="406">
        <v>9</v>
      </c>
      <c r="W6692" s="406">
        <v>202021</v>
      </c>
      <c r="X6692" s="566">
        <v>1242</v>
      </c>
    </row>
    <row r="6693" spans="18:24" x14ac:dyDescent="0.2">
      <c r="R6693" s="406" t="str">
        <f t="shared" si="104"/>
        <v>514_COR4_30_9_202021</v>
      </c>
      <c r="S6693" s="406">
        <v>514</v>
      </c>
      <c r="T6693" s="406" t="s">
        <v>231</v>
      </c>
      <c r="U6693" s="406">
        <v>30</v>
      </c>
      <c r="V6693" s="406">
        <v>9</v>
      </c>
      <c r="W6693" s="406">
        <v>202021</v>
      </c>
      <c r="X6693" s="566">
        <v>4053</v>
      </c>
    </row>
    <row r="6694" spans="18:24" x14ac:dyDescent="0.2">
      <c r="R6694" s="406" t="str">
        <f t="shared" si="104"/>
        <v>516_COR4_30_9_202021</v>
      </c>
      <c r="S6694" s="406">
        <v>516</v>
      </c>
      <c r="T6694" s="406" t="s">
        <v>231</v>
      </c>
      <c r="U6694" s="406">
        <v>30</v>
      </c>
      <c r="V6694" s="406">
        <v>9</v>
      </c>
      <c r="W6694" s="406">
        <v>202021</v>
      </c>
      <c r="X6694" s="566">
        <v>315</v>
      </c>
    </row>
    <row r="6695" spans="18:24" x14ac:dyDescent="0.2">
      <c r="R6695" s="406" t="str">
        <f t="shared" si="104"/>
        <v>518_COR4_30_9_202021</v>
      </c>
      <c r="S6695" s="406">
        <v>518</v>
      </c>
      <c r="T6695" s="406" t="s">
        <v>231</v>
      </c>
      <c r="U6695" s="406">
        <v>30</v>
      </c>
      <c r="V6695" s="406">
        <v>9</v>
      </c>
      <c r="W6695" s="406">
        <v>202021</v>
      </c>
      <c r="X6695" s="566">
        <v>1311</v>
      </c>
    </row>
    <row r="6696" spans="18:24" x14ac:dyDescent="0.2">
      <c r="R6696" s="406" t="str">
        <f t="shared" si="104"/>
        <v>520_COR4_30_9_202021</v>
      </c>
      <c r="S6696" s="406">
        <v>520</v>
      </c>
      <c r="T6696" s="406" t="s">
        <v>231</v>
      </c>
      <c r="U6696" s="406">
        <v>30</v>
      </c>
      <c r="V6696" s="406">
        <v>9</v>
      </c>
      <c r="W6696" s="406">
        <v>202021</v>
      </c>
      <c r="X6696" s="566">
        <v>4073</v>
      </c>
    </row>
    <row r="6697" spans="18:24" x14ac:dyDescent="0.2">
      <c r="R6697" s="406" t="str">
        <f t="shared" si="104"/>
        <v>522_COR4_30_9_202021</v>
      </c>
      <c r="S6697" s="406">
        <v>522</v>
      </c>
      <c r="T6697" s="406" t="s">
        <v>231</v>
      </c>
      <c r="U6697" s="406">
        <v>30</v>
      </c>
      <c r="V6697" s="406">
        <v>9</v>
      </c>
      <c r="W6697" s="406">
        <v>202021</v>
      </c>
      <c r="X6697" s="566">
        <v>3567</v>
      </c>
    </row>
    <row r="6698" spans="18:24" x14ac:dyDescent="0.2">
      <c r="R6698" s="406" t="str">
        <f t="shared" si="104"/>
        <v>524_COR4_30_9_202021</v>
      </c>
      <c r="S6698" s="406">
        <v>524</v>
      </c>
      <c r="T6698" s="406" t="s">
        <v>231</v>
      </c>
      <c r="U6698" s="406">
        <v>30</v>
      </c>
      <c r="V6698" s="406">
        <v>9</v>
      </c>
      <c r="W6698" s="406">
        <v>202021</v>
      </c>
      <c r="X6698" s="566">
        <v>4951.2030000000004</v>
      </c>
    </row>
    <row r="6699" spans="18:24" x14ac:dyDescent="0.2">
      <c r="R6699" s="406" t="str">
        <f t="shared" si="104"/>
        <v>526_COR4_30_9_202021</v>
      </c>
      <c r="S6699" s="406">
        <v>526</v>
      </c>
      <c r="T6699" s="406" t="s">
        <v>231</v>
      </c>
      <c r="U6699" s="406">
        <v>30</v>
      </c>
      <c r="V6699" s="406">
        <v>9</v>
      </c>
      <c r="W6699" s="406">
        <v>202021</v>
      </c>
      <c r="X6699" s="566">
        <v>126</v>
      </c>
    </row>
    <row r="6700" spans="18:24" x14ac:dyDescent="0.2">
      <c r="R6700" s="406" t="str">
        <f t="shared" si="104"/>
        <v>528_COR4_30_9_202021</v>
      </c>
      <c r="S6700" s="406">
        <v>528</v>
      </c>
      <c r="T6700" s="406" t="s">
        <v>231</v>
      </c>
      <c r="U6700" s="406">
        <v>30</v>
      </c>
      <c r="V6700" s="406">
        <v>9</v>
      </c>
      <c r="W6700" s="406">
        <v>202021</v>
      </c>
      <c r="X6700" s="566">
        <v>515.2812600000002</v>
      </c>
    </row>
    <row r="6701" spans="18:24" x14ac:dyDescent="0.2">
      <c r="R6701" s="406" t="str">
        <f t="shared" si="104"/>
        <v>530_COR4_30_9_202021</v>
      </c>
      <c r="S6701" s="406">
        <v>530</v>
      </c>
      <c r="T6701" s="406" t="s">
        <v>231</v>
      </c>
      <c r="U6701" s="406">
        <v>30</v>
      </c>
      <c r="V6701" s="406">
        <v>9</v>
      </c>
      <c r="W6701" s="406">
        <v>202021</v>
      </c>
      <c r="X6701" s="566">
        <v>5909.0000000000009</v>
      </c>
    </row>
    <row r="6702" spans="18:24" x14ac:dyDescent="0.2">
      <c r="R6702" s="406" t="str">
        <f t="shared" si="104"/>
        <v>532_COR4_30_9_202021</v>
      </c>
      <c r="S6702" s="406">
        <v>532</v>
      </c>
      <c r="T6702" s="406" t="s">
        <v>231</v>
      </c>
      <c r="U6702" s="406">
        <v>30</v>
      </c>
      <c r="V6702" s="406">
        <v>9</v>
      </c>
      <c r="W6702" s="406">
        <v>202021</v>
      </c>
      <c r="X6702" s="566">
        <v>6483</v>
      </c>
    </row>
    <row r="6703" spans="18:24" x14ac:dyDescent="0.2">
      <c r="R6703" s="406" t="str">
        <f t="shared" si="104"/>
        <v>534_COR4_30_9_202021</v>
      </c>
      <c r="S6703" s="406">
        <v>534</v>
      </c>
      <c r="T6703" s="406" t="s">
        <v>231</v>
      </c>
      <c r="U6703" s="406">
        <v>30</v>
      </c>
      <c r="V6703" s="406">
        <v>9</v>
      </c>
      <c r="W6703" s="406">
        <v>202021</v>
      </c>
      <c r="X6703" s="566">
        <v>4489</v>
      </c>
    </row>
    <row r="6704" spans="18:24" x14ac:dyDescent="0.2">
      <c r="R6704" s="406" t="str">
        <f t="shared" si="104"/>
        <v>536_COR4_30_9_202021</v>
      </c>
      <c r="S6704" s="406">
        <v>536</v>
      </c>
      <c r="T6704" s="406" t="s">
        <v>231</v>
      </c>
      <c r="U6704" s="406">
        <v>30</v>
      </c>
      <c r="V6704" s="406">
        <v>9</v>
      </c>
      <c r="W6704" s="406">
        <v>202021</v>
      </c>
      <c r="X6704" s="566">
        <v>3986</v>
      </c>
    </row>
    <row r="6705" spans="18:24" x14ac:dyDescent="0.2">
      <c r="R6705" s="406" t="str">
        <f t="shared" si="104"/>
        <v>538_COR4_30_9_202021</v>
      </c>
      <c r="S6705" s="406">
        <v>538</v>
      </c>
      <c r="T6705" s="406" t="s">
        <v>231</v>
      </c>
      <c r="U6705" s="406">
        <v>30</v>
      </c>
      <c r="V6705" s="406">
        <v>9</v>
      </c>
      <c r="W6705" s="406">
        <v>202021</v>
      </c>
      <c r="X6705" s="566">
        <v>3908</v>
      </c>
    </row>
    <row r="6706" spans="18:24" x14ac:dyDescent="0.2">
      <c r="R6706" s="406" t="str">
        <f t="shared" si="104"/>
        <v>540_COR4_30_9_202021</v>
      </c>
      <c r="S6706" s="406">
        <v>540</v>
      </c>
      <c r="T6706" s="406" t="s">
        <v>231</v>
      </c>
      <c r="U6706" s="406">
        <v>30</v>
      </c>
      <c r="V6706" s="406">
        <v>9</v>
      </c>
      <c r="W6706" s="406">
        <v>202021</v>
      </c>
      <c r="X6706" s="566">
        <v>6829</v>
      </c>
    </row>
    <row r="6707" spans="18:24" x14ac:dyDescent="0.2">
      <c r="R6707" s="406" t="str">
        <f t="shared" si="104"/>
        <v>542_COR4_30_9_202021</v>
      </c>
      <c r="S6707" s="406">
        <v>542</v>
      </c>
      <c r="T6707" s="406" t="s">
        <v>231</v>
      </c>
      <c r="U6707" s="406">
        <v>30</v>
      </c>
      <c r="V6707" s="406">
        <v>9</v>
      </c>
      <c r="W6707" s="406">
        <v>202021</v>
      </c>
      <c r="X6707" s="566">
        <v>1577</v>
      </c>
    </row>
    <row r="6708" spans="18:24" x14ac:dyDescent="0.2">
      <c r="R6708" s="406" t="str">
        <f t="shared" si="104"/>
        <v>544_COR4_30_9_202021</v>
      </c>
      <c r="S6708" s="406">
        <v>544</v>
      </c>
      <c r="T6708" s="406" t="s">
        <v>231</v>
      </c>
      <c r="U6708" s="406">
        <v>30</v>
      </c>
      <c r="V6708" s="406">
        <v>9</v>
      </c>
      <c r="W6708" s="406">
        <v>202021</v>
      </c>
      <c r="X6708" s="566">
        <v>0</v>
      </c>
    </row>
    <row r="6709" spans="18:24" x14ac:dyDescent="0.2">
      <c r="R6709" s="406" t="str">
        <f t="shared" si="104"/>
        <v>545_COR4_30_9_202021</v>
      </c>
      <c r="S6709" s="406">
        <v>545</v>
      </c>
      <c r="T6709" s="406" t="s">
        <v>231</v>
      </c>
      <c r="U6709" s="406">
        <v>30</v>
      </c>
      <c r="V6709" s="406">
        <v>9</v>
      </c>
      <c r="W6709" s="406">
        <v>202021</v>
      </c>
      <c r="X6709" s="566">
        <v>1129</v>
      </c>
    </row>
    <row r="6710" spans="18:24" x14ac:dyDescent="0.2">
      <c r="R6710" s="406" t="str">
        <f t="shared" si="104"/>
        <v>546_COR4_30_9_202021</v>
      </c>
      <c r="S6710" s="406">
        <v>546</v>
      </c>
      <c r="T6710" s="406" t="s">
        <v>231</v>
      </c>
      <c r="U6710" s="406">
        <v>30</v>
      </c>
      <c r="V6710" s="406">
        <v>9</v>
      </c>
      <c r="W6710" s="406">
        <v>202021</v>
      </c>
      <c r="X6710" s="566">
        <v>2727</v>
      </c>
    </row>
    <row r="6711" spans="18:24" x14ac:dyDescent="0.2">
      <c r="R6711" s="406" t="str">
        <f t="shared" si="104"/>
        <v>548_COR4_30_9_202021</v>
      </c>
      <c r="S6711" s="406">
        <v>548</v>
      </c>
      <c r="T6711" s="406" t="s">
        <v>231</v>
      </c>
      <c r="U6711" s="406">
        <v>30</v>
      </c>
      <c r="V6711" s="406">
        <v>9</v>
      </c>
      <c r="W6711" s="406">
        <v>202021</v>
      </c>
      <c r="X6711" s="566">
        <v>2417</v>
      </c>
    </row>
    <row r="6712" spans="18:24" x14ac:dyDescent="0.2">
      <c r="R6712" s="406" t="str">
        <f t="shared" si="104"/>
        <v>550_COR4_30_9_202021</v>
      </c>
      <c r="S6712" s="406">
        <v>550</v>
      </c>
      <c r="T6712" s="406" t="s">
        <v>231</v>
      </c>
      <c r="U6712" s="406">
        <v>30</v>
      </c>
      <c r="V6712" s="406">
        <v>9</v>
      </c>
      <c r="W6712" s="406">
        <v>202021</v>
      </c>
      <c r="X6712" s="566">
        <v>4097</v>
      </c>
    </row>
    <row r="6713" spans="18:24" x14ac:dyDescent="0.2">
      <c r="R6713" s="406" t="str">
        <f t="shared" si="104"/>
        <v>552_COR4_30_9_202021</v>
      </c>
      <c r="S6713" s="406">
        <v>552</v>
      </c>
      <c r="T6713" s="406" t="s">
        <v>231</v>
      </c>
      <c r="U6713" s="406">
        <v>30</v>
      </c>
      <c r="V6713" s="406">
        <v>9</v>
      </c>
      <c r="W6713" s="406">
        <v>202021</v>
      </c>
      <c r="X6713" s="566">
        <v>8704</v>
      </c>
    </row>
    <row r="6714" spans="18:24" x14ac:dyDescent="0.2">
      <c r="R6714" s="406" t="str">
        <f t="shared" si="104"/>
        <v>562_COR4_30_9_202021</v>
      </c>
      <c r="S6714" s="406">
        <v>562</v>
      </c>
      <c r="T6714" s="406" t="s">
        <v>231</v>
      </c>
      <c r="U6714" s="406">
        <v>30</v>
      </c>
      <c r="V6714" s="406">
        <v>9</v>
      </c>
      <c r="W6714" s="406">
        <v>202021</v>
      </c>
      <c r="X6714" s="566">
        <v>0</v>
      </c>
    </row>
    <row r="6715" spans="18:24" x14ac:dyDescent="0.2">
      <c r="R6715" s="406" t="str">
        <f t="shared" si="104"/>
        <v>564_COR4_30_9_202021</v>
      </c>
      <c r="S6715" s="406">
        <v>564</v>
      </c>
      <c r="T6715" s="406" t="s">
        <v>231</v>
      </c>
      <c r="U6715" s="406">
        <v>30</v>
      </c>
      <c r="V6715" s="406">
        <v>9</v>
      </c>
      <c r="W6715" s="406">
        <v>202021</v>
      </c>
      <c r="X6715" s="566">
        <v>0</v>
      </c>
    </row>
    <row r="6716" spans="18:24" x14ac:dyDescent="0.2">
      <c r="R6716" s="406" t="str">
        <f t="shared" si="104"/>
        <v>566_COR4_30_9_202021</v>
      </c>
      <c r="S6716" s="406">
        <v>566</v>
      </c>
      <c r="T6716" s="406" t="s">
        <v>231</v>
      </c>
      <c r="U6716" s="406">
        <v>30</v>
      </c>
      <c r="V6716" s="406">
        <v>9</v>
      </c>
      <c r="W6716" s="406">
        <v>202021</v>
      </c>
      <c r="X6716" s="566">
        <v>0</v>
      </c>
    </row>
    <row r="6717" spans="18:24" x14ac:dyDescent="0.2">
      <c r="R6717" s="406" t="str">
        <f t="shared" si="104"/>
        <v>568_COR4_30_9_202021</v>
      </c>
      <c r="S6717" s="406">
        <v>568</v>
      </c>
      <c r="T6717" s="406" t="s">
        <v>231</v>
      </c>
      <c r="U6717" s="406">
        <v>30</v>
      </c>
      <c r="V6717" s="406">
        <v>9</v>
      </c>
      <c r="W6717" s="406">
        <v>202021</v>
      </c>
      <c r="X6717" s="566">
        <v>0</v>
      </c>
    </row>
    <row r="6718" spans="18:24" x14ac:dyDescent="0.2">
      <c r="R6718" s="406" t="str">
        <f t="shared" si="104"/>
        <v>572_COR4_30_9_202021</v>
      </c>
      <c r="S6718" s="406">
        <v>572</v>
      </c>
      <c r="T6718" s="406" t="s">
        <v>231</v>
      </c>
      <c r="U6718" s="406">
        <v>30</v>
      </c>
      <c r="V6718" s="406">
        <v>9</v>
      </c>
      <c r="W6718" s="406">
        <v>202021</v>
      </c>
      <c r="X6718" s="566">
        <v>0</v>
      </c>
    </row>
    <row r="6719" spans="18:24" x14ac:dyDescent="0.2">
      <c r="R6719" s="406" t="str">
        <f t="shared" si="104"/>
        <v>574_COR4_30_9_202021</v>
      </c>
      <c r="S6719" s="406">
        <v>574</v>
      </c>
      <c r="T6719" s="406" t="s">
        <v>231</v>
      </c>
      <c r="U6719" s="406">
        <v>30</v>
      </c>
      <c r="V6719" s="406">
        <v>9</v>
      </c>
      <c r="W6719" s="406">
        <v>202021</v>
      </c>
      <c r="X6719" s="566">
        <v>0</v>
      </c>
    </row>
    <row r="6720" spans="18:24" x14ac:dyDescent="0.2">
      <c r="R6720" s="406" t="str">
        <f t="shared" si="104"/>
        <v>576_COR4_30_9_202021</v>
      </c>
      <c r="S6720" s="406">
        <v>576</v>
      </c>
      <c r="T6720" s="406" t="s">
        <v>231</v>
      </c>
      <c r="U6720" s="406">
        <v>30</v>
      </c>
      <c r="V6720" s="406">
        <v>9</v>
      </c>
      <c r="W6720" s="406">
        <v>202021</v>
      </c>
      <c r="X6720" s="566">
        <v>0</v>
      </c>
    </row>
    <row r="6721" spans="18:24" x14ac:dyDescent="0.2">
      <c r="R6721" s="406" t="str">
        <f t="shared" si="104"/>
        <v>582_COR4_30_9_202021</v>
      </c>
      <c r="S6721" s="406">
        <v>582</v>
      </c>
      <c r="T6721" s="406" t="s">
        <v>231</v>
      </c>
      <c r="U6721" s="406">
        <v>30</v>
      </c>
      <c r="V6721" s="406">
        <v>9</v>
      </c>
      <c r="W6721" s="406">
        <v>202021</v>
      </c>
      <c r="X6721" s="566">
        <v>0</v>
      </c>
    </row>
    <row r="6722" spans="18:24" x14ac:dyDescent="0.2">
      <c r="R6722" s="406" t="str">
        <f t="shared" si="104"/>
        <v>584_COR4_30_9_202021</v>
      </c>
      <c r="S6722" s="406">
        <v>584</v>
      </c>
      <c r="T6722" s="406" t="s">
        <v>231</v>
      </c>
      <c r="U6722" s="406">
        <v>30</v>
      </c>
      <c r="V6722" s="406">
        <v>9</v>
      </c>
      <c r="W6722" s="406">
        <v>202021</v>
      </c>
      <c r="X6722" s="566">
        <v>0</v>
      </c>
    </row>
    <row r="6723" spans="18:24" x14ac:dyDescent="0.2">
      <c r="R6723" s="406" t="str">
        <f t="shared" si="104"/>
        <v>586_COR4_30_9_202021</v>
      </c>
      <c r="S6723" s="406">
        <v>586</v>
      </c>
      <c r="T6723" s="406" t="s">
        <v>231</v>
      </c>
      <c r="U6723" s="406">
        <v>30</v>
      </c>
      <c r="V6723" s="406">
        <v>9</v>
      </c>
      <c r="W6723" s="406">
        <v>202021</v>
      </c>
      <c r="X6723" s="566">
        <v>0</v>
      </c>
    </row>
    <row r="6724" spans="18:24" x14ac:dyDescent="0.2">
      <c r="R6724" s="406" t="str">
        <f t="shared" ref="R6724:R6787" si="105">S6724&amp;"_"&amp;T6724&amp;"_"&amp;U6724&amp;"_"&amp;V6724&amp;"_"&amp;W6724</f>
        <v>512_COR4_30.1_9_202021</v>
      </c>
      <c r="S6724" s="406">
        <v>512</v>
      </c>
      <c r="T6724" s="406" t="s">
        <v>231</v>
      </c>
      <c r="U6724" s="406">
        <v>30.1</v>
      </c>
      <c r="V6724" s="406">
        <v>9</v>
      </c>
      <c r="W6724" s="406">
        <v>202021</v>
      </c>
      <c r="X6724" s="566">
        <v>1242</v>
      </c>
    </row>
    <row r="6725" spans="18:24" x14ac:dyDescent="0.2">
      <c r="R6725" s="406" t="str">
        <f t="shared" si="105"/>
        <v>514_COR4_30.1_9_202021</v>
      </c>
      <c r="S6725" s="406">
        <v>514</v>
      </c>
      <c r="T6725" s="406" t="s">
        <v>231</v>
      </c>
      <c r="U6725" s="406">
        <v>30.1</v>
      </c>
      <c r="V6725" s="406">
        <v>9</v>
      </c>
      <c r="W6725" s="406">
        <v>202021</v>
      </c>
      <c r="X6725" s="566">
        <v>4053</v>
      </c>
    </row>
    <row r="6726" spans="18:24" x14ac:dyDescent="0.2">
      <c r="R6726" s="406" t="str">
        <f t="shared" si="105"/>
        <v>516_COR4_30.1_9_202021</v>
      </c>
      <c r="S6726" s="406">
        <v>516</v>
      </c>
      <c r="T6726" s="406" t="s">
        <v>231</v>
      </c>
      <c r="U6726" s="406">
        <v>30.1</v>
      </c>
      <c r="V6726" s="406">
        <v>9</v>
      </c>
      <c r="W6726" s="406">
        <v>202021</v>
      </c>
      <c r="X6726" s="566">
        <v>315</v>
      </c>
    </row>
    <row r="6727" spans="18:24" x14ac:dyDescent="0.2">
      <c r="R6727" s="406" t="str">
        <f t="shared" si="105"/>
        <v>518_COR4_30.1_9_202021</v>
      </c>
      <c r="S6727" s="406">
        <v>518</v>
      </c>
      <c r="T6727" s="406" t="s">
        <v>231</v>
      </c>
      <c r="U6727" s="406">
        <v>30.1</v>
      </c>
      <c r="V6727" s="406">
        <v>9</v>
      </c>
      <c r="W6727" s="406">
        <v>202021</v>
      </c>
      <c r="X6727" s="566">
        <v>1311</v>
      </c>
    </row>
    <row r="6728" spans="18:24" x14ac:dyDescent="0.2">
      <c r="R6728" s="406" t="str">
        <f t="shared" si="105"/>
        <v>520_COR4_30.1_9_202021</v>
      </c>
      <c r="S6728" s="406">
        <v>520</v>
      </c>
      <c r="T6728" s="406" t="s">
        <v>231</v>
      </c>
      <c r="U6728" s="406">
        <v>30.1</v>
      </c>
      <c r="V6728" s="406">
        <v>9</v>
      </c>
      <c r="W6728" s="406">
        <v>202021</v>
      </c>
      <c r="X6728" s="566">
        <v>4073</v>
      </c>
    </row>
    <row r="6729" spans="18:24" x14ac:dyDescent="0.2">
      <c r="R6729" s="406" t="str">
        <f t="shared" si="105"/>
        <v>522_COR4_30.1_9_202021</v>
      </c>
      <c r="S6729" s="406">
        <v>522</v>
      </c>
      <c r="T6729" s="406" t="s">
        <v>231</v>
      </c>
      <c r="U6729" s="406">
        <v>30.1</v>
      </c>
      <c r="V6729" s="406">
        <v>9</v>
      </c>
      <c r="W6729" s="406">
        <v>202021</v>
      </c>
      <c r="X6729" s="566">
        <v>3567</v>
      </c>
    </row>
    <row r="6730" spans="18:24" x14ac:dyDescent="0.2">
      <c r="R6730" s="406" t="str">
        <f t="shared" si="105"/>
        <v>524_COR4_30.1_9_202021</v>
      </c>
      <c r="S6730" s="406">
        <v>524</v>
      </c>
      <c r="T6730" s="406" t="s">
        <v>231</v>
      </c>
      <c r="U6730" s="406">
        <v>30.1</v>
      </c>
      <c r="V6730" s="406">
        <v>9</v>
      </c>
      <c r="W6730" s="406">
        <v>202021</v>
      </c>
      <c r="X6730" s="566">
        <v>4951.2030000000004</v>
      </c>
    </row>
    <row r="6731" spans="18:24" x14ac:dyDescent="0.2">
      <c r="R6731" s="406" t="str">
        <f t="shared" si="105"/>
        <v>526_COR4_30.1_9_202021</v>
      </c>
      <c r="S6731" s="406">
        <v>526</v>
      </c>
      <c r="T6731" s="406" t="s">
        <v>231</v>
      </c>
      <c r="U6731" s="406">
        <v>30.1</v>
      </c>
      <c r="V6731" s="406">
        <v>9</v>
      </c>
      <c r="W6731" s="406">
        <v>202021</v>
      </c>
      <c r="X6731" s="566">
        <v>126</v>
      </c>
    </row>
    <row r="6732" spans="18:24" x14ac:dyDescent="0.2">
      <c r="R6732" s="406" t="str">
        <f t="shared" si="105"/>
        <v>528_COR4_30.1_9_202021</v>
      </c>
      <c r="S6732" s="406">
        <v>528</v>
      </c>
      <c r="T6732" s="406" t="s">
        <v>231</v>
      </c>
      <c r="U6732" s="406">
        <v>30.1</v>
      </c>
      <c r="V6732" s="406">
        <v>9</v>
      </c>
      <c r="W6732" s="406">
        <v>202021</v>
      </c>
      <c r="X6732" s="566">
        <v>515.2812600000002</v>
      </c>
    </row>
    <row r="6733" spans="18:24" x14ac:dyDescent="0.2">
      <c r="R6733" s="406" t="str">
        <f t="shared" si="105"/>
        <v>530_COR4_30.1_9_202021</v>
      </c>
      <c r="S6733" s="406">
        <v>530</v>
      </c>
      <c r="T6733" s="406" t="s">
        <v>231</v>
      </c>
      <c r="U6733" s="406">
        <v>30.1</v>
      </c>
      <c r="V6733" s="406">
        <v>9</v>
      </c>
      <c r="W6733" s="406">
        <v>202021</v>
      </c>
      <c r="X6733" s="566">
        <v>5909.0000000000009</v>
      </c>
    </row>
    <row r="6734" spans="18:24" x14ac:dyDescent="0.2">
      <c r="R6734" s="406" t="str">
        <f t="shared" si="105"/>
        <v>532_COR4_30.1_9_202021</v>
      </c>
      <c r="S6734" s="406">
        <v>532</v>
      </c>
      <c r="T6734" s="406" t="s">
        <v>231</v>
      </c>
      <c r="U6734" s="406">
        <v>30.1</v>
      </c>
      <c r="V6734" s="406">
        <v>9</v>
      </c>
      <c r="W6734" s="406">
        <v>202021</v>
      </c>
      <c r="X6734" s="566">
        <v>0</v>
      </c>
    </row>
    <row r="6735" spans="18:24" x14ac:dyDescent="0.2">
      <c r="R6735" s="406" t="str">
        <f t="shared" si="105"/>
        <v>534_COR4_30.1_9_202021</v>
      </c>
      <c r="S6735" s="406">
        <v>534</v>
      </c>
      <c r="T6735" s="406" t="s">
        <v>231</v>
      </c>
      <c r="U6735" s="406">
        <v>30.1</v>
      </c>
      <c r="V6735" s="406">
        <v>9</v>
      </c>
      <c r="W6735" s="406">
        <v>202021</v>
      </c>
      <c r="X6735" s="566">
        <v>4489</v>
      </c>
    </row>
    <row r="6736" spans="18:24" x14ac:dyDescent="0.2">
      <c r="R6736" s="406" t="str">
        <f t="shared" si="105"/>
        <v>536_COR4_30.1_9_202021</v>
      </c>
      <c r="S6736" s="406">
        <v>536</v>
      </c>
      <c r="T6736" s="406" t="s">
        <v>231</v>
      </c>
      <c r="U6736" s="406">
        <v>30.1</v>
      </c>
      <c r="V6736" s="406">
        <v>9</v>
      </c>
      <c r="W6736" s="406">
        <v>202021</v>
      </c>
      <c r="X6736" s="566">
        <v>3986</v>
      </c>
    </row>
    <row r="6737" spans="18:24" x14ac:dyDescent="0.2">
      <c r="R6737" s="406" t="str">
        <f t="shared" si="105"/>
        <v>538_COR4_30.1_9_202021</v>
      </c>
      <c r="S6737" s="406">
        <v>538</v>
      </c>
      <c r="T6737" s="406" t="s">
        <v>231</v>
      </c>
      <c r="U6737" s="406">
        <v>30.1</v>
      </c>
      <c r="V6737" s="406">
        <v>9</v>
      </c>
      <c r="W6737" s="406">
        <v>202021</v>
      </c>
      <c r="X6737" s="566">
        <v>3393</v>
      </c>
    </row>
    <row r="6738" spans="18:24" x14ac:dyDescent="0.2">
      <c r="R6738" s="406" t="str">
        <f t="shared" si="105"/>
        <v>540_COR4_30.1_9_202021</v>
      </c>
      <c r="S6738" s="406">
        <v>540</v>
      </c>
      <c r="T6738" s="406" t="s">
        <v>231</v>
      </c>
      <c r="U6738" s="406">
        <v>30.1</v>
      </c>
      <c r="V6738" s="406">
        <v>9</v>
      </c>
      <c r="W6738" s="406">
        <v>202021</v>
      </c>
      <c r="X6738" s="566">
        <v>6829</v>
      </c>
    </row>
    <row r="6739" spans="18:24" x14ac:dyDescent="0.2">
      <c r="R6739" s="406" t="str">
        <f t="shared" si="105"/>
        <v>542_COR4_30.1_9_202021</v>
      </c>
      <c r="S6739" s="406">
        <v>542</v>
      </c>
      <c r="T6739" s="406" t="s">
        <v>231</v>
      </c>
      <c r="U6739" s="406">
        <v>30.1</v>
      </c>
      <c r="V6739" s="406">
        <v>9</v>
      </c>
      <c r="W6739" s="406">
        <v>202021</v>
      </c>
      <c r="X6739" s="566">
        <v>1577</v>
      </c>
    </row>
    <row r="6740" spans="18:24" x14ac:dyDescent="0.2">
      <c r="R6740" s="406" t="str">
        <f t="shared" si="105"/>
        <v>544_COR4_30.1_9_202021</v>
      </c>
      <c r="S6740" s="406">
        <v>544</v>
      </c>
      <c r="T6740" s="406" t="s">
        <v>231</v>
      </c>
      <c r="U6740" s="406">
        <v>30.1</v>
      </c>
      <c r="V6740" s="406">
        <v>9</v>
      </c>
      <c r="W6740" s="406">
        <v>202021</v>
      </c>
      <c r="X6740" s="566">
        <v>0</v>
      </c>
    </row>
    <row r="6741" spans="18:24" x14ac:dyDescent="0.2">
      <c r="R6741" s="406" t="str">
        <f t="shared" si="105"/>
        <v>545_COR4_30.1_9_202021</v>
      </c>
      <c r="S6741" s="406">
        <v>545</v>
      </c>
      <c r="T6741" s="406" t="s">
        <v>231</v>
      </c>
      <c r="U6741" s="406">
        <v>30.1</v>
      </c>
      <c r="V6741" s="406">
        <v>9</v>
      </c>
      <c r="W6741" s="406">
        <v>202021</v>
      </c>
      <c r="X6741" s="566">
        <v>1129</v>
      </c>
    </row>
    <row r="6742" spans="18:24" x14ac:dyDescent="0.2">
      <c r="R6742" s="406" t="str">
        <f t="shared" si="105"/>
        <v>546_COR4_30.1_9_202021</v>
      </c>
      <c r="S6742" s="406">
        <v>546</v>
      </c>
      <c r="T6742" s="406" t="s">
        <v>231</v>
      </c>
      <c r="U6742" s="406">
        <v>30.1</v>
      </c>
      <c r="V6742" s="406">
        <v>9</v>
      </c>
      <c r="W6742" s="406">
        <v>202021</v>
      </c>
      <c r="X6742" s="566">
        <v>2727</v>
      </c>
    </row>
    <row r="6743" spans="18:24" x14ac:dyDescent="0.2">
      <c r="R6743" s="406" t="str">
        <f t="shared" si="105"/>
        <v>548_COR4_30.1_9_202021</v>
      </c>
      <c r="S6743" s="406">
        <v>548</v>
      </c>
      <c r="T6743" s="406" t="s">
        <v>231</v>
      </c>
      <c r="U6743" s="406">
        <v>30.1</v>
      </c>
      <c r="V6743" s="406">
        <v>9</v>
      </c>
      <c r="W6743" s="406">
        <v>202021</v>
      </c>
      <c r="X6743" s="566">
        <v>2417</v>
      </c>
    </row>
    <row r="6744" spans="18:24" x14ac:dyDescent="0.2">
      <c r="R6744" s="406" t="str">
        <f t="shared" si="105"/>
        <v>550_COR4_30.1_9_202021</v>
      </c>
      <c r="S6744" s="406">
        <v>550</v>
      </c>
      <c r="T6744" s="406" t="s">
        <v>231</v>
      </c>
      <c r="U6744" s="406">
        <v>30.1</v>
      </c>
      <c r="V6744" s="406">
        <v>9</v>
      </c>
      <c r="W6744" s="406">
        <v>202021</v>
      </c>
      <c r="X6744" s="566">
        <v>4097</v>
      </c>
    </row>
    <row r="6745" spans="18:24" x14ac:dyDescent="0.2">
      <c r="R6745" s="406" t="str">
        <f t="shared" si="105"/>
        <v>552_COR4_30.1_9_202021</v>
      </c>
      <c r="S6745" s="406">
        <v>552</v>
      </c>
      <c r="T6745" s="406" t="s">
        <v>231</v>
      </c>
      <c r="U6745" s="406">
        <v>30.1</v>
      </c>
      <c r="V6745" s="406">
        <v>9</v>
      </c>
      <c r="W6745" s="406">
        <v>202021</v>
      </c>
      <c r="X6745" s="566">
        <v>8704</v>
      </c>
    </row>
    <row r="6746" spans="18:24" x14ac:dyDescent="0.2">
      <c r="R6746" s="406" t="str">
        <f t="shared" si="105"/>
        <v>562_COR4_30.1_9_202021</v>
      </c>
      <c r="S6746" s="406">
        <v>562</v>
      </c>
      <c r="T6746" s="406" t="s">
        <v>231</v>
      </c>
      <c r="U6746" s="406">
        <v>30.1</v>
      </c>
      <c r="V6746" s="406">
        <v>9</v>
      </c>
      <c r="W6746" s="406">
        <v>202021</v>
      </c>
      <c r="X6746" s="566">
        <v>0</v>
      </c>
    </row>
    <row r="6747" spans="18:24" x14ac:dyDescent="0.2">
      <c r="R6747" s="406" t="str">
        <f t="shared" si="105"/>
        <v>564_COR4_30.1_9_202021</v>
      </c>
      <c r="S6747" s="406">
        <v>564</v>
      </c>
      <c r="T6747" s="406" t="s">
        <v>231</v>
      </c>
      <c r="U6747" s="406">
        <v>30.1</v>
      </c>
      <c r="V6747" s="406">
        <v>9</v>
      </c>
      <c r="W6747" s="406">
        <v>202021</v>
      </c>
      <c r="X6747" s="566">
        <v>0</v>
      </c>
    </row>
    <row r="6748" spans="18:24" x14ac:dyDescent="0.2">
      <c r="R6748" s="406" t="str">
        <f t="shared" si="105"/>
        <v>566_COR4_30.1_9_202021</v>
      </c>
      <c r="S6748" s="406">
        <v>566</v>
      </c>
      <c r="T6748" s="406" t="s">
        <v>231</v>
      </c>
      <c r="U6748" s="406">
        <v>30.1</v>
      </c>
      <c r="V6748" s="406">
        <v>9</v>
      </c>
      <c r="W6748" s="406">
        <v>202021</v>
      </c>
      <c r="X6748" s="566">
        <v>0</v>
      </c>
    </row>
    <row r="6749" spans="18:24" x14ac:dyDescent="0.2">
      <c r="R6749" s="406" t="str">
        <f t="shared" si="105"/>
        <v>568_COR4_30.1_9_202021</v>
      </c>
      <c r="S6749" s="406">
        <v>568</v>
      </c>
      <c r="T6749" s="406" t="s">
        <v>231</v>
      </c>
      <c r="U6749" s="406">
        <v>30.1</v>
      </c>
      <c r="V6749" s="406">
        <v>9</v>
      </c>
      <c r="W6749" s="406">
        <v>202021</v>
      </c>
      <c r="X6749" s="566">
        <v>0</v>
      </c>
    </row>
    <row r="6750" spans="18:24" x14ac:dyDescent="0.2">
      <c r="R6750" s="406" t="str">
        <f t="shared" si="105"/>
        <v>572_COR4_30.1_9_202021</v>
      </c>
      <c r="S6750" s="406">
        <v>572</v>
      </c>
      <c r="T6750" s="406" t="s">
        <v>231</v>
      </c>
      <c r="U6750" s="406">
        <v>30.1</v>
      </c>
      <c r="V6750" s="406">
        <v>9</v>
      </c>
      <c r="W6750" s="406">
        <v>202021</v>
      </c>
      <c r="X6750" s="566">
        <v>0</v>
      </c>
    </row>
    <row r="6751" spans="18:24" x14ac:dyDescent="0.2">
      <c r="R6751" s="406" t="str">
        <f t="shared" si="105"/>
        <v>574_COR4_30.1_9_202021</v>
      </c>
      <c r="S6751" s="406">
        <v>574</v>
      </c>
      <c r="T6751" s="406" t="s">
        <v>231</v>
      </c>
      <c r="U6751" s="406">
        <v>30.1</v>
      </c>
      <c r="V6751" s="406">
        <v>9</v>
      </c>
      <c r="W6751" s="406">
        <v>202021</v>
      </c>
      <c r="X6751" s="566">
        <v>0</v>
      </c>
    </row>
    <row r="6752" spans="18:24" x14ac:dyDescent="0.2">
      <c r="R6752" s="406" t="str">
        <f t="shared" si="105"/>
        <v>576_COR4_30.1_9_202021</v>
      </c>
      <c r="S6752" s="406">
        <v>576</v>
      </c>
      <c r="T6752" s="406" t="s">
        <v>231</v>
      </c>
      <c r="U6752" s="406">
        <v>30.1</v>
      </c>
      <c r="V6752" s="406">
        <v>9</v>
      </c>
      <c r="W6752" s="406">
        <v>202021</v>
      </c>
      <c r="X6752" s="566">
        <v>0</v>
      </c>
    </row>
    <row r="6753" spans="18:24" x14ac:dyDescent="0.2">
      <c r="R6753" s="406" t="str">
        <f t="shared" si="105"/>
        <v>582_COR4_30.1_9_202021</v>
      </c>
      <c r="S6753" s="406">
        <v>582</v>
      </c>
      <c r="T6753" s="406" t="s">
        <v>231</v>
      </c>
      <c r="U6753" s="406">
        <v>30.1</v>
      </c>
      <c r="V6753" s="406">
        <v>9</v>
      </c>
      <c r="W6753" s="406">
        <v>202021</v>
      </c>
      <c r="X6753" s="566">
        <v>0</v>
      </c>
    </row>
    <row r="6754" spans="18:24" x14ac:dyDescent="0.2">
      <c r="R6754" s="406" t="str">
        <f t="shared" si="105"/>
        <v>584_COR4_30.1_9_202021</v>
      </c>
      <c r="S6754" s="406">
        <v>584</v>
      </c>
      <c r="T6754" s="406" t="s">
        <v>231</v>
      </c>
      <c r="U6754" s="406">
        <v>30.1</v>
      </c>
      <c r="V6754" s="406">
        <v>9</v>
      </c>
      <c r="W6754" s="406">
        <v>202021</v>
      </c>
      <c r="X6754" s="566">
        <v>0</v>
      </c>
    </row>
    <row r="6755" spans="18:24" x14ac:dyDescent="0.2">
      <c r="R6755" s="406" t="str">
        <f t="shared" si="105"/>
        <v>586_COR4_30.1_9_202021</v>
      </c>
      <c r="S6755" s="406">
        <v>586</v>
      </c>
      <c r="T6755" s="406" t="s">
        <v>231</v>
      </c>
      <c r="U6755" s="406">
        <v>30.1</v>
      </c>
      <c r="V6755" s="406">
        <v>9</v>
      </c>
      <c r="W6755" s="406">
        <v>202021</v>
      </c>
      <c r="X6755" s="566">
        <v>0</v>
      </c>
    </row>
    <row r="6756" spans="18:24" x14ac:dyDescent="0.2">
      <c r="R6756" s="406" t="str">
        <f t="shared" si="105"/>
        <v>512_COR4_30.2_9_202021</v>
      </c>
      <c r="S6756" s="406">
        <v>512</v>
      </c>
      <c r="T6756" s="406" t="s">
        <v>231</v>
      </c>
      <c r="U6756" s="406">
        <v>30.2</v>
      </c>
      <c r="V6756" s="406">
        <v>9</v>
      </c>
      <c r="W6756" s="406">
        <v>202021</v>
      </c>
      <c r="X6756" s="566">
        <v>0</v>
      </c>
    </row>
    <row r="6757" spans="18:24" x14ac:dyDescent="0.2">
      <c r="R6757" s="406" t="str">
        <f t="shared" si="105"/>
        <v>514_COR4_30.2_9_202021</v>
      </c>
      <c r="S6757" s="406">
        <v>514</v>
      </c>
      <c r="T6757" s="406" t="s">
        <v>231</v>
      </c>
      <c r="U6757" s="406">
        <v>30.2</v>
      </c>
      <c r="V6757" s="406">
        <v>9</v>
      </c>
      <c r="W6757" s="406">
        <v>202021</v>
      </c>
      <c r="X6757" s="566">
        <v>0</v>
      </c>
    </row>
    <row r="6758" spans="18:24" x14ac:dyDescent="0.2">
      <c r="R6758" s="406" t="str">
        <f t="shared" si="105"/>
        <v>516_COR4_30.2_9_202021</v>
      </c>
      <c r="S6758" s="406">
        <v>516</v>
      </c>
      <c r="T6758" s="406" t="s">
        <v>231</v>
      </c>
      <c r="U6758" s="406">
        <v>30.2</v>
      </c>
      <c r="V6758" s="406">
        <v>9</v>
      </c>
      <c r="W6758" s="406">
        <v>202021</v>
      </c>
      <c r="X6758" s="566">
        <v>0</v>
      </c>
    </row>
    <row r="6759" spans="18:24" x14ac:dyDescent="0.2">
      <c r="R6759" s="406" t="str">
        <f t="shared" si="105"/>
        <v>518_COR4_30.2_9_202021</v>
      </c>
      <c r="S6759" s="406">
        <v>518</v>
      </c>
      <c r="T6759" s="406" t="s">
        <v>231</v>
      </c>
      <c r="U6759" s="406">
        <v>30.2</v>
      </c>
      <c r="V6759" s="406">
        <v>9</v>
      </c>
      <c r="W6759" s="406">
        <v>202021</v>
      </c>
      <c r="X6759" s="566">
        <v>0</v>
      </c>
    </row>
    <row r="6760" spans="18:24" x14ac:dyDescent="0.2">
      <c r="R6760" s="406" t="str">
        <f t="shared" si="105"/>
        <v>520_COR4_30.2_9_202021</v>
      </c>
      <c r="S6760" s="406">
        <v>520</v>
      </c>
      <c r="T6760" s="406" t="s">
        <v>231</v>
      </c>
      <c r="U6760" s="406">
        <v>30.2</v>
      </c>
      <c r="V6760" s="406">
        <v>9</v>
      </c>
      <c r="W6760" s="406">
        <v>202021</v>
      </c>
      <c r="X6760" s="566">
        <v>0</v>
      </c>
    </row>
    <row r="6761" spans="18:24" x14ac:dyDescent="0.2">
      <c r="R6761" s="406" t="str">
        <f t="shared" si="105"/>
        <v>522_COR4_30.2_9_202021</v>
      </c>
      <c r="S6761" s="406">
        <v>522</v>
      </c>
      <c r="T6761" s="406" t="s">
        <v>231</v>
      </c>
      <c r="U6761" s="406">
        <v>30.2</v>
      </c>
      <c r="V6761" s="406">
        <v>9</v>
      </c>
      <c r="W6761" s="406">
        <v>202021</v>
      </c>
      <c r="X6761" s="566">
        <v>0</v>
      </c>
    </row>
    <row r="6762" spans="18:24" x14ac:dyDescent="0.2">
      <c r="R6762" s="406" t="str">
        <f t="shared" si="105"/>
        <v>524_COR4_30.2_9_202021</v>
      </c>
      <c r="S6762" s="406">
        <v>524</v>
      </c>
      <c r="T6762" s="406" t="s">
        <v>231</v>
      </c>
      <c r="U6762" s="406">
        <v>30.2</v>
      </c>
      <c r="V6762" s="406">
        <v>9</v>
      </c>
      <c r="W6762" s="406">
        <v>202021</v>
      </c>
      <c r="X6762" s="566">
        <v>0</v>
      </c>
    </row>
    <row r="6763" spans="18:24" x14ac:dyDescent="0.2">
      <c r="R6763" s="406" t="str">
        <f t="shared" si="105"/>
        <v>526_COR4_30.2_9_202021</v>
      </c>
      <c r="S6763" s="406">
        <v>526</v>
      </c>
      <c r="T6763" s="406" t="s">
        <v>231</v>
      </c>
      <c r="U6763" s="406">
        <v>30.2</v>
      </c>
      <c r="V6763" s="406">
        <v>9</v>
      </c>
      <c r="W6763" s="406">
        <v>202021</v>
      </c>
      <c r="X6763" s="566">
        <v>0</v>
      </c>
    </row>
    <row r="6764" spans="18:24" x14ac:dyDescent="0.2">
      <c r="R6764" s="406" t="str">
        <f t="shared" si="105"/>
        <v>528_COR4_30.2_9_202021</v>
      </c>
      <c r="S6764" s="406">
        <v>528</v>
      </c>
      <c r="T6764" s="406" t="s">
        <v>231</v>
      </c>
      <c r="U6764" s="406">
        <v>30.2</v>
      </c>
      <c r="V6764" s="406">
        <v>9</v>
      </c>
      <c r="W6764" s="406">
        <v>202021</v>
      </c>
      <c r="X6764" s="566">
        <v>0</v>
      </c>
    </row>
    <row r="6765" spans="18:24" x14ac:dyDescent="0.2">
      <c r="R6765" s="406" t="str">
        <f t="shared" si="105"/>
        <v>530_COR4_30.2_9_202021</v>
      </c>
      <c r="S6765" s="406">
        <v>530</v>
      </c>
      <c r="T6765" s="406" t="s">
        <v>231</v>
      </c>
      <c r="U6765" s="406">
        <v>30.2</v>
      </c>
      <c r="V6765" s="406">
        <v>9</v>
      </c>
      <c r="W6765" s="406">
        <v>202021</v>
      </c>
      <c r="X6765" s="566">
        <v>0</v>
      </c>
    </row>
    <row r="6766" spans="18:24" x14ac:dyDescent="0.2">
      <c r="R6766" s="406" t="str">
        <f t="shared" si="105"/>
        <v>532_COR4_30.2_9_202021</v>
      </c>
      <c r="S6766" s="406">
        <v>532</v>
      </c>
      <c r="T6766" s="406" t="s">
        <v>231</v>
      </c>
      <c r="U6766" s="406">
        <v>30.2</v>
      </c>
      <c r="V6766" s="406">
        <v>9</v>
      </c>
      <c r="W6766" s="406">
        <v>202021</v>
      </c>
      <c r="X6766" s="566">
        <v>6483</v>
      </c>
    </row>
    <row r="6767" spans="18:24" x14ac:dyDescent="0.2">
      <c r="R6767" s="406" t="str">
        <f t="shared" si="105"/>
        <v>534_COR4_30.2_9_202021</v>
      </c>
      <c r="S6767" s="406">
        <v>534</v>
      </c>
      <c r="T6767" s="406" t="s">
        <v>231</v>
      </c>
      <c r="U6767" s="406">
        <v>30.2</v>
      </c>
      <c r="V6767" s="406">
        <v>9</v>
      </c>
      <c r="W6767" s="406">
        <v>202021</v>
      </c>
      <c r="X6767" s="566">
        <v>0</v>
      </c>
    </row>
    <row r="6768" spans="18:24" x14ac:dyDescent="0.2">
      <c r="R6768" s="406" t="str">
        <f t="shared" si="105"/>
        <v>536_COR4_30.2_9_202021</v>
      </c>
      <c r="S6768" s="406">
        <v>536</v>
      </c>
      <c r="T6768" s="406" t="s">
        <v>231</v>
      </c>
      <c r="U6768" s="406">
        <v>30.2</v>
      </c>
      <c r="V6768" s="406">
        <v>9</v>
      </c>
      <c r="W6768" s="406">
        <v>202021</v>
      </c>
      <c r="X6768" s="566">
        <v>0</v>
      </c>
    </row>
    <row r="6769" spans="18:24" x14ac:dyDescent="0.2">
      <c r="R6769" s="406" t="str">
        <f t="shared" si="105"/>
        <v>538_COR4_30.2_9_202021</v>
      </c>
      <c r="S6769" s="406">
        <v>538</v>
      </c>
      <c r="T6769" s="406" t="s">
        <v>231</v>
      </c>
      <c r="U6769" s="406">
        <v>30.2</v>
      </c>
      <c r="V6769" s="406">
        <v>9</v>
      </c>
      <c r="W6769" s="406">
        <v>202021</v>
      </c>
      <c r="X6769" s="566">
        <v>515</v>
      </c>
    </row>
    <row r="6770" spans="18:24" x14ac:dyDescent="0.2">
      <c r="R6770" s="406" t="str">
        <f t="shared" si="105"/>
        <v>540_COR4_30.2_9_202021</v>
      </c>
      <c r="S6770" s="406">
        <v>540</v>
      </c>
      <c r="T6770" s="406" t="s">
        <v>231</v>
      </c>
      <c r="U6770" s="406">
        <v>30.2</v>
      </c>
      <c r="V6770" s="406">
        <v>9</v>
      </c>
      <c r="W6770" s="406">
        <v>202021</v>
      </c>
      <c r="X6770" s="566">
        <v>0</v>
      </c>
    </row>
    <row r="6771" spans="18:24" x14ac:dyDescent="0.2">
      <c r="R6771" s="406" t="str">
        <f t="shared" si="105"/>
        <v>542_COR4_30.2_9_202021</v>
      </c>
      <c r="S6771" s="406">
        <v>542</v>
      </c>
      <c r="T6771" s="406" t="s">
        <v>231</v>
      </c>
      <c r="U6771" s="406">
        <v>30.2</v>
      </c>
      <c r="V6771" s="406">
        <v>9</v>
      </c>
      <c r="W6771" s="406">
        <v>202021</v>
      </c>
      <c r="X6771" s="566">
        <v>0</v>
      </c>
    </row>
    <row r="6772" spans="18:24" x14ac:dyDescent="0.2">
      <c r="R6772" s="406" t="str">
        <f t="shared" si="105"/>
        <v>544_COR4_30.2_9_202021</v>
      </c>
      <c r="S6772" s="406">
        <v>544</v>
      </c>
      <c r="T6772" s="406" t="s">
        <v>231</v>
      </c>
      <c r="U6772" s="406">
        <v>30.2</v>
      </c>
      <c r="V6772" s="406">
        <v>9</v>
      </c>
      <c r="W6772" s="406">
        <v>202021</v>
      </c>
      <c r="X6772" s="566">
        <v>0</v>
      </c>
    </row>
    <row r="6773" spans="18:24" x14ac:dyDescent="0.2">
      <c r="R6773" s="406" t="str">
        <f t="shared" si="105"/>
        <v>545_COR4_30.2_9_202021</v>
      </c>
      <c r="S6773" s="406">
        <v>545</v>
      </c>
      <c r="T6773" s="406" t="s">
        <v>231</v>
      </c>
      <c r="U6773" s="406">
        <v>30.2</v>
      </c>
      <c r="V6773" s="406">
        <v>9</v>
      </c>
      <c r="W6773" s="406">
        <v>202021</v>
      </c>
      <c r="X6773" s="566">
        <v>0</v>
      </c>
    </row>
    <row r="6774" spans="18:24" x14ac:dyDescent="0.2">
      <c r="R6774" s="406" t="str">
        <f t="shared" si="105"/>
        <v>546_COR4_30.2_9_202021</v>
      </c>
      <c r="S6774" s="406">
        <v>546</v>
      </c>
      <c r="T6774" s="406" t="s">
        <v>231</v>
      </c>
      <c r="U6774" s="406">
        <v>30.2</v>
      </c>
      <c r="V6774" s="406">
        <v>9</v>
      </c>
      <c r="W6774" s="406">
        <v>202021</v>
      </c>
      <c r="X6774" s="566">
        <v>0</v>
      </c>
    </row>
    <row r="6775" spans="18:24" x14ac:dyDescent="0.2">
      <c r="R6775" s="406" t="str">
        <f t="shared" si="105"/>
        <v>548_COR4_30.2_9_202021</v>
      </c>
      <c r="S6775" s="406">
        <v>548</v>
      </c>
      <c r="T6775" s="406" t="s">
        <v>231</v>
      </c>
      <c r="U6775" s="406">
        <v>30.2</v>
      </c>
      <c r="V6775" s="406">
        <v>9</v>
      </c>
      <c r="W6775" s="406">
        <v>202021</v>
      </c>
      <c r="X6775" s="566">
        <v>0</v>
      </c>
    </row>
    <row r="6776" spans="18:24" x14ac:dyDescent="0.2">
      <c r="R6776" s="406" t="str">
        <f t="shared" si="105"/>
        <v>550_COR4_30.2_9_202021</v>
      </c>
      <c r="S6776" s="406">
        <v>550</v>
      </c>
      <c r="T6776" s="406" t="s">
        <v>231</v>
      </c>
      <c r="U6776" s="406">
        <v>30.2</v>
      </c>
      <c r="V6776" s="406">
        <v>9</v>
      </c>
      <c r="W6776" s="406">
        <v>202021</v>
      </c>
      <c r="X6776" s="566">
        <v>0</v>
      </c>
    </row>
    <row r="6777" spans="18:24" x14ac:dyDescent="0.2">
      <c r="R6777" s="406" t="str">
        <f t="shared" si="105"/>
        <v>552_COR4_30.2_9_202021</v>
      </c>
      <c r="S6777" s="406">
        <v>552</v>
      </c>
      <c r="T6777" s="406" t="s">
        <v>231</v>
      </c>
      <c r="U6777" s="406">
        <v>30.2</v>
      </c>
      <c r="V6777" s="406">
        <v>9</v>
      </c>
      <c r="W6777" s="406">
        <v>202021</v>
      </c>
      <c r="X6777" s="566">
        <v>0</v>
      </c>
    </row>
    <row r="6778" spans="18:24" x14ac:dyDescent="0.2">
      <c r="R6778" s="406" t="str">
        <f t="shared" si="105"/>
        <v>562_COR4_30.2_9_202021</v>
      </c>
      <c r="S6778" s="406">
        <v>562</v>
      </c>
      <c r="T6778" s="406" t="s">
        <v>231</v>
      </c>
      <c r="U6778" s="406">
        <v>30.2</v>
      </c>
      <c r="V6778" s="406">
        <v>9</v>
      </c>
      <c r="W6778" s="406">
        <v>202021</v>
      </c>
      <c r="X6778" s="566">
        <v>0</v>
      </c>
    </row>
    <row r="6779" spans="18:24" x14ac:dyDescent="0.2">
      <c r="R6779" s="406" t="str">
        <f t="shared" si="105"/>
        <v>564_COR4_30.2_9_202021</v>
      </c>
      <c r="S6779" s="406">
        <v>564</v>
      </c>
      <c r="T6779" s="406" t="s">
        <v>231</v>
      </c>
      <c r="U6779" s="406">
        <v>30.2</v>
      </c>
      <c r="V6779" s="406">
        <v>9</v>
      </c>
      <c r="W6779" s="406">
        <v>202021</v>
      </c>
      <c r="X6779" s="566">
        <v>0</v>
      </c>
    </row>
    <row r="6780" spans="18:24" x14ac:dyDescent="0.2">
      <c r="R6780" s="406" t="str">
        <f t="shared" si="105"/>
        <v>566_COR4_30.2_9_202021</v>
      </c>
      <c r="S6780" s="406">
        <v>566</v>
      </c>
      <c r="T6780" s="406" t="s">
        <v>231</v>
      </c>
      <c r="U6780" s="406">
        <v>30.2</v>
      </c>
      <c r="V6780" s="406">
        <v>9</v>
      </c>
      <c r="W6780" s="406">
        <v>202021</v>
      </c>
      <c r="X6780" s="566">
        <v>0</v>
      </c>
    </row>
    <row r="6781" spans="18:24" x14ac:dyDescent="0.2">
      <c r="R6781" s="406" t="str">
        <f t="shared" si="105"/>
        <v>568_COR4_30.2_9_202021</v>
      </c>
      <c r="S6781" s="406">
        <v>568</v>
      </c>
      <c r="T6781" s="406" t="s">
        <v>231</v>
      </c>
      <c r="U6781" s="406">
        <v>30.2</v>
      </c>
      <c r="V6781" s="406">
        <v>9</v>
      </c>
      <c r="W6781" s="406">
        <v>202021</v>
      </c>
      <c r="X6781" s="566">
        <v>0</v>
      </c>
    </row>
    <row r="6782" spans="18:24" x14ac:dyDescent="0.2">
      <c r="R6782" s="406" t="str">
        <f t="shared" si="105"/>
        <v>572_COR4_30.2_9_202021</v>
      </c>
      <c r="S6782" s="406">
        <v>572</v>
      </c>
      <c r="T6782" s="406" t="s">
        <v>231</v>
      </c>
      <c r="U6782" s="406">
        <v>30.2</v>
      </c>
      <c r="V6782" s="406">
        <v>9</v>
      </c>
      <c r="W6782" s="406">
        <v>202021</v>
      </c>
      <c r="X6782" s="566">
        <v>0</v>
      </c>
    </row>
    <row r="6783" spans="18:24" x14ac:dyDescent="0.2">
      <c r="R6783" s="406" t="str">
        <f t="shared" si="105"/>
        <v>574_COR4_30.2_9_202021</v>
      </c>
      <c r="S6783" s="406">
        <v>574</v>
      </c>
      <c r="T6783" s="406" t="s">
        <v>231</v>
      </c>
      <c r="U6783" s="406">
        <v>30.2</v>
      </c>
      <c r="V6783" s="406">
        <v>9</v>
      </c>
      <c r="W6783" s="406">
        <v>202021</v>
      </c>
      <c r="X6783" s="566">
        <v>0</v>
      </c>
    </row>
    <row r="6784" spans="18:24" x14ac:dyDescent="0.2">
      <c r="R6784" s="406" t="str">
        <f t="shared" si="105"/>
        <v>576_COR4_30.2_9_202021</v>
      </c>
      <c r="S6784" s="406">
        <v>576</v>
      </c>
      <c r="T6784" s="406" t="s">
        <v>231</v>
      </c>
      <c r="U6784" s="406">
        <v>30.2</v>
      </c>
      <c r="V6784" s="406">
        <v>9</v>
      </c>
      <c r="W6784" s="406">
        <v>202021</v>
      </c>
      <c r="X6784" s="566">
        <v>0</v>
      </c>
    </row>
    <row r="6785" spans="18:24" x14ac:dyDescent="0.2">
      <c r="R6785" s="406" t="str">
        <f t="shared" si="105"/>
        <v>582_COR4_30.2_9_202021</v>
      </c>
      <c r="S6785" s="406">
        <v>582</v>
      </c>
      <c r="T6785" s="406" t="s">
        <v>231</v>
      </c>
      <c r="U6785" s="406">
        <v>30.2</v>
      </c>
      <c r="V6785" s="406">
        <v>9</v>
      </c>
      <c r="W6785" s="406">
        <v>202021</v>
      </c>
      <c r="X6785" s="566">
        <v>0</v>
      </c>
    </row>
    <row r="6786" spans="18:24" x14ac:dyDescent="0.2">
      <c r="R6786" s="406" t="str">
        <f t="shared" si="105"/>
        <v>584_COR4_30.2_9_202021</v>
      </c>
      <c r="S6786" s="406">
        <v>584</v>
      </c>
      <c r="T6786" s="406" t="s">
        <v>231</v>
      </c>
      <c r="U6786" s="406">
        <v>30.2</v>
      </c>
      <c r="V6786" s="406">
        <v>9</v>
      </c>
      <c r="W6786" s="406">
        <v>202021</v>
      </c>
      <c r="X6786" s="566">
        <v>0</v>
      </c>
    </row>
    <row r="6787" spans="18:24" x14ac:dyDescent="0.2">
      <c r="R6787" s="406" t="str">
        <f t="shared" si="105"/>
        <v>586_COR4_30.2_9_202021</v>
      </c>
      <c r="S6787" s="406">
        <v>586</v>
      </c>
      <c r="T6787" s="406" t="s">
        <v>231</v>
      </c>
      <c r="U6787" s="406">
        <v>30.2</v>
      </c>
      <c r="V6787" s="406">
        <v>9</v>
      </c>
      <c r="W6787" s="406">
        <v>202021</v>
      </c>
      <c r="X6787" s="566">
        <v>0</v>
      </c>
    </row>
    <row r="6788" spans="18:24" x14ac:dyDescent="0.2">
      <c r="R6788" s="406" t="str">
        <f t="shared" ref="R6788:R6851" si="106">S6788&amp;"_"&amp;T6788&amp;"_"&amp;U6788&amp;"_"&amp;V6788&amp;"_"&amp;W6788</f>
        <v>512_COR4_31_9_202021</v>
      </c>
      <c r="S6788" s="406">
        <v>512</v>
      </c>
      <c r="T6788" s="406" t="s">
        <v>231</v>
      </c>
      <c r="U6788" s="406">
        <v>31</v>
      </c>
      <c r="V6788" s="406">
        <v>9</v>
      </c>
      <c r="W6788" s="406">
        <v>202021</v>
      </c>
      <c r="X6788" s="566">
        <v>1910</v>
      </c>
    </row>
    <row r="6789" spans="18:24" x14ac:dyDescent="0.2">
      <c r="R6789" s="406" t="str">
        <f t="shared" si="106"/>
        <v>514_COR4_31_9_202021</v>
      </c>
      <c r="S6789" s="406">
        <v>514</v>
      </c>
      <c r="T6789" s="406" t="s">
        <v>231</v>
      </c>
      <c r="U6789" s="406">
        <v>31</v>
      </c>
      <c r="V6789" s="406">
        <v>9</v>
      </c>
      <c r="W6789" s="406">
        <v>202021</v>
      </c>
      <c r="X6789" s="566">
        <v>75</v>
      </c>
    </row>
    <row r="6790" spans="18:24" x14ac:dyDescent="0.2">
      <c r="R6790" s="406" t="str">
        <f t="shared" si="106"/>
        <v>516_COR4_31_9_202021</v>
      </c>
      <c r="S6790" s="406">
        <v>516</v>
      </c>
      <c r="T6790" s="406" t="s">
        <v>231</v>
      </c>
      <c r="U6790" s="406">
        <v>31</v>
      </c>
      <c r="V6790" s="406">
        <v>9</v>
      </c>
      <c r="W6790" s="406">
        <v>202021</v>
      </c>
      <c r="X6790" s="566">
        <v>4098</v>
      </c>
    </row>
    <row r="6791" spans="18:24" x14ac:dyDescent="0.2">
      <c r="R6791" s="406" t="str">
        <f t="shared" si="106"/>
        <v>518_COR4_31_9_202021</v>
      </c>
      <c r="S6791" s="406">
        <v>518</v>
      </c>
      <c r="T6791" s="406" t="s">
        <v>231</v>
      </c>
      <c r="U6791" s="406">
        <v>31</v>
      </c>
      <c r="V6791" s="406">
        <v>9</v>
      </c>
      <c r="W6791" s="406">
        <v>202021</v>
      </c>
      <c r="X6791" s="566">
        <v>14244</v>
      </c>
    </row>
    <row r="6792" spans="18:24" x14ac:dyDescent="0.2">
      <c r="R6792" s="406" t="str">
        <f t="shared" si="106"/>
        <v>520_COR4_31_9_202021</v>
      </c>
      <c r="S6792" s="406">
        <v>520</v>
      </c>
      <c r="T6792" s="406" t="s">
        <v>231</v>
      </c>
      <c r="U6792" s="406">
        <v>31</v>
      </c>
      <c r="V6792" s="406">
        <v>9</v>
      </c>
      <c r="W6792" s="406">
        <v>202021</v>
      </c>
      <c r="X6792" s="566">
        <v>4502</v>
      </c>
    </row>
    <row r="6793" spans="18:24" x14ac:dyDescent="0.2">
      <c r="R6793" s="406" t="str">
        <f t="shared" si="106"/>
        <v>522_COR4_31_9_202021</v>
      </c>
      <c r="S6793" s="406">
        <v>522</v>
      </c>
      <c r="T6793" s="406" t="s">
        <v>231</v>
      </c>
      <c r="U6793" s="406">
        <v>31</v>
      </c>
      <c r="V6793" s="406">
        <v>9</v>
      </c>
      <c r="W6793" s="406">
        <v>202021</v>
      </c>
      <c r="X6793" s="566">
        <v>10805.243</v>
      </c>
    </row>
    <row r="6794" spans="18:24" x14ac:dyDescent="0.2">
      <c r="R6794" s="406" t="str">
        <f t="shared" si="106"/>
        <v>524_COR4_31_9_202021</v>
      </c>
      <c r="S6794" s="406">
        <v>524</v>
      </c>
      <c r="T6794" s="406" t="s">
        <v>231</v>
      </c>
      <c r="U6794" s="406">
        <v>31</v>
      </c>
      <c r="V6794" s="406">
        <v>9</v>
      </c>
      <c r="W6794" s="406">
        <v>202021</v>
      </c>
      <c r="X6794" s="566">
        <v>18255.279449999998</v>
      </c>
    </row>
    <row r="6795" spans="18:24" x14ac:dyDescent="0.2">
      <c r="R6795" s="406" t="str">
        <f t="shared" si="106"/>
        <v>526_COR4_31_9_202021</v>
      </c>
      <c r="S6795" s="406">
        <v>526</v>
      </c>
      <c r="T6795" s="406" t="s">
        <v>231</v>
      </c>
      <c r="U6795" s="406">
        <v>31</v>
      </c>
      <c r="V6795" s="406">
        <v>9</v>
      </c>
      <c r="W6795" s="406">
        <v>202021</v>
      </c>
      <c r="X6795" s="566">
        <v>221</v>
      </c>
    </row>
    <row r="6796" spans="18:24" x14ac:dyDescent="0.2">
      <c r="R6796" s="406" t="str">
        <f t="shared" si="106"/>
        <v>528_COR4_31_9_202021</v>
      </c>
      <c r="S6796" s="406">
        <v>528</v>
      </c>
      <c r="T6796" s="406" t="s">
        <v>231</v>
      </c>
      <c r="U6796" s="406">
        <v>31</v>
      </c>
      <c r="V6796" s="406">
        <v>9</v>
      </c>
      <c r="W6796" s="406">
        <v>202021</v>
      </c>
      <c r="X6796" s="566">
        <v>433.05194999999998</v>
      </c>
    </row>
    <row r="6797" spans="18:24" x14ac:dyDescent="0.2">
      <c r="R6797" s="406" t="str">
        <f t="shared" si="106"/>
        <v>530_COR4_31_9_202021</v>
      </c>
      <c r="S6797" s="406">
        <v>530</v>
      </c>
      <c r="T6797" s="406" t="s">
        <v>231</v>
      </c>
      <c r="U6797" s="406">
        <v>31</v>
      </c>
      <c r="V6797" s="406">
        <v>9</v>
      </c>
      <c r="W6797" s="406">
        <v>202021</v>
      </c>
      <c r="X6797" s="566">
        <v>12039.376739999998</v>
      </c>
    </row>
    <row r="6798" spans="18:24" x14ac:dyDescent="0.2">
      <c r="R6798" s="406" t="str">
        <f t="shared" si="106"/>
        <v>532_COR4_31_9_202021</v>
      </c>
      <c r="S6798" s="406">
        <v>532</v>
      </c>
      <c r="T6798" s="406" t="s">
        <v>231</v>
      </c>
      <c r="U6798" s="406">
        <v>31</v>
      </c>
      <c r="V6798" s="406">
        <v>9</v>
      </c>
      <c r="W6798" s="406">
        <v>202021</v>
      </c>
      <c r="X6798" s="566">
        <v>68158</v>
      </c>
    </row>
    <row r="6799" spans="18:24" x14ac:dyDescent="0.2">
      <c r="R6799" s="406" t="str">
        <f t="shared" si="106"/>
        <v>534_COR4_31_9_202021</v>
      </c>
      <c r="S6799" s="406">
        <v>534</v>
      </c>
      <c r="T6799" s="406" t="s">
        <v>231</v>
      </c>
      <c r="U6799" s="406">
        <v>31</v>
      </c>
      <c r="V6799" s="406">
        <v>9</v>
      </c>
      <c r="W6799" s="406">
        <v>202021</v>
      </c>
      <c r="X6799" s="566">
        <v>5795</v>
      </c>
    </row>
    <row r="6800" spans="18:24" x14ac:dyDescent="0.2">
      <c r="R6800" s="406" t="str">
        <f t="shared" si="106"/>
        <v>536_COR4_31_9_202021</v>
      </c>
      <c r="S6800" s="406">
        <v>536</v>
      </c>
      <c r="T6800" s="406" t="s">
        <v>231</v>
      </c>
      <c r="U6800" s="406">
        <v>31</v>
      </c>
      <c r="V6800" s="406">
        <v>9</v>
      </c>
      <c r="W6800" s="406">
        <v>202021</v>
      </c>
      <c r="X6800" s="566">
        <v>2381</v>
      </c>
    </row>
    <row r="6801" spans="18:24" x14ac:dyDescent="0.2">
      <c r="R6801" s="406" t="str">
        <f t="shared" si="106"/>
        <v>538_COR4_31_9_202021</v>
      </c>
      <c r="S6801" s="406">
        <v>538</v>
      </c>
      <c r="T6801" s="406" t="s">
        <v>231</v>
      </c>
      <c r="U6801" s="406">
        <v>31</v>
      </c>
      <c r="V6801" s="406">
        <v>9</v>
      </c>
      <c r="W6801" s="406">
        <v>202021</v>
      </c>
      <c r="X6801" s="566">
        <v>999</v>
      </c>
    </row>
    <row r="6802" spans="18:24" x14ac:dyDescent="0.2">
      <c r="R6802" s="406" t="str">
        <f t="shared" si="106"/>
        <v>540_COR4_31_9_202021</v>
      </c>
      <c r="S6802" s="406">
        <v>540</v>
      </c>
      <c r="T6802" s="406" t="s">
        <v>231</v>
      </c>
      <c r="U6802" s="406">
        <v>31</v>
      </c>
      <c r="V6802" s="406">
        <v>9</v>
      </c>
      <c r="W6802" s="406">
        <v>202021</v>
      </c>
      <c r="X6802" s="566">
        <v>18092.666000000001</v>
      </c>
    </row>
    <row r="6803" spans="18:24" x14ac:dyDescent="0.2">
      <c r="R6803" s="406" t="str">
        <f t="shared" si="106"/>
        <v>542_COR4_31_9_202021</v>
      </c>
      <c r="S6803" s="406">
        <v>542</v>
      </c>
      <c r="T6803" s="406" t="s">
        <v>231</v>
      </c>
      <c r="U6803" s="406">
        <v>31</v>
      </c>
      <c r="V6803" s="406">
        <v>9</v>
      </c>
      <c r="W6803" s="406">
        <v>202021</v>
      </c>
      <c r="X6803" s="566">
        <v>5149</v>
      </c>
    </row>
    <row r="6804" spans="18:24" x14ac:dyDescent="0.2">
      <c r="R6804" s="406" t="str">
        <f t="shared" si="106"/>
        <v>544_COR4_31_9_202021</v>
      </c>
      <c r="S6804" s="406">
        <v>544</v>
      </c>
      <c r="T6804" s="406" t="s">
        <v>231</v>
      </c>
      <c r="U6804" s="406">
        <v>31</v>
      </c>
      <c r="V6804" s="406">
        <v>9</v>
      </c>
      <c r="W6804" s="406">
        <v>202021</v>
      </c>
      <c r="X6804" s="566">
        <v>0</v>
      </c>
    </row>
    <row r="6805" spans="18:24" x14ac:dyDescent="0.2">
      <c r="R6805" s="406" t="str">
        <f t="shared" si="106"/>
        <v>545_COR4_31_9_202021</v>
      </c>
      <c r="S6805" s="406">
        <v>545</v>
      </c>
      <c r="T6805" s="406" t="s">
        <v>231</v>
      </c>
      <c r="U6805" s="406">
        <v>31</v>
      </c>
      <c r="V6805" s="406">
        <v>9</v>
      </c>
      <c r="W6805" s="406">
        <v>202021</v>
      </c>
      <c r="X6805" s="566">
        <v>2192</v>
      </c>
    </row>
    <row r="6806" spans="18:24" x14ac:dyDescent="0.2">
      <c r="R6806" s="406" t="str">
        <f t="shared" si="106"/>
        <v>546_COR4_31_9_202021</v>
      </c>
      <c r="S6806" s="406">
        <v>546</v>
      </c>
      <c r="T6806" s="406" t="s">
        <v>231</v>
      </c>
      <c r="U6806" s="406">
        <v>31</v>
      </c>
      <c r="V6806" s="406">
        <v>9</v>
      </c>
      <c r="W6806" s="406">
        <v>202021</v>
      </c>
      <c r="X6806" s="566">
        <v>2405</v>
      </c>
    </row>
    <row r="6807" spans="18:24" x14ac:dyDescent="0.2">
      <c r="R6807" s="406" t="str">
        <f t="shared" si="106"/>
        <v>548_COR4_31_9_202021</v>
      </c>
      <c r="S6807" s="406">
        <v>548</v>
      </c>
      <c r="T6807" s="406" t="s">
        <v>231</v>
      </c>
      <c r="U6807" s="406">
        <v>31</v>
      </c>
      <c r="V6807" s="406">
        <v>9</v>
      </c>
      <c r="W6807" s="406">
        <v>202021</v>
      </c>
      <c r="X6807" s="566">
        <v>3442.4580000000001</v>
      </c>
    </row>
    <row r="6808" spans="18:24" x14ac:dyDescent="0.2">
      <c r="R6808" s="406" t="str">
        <f t="shared" si="106"/>
        <v>550_COR4_31_9_202021</v>
      </c>
      <c r="S6808" s="406">
        <v>550</v>
      </c>
      <c r="T6808" s="406" t="s">
        <v>231</v>
      </c>
      <c r="U6808" s="406">
        <v>31</v>
      </c>
      <c r="V6808" s="406">
        <v>9</v>
      </c>
      <c r="W6808" s="406">
        <v>202021</v>
      </c>
      <c r="X6808" s="566">
        <v>1770.9452900000001</v>
      </c>
    </row>
    <row r="6809" spans="18:24" x14ac:dyDescent="0.2">
      <c r="R6809" s="406" t="str">
        <f t="shared" si="106"/>
        <v>552_COR4_31_9_202021</v>
      </c>
      <c r="S6809" s="406">
        <v>552</v>
      </c>
      <c r="T6809" s="406" t="s">
        <v>231</v>
      </c>
      <c r="U6809" s="406">
        <v>31</v>
      </c>
      <c r="V6809" s="406">
        <v>9</v>
      </c>
      <c r="W6809" s="406">
        <v>202021</v>
      </c>
      <c r="X6809" s="566">
        <v>52943</v>
      </c>
    </row>
    <row r="6810" spans="18:24" x14ac:dyDescent="0.2">
      <c r="R6810" s="406" t="str">
        <f t="shared" si="106"/>
        <v>562_COR4_31_9_202021</v>
      </c>
      <c r="S6810" s="406">
        <v>562</v>
      </c>
      <c r="T6810" s="406" t="s">
        <v>231</v>
      </c>
      <c r="U6810" s="406">
        <v>31</v>
      </c>
      <c r="V6810" s="406">
        <v>9</v>
      </c>
      <c r="W6810" s="406">
        <v>202021</v>
      </c>
      <c r="X6810" s="566">
        <v>2643</v>
      </c>
    </row>
    <row r="6811" spans="18:24" x14ac:dyDescent="0.2">
      <c r="R6811" s="406" t="str">
        <f t="shared" si="106"/>
        <v>564_COR4_31_9_202021</v>
      </c>
      <c r="S6811" s="406">
        <v>564</v>
      </c>
      <c r="T6811" s="406" t="s">
        <v>231</v>
      </c>
      <c r="U6811" s="406">
        <v>31</v>
      </c>
      <c r="V6811" s="406">
        <v>9</v>
      </c>
      <c r="W6811" s="406">
        <v>202021</v>
      </c>
      <c r="X6811" s="566">
        <v>0</v>
      </c>
    </row>
    <row r="6812" spans="18:24" x14ac:dyDescent="0.2">
      <c r="R6812" s="406" t="str">
        <f t="shared" si="106"/>
        <v>566_COR4_31_9_202021</v>
      </c>
      <c r="S6812" s="406">
        <v>566</v>
      </c>
      <c r="T6812" s="406" t="s">
        <v>231</v>
      </c>
      <c r="U6812" s="406">
        <v>31</v>
      </c>
      <c r="V6812" s="406">
        <v>9</v>
      </c>
      <c r="W6812" s="406">
        <v>202021</v>
      </c>
      <c r="X6812" s="566">
        <v>2201</v>
      </c>
    </row>
    <row r="6813" spans="18:24" x14ac:dyDescent="0.2">
      <c r="R6813" s="406" t="str">
        <f t="shared" si="106"/>
        <v>568_COR4_31_9_202021</v>
      </c>
      <c r="S6813" s="406">
        <v>568</v>
      </c>
      <c r="T6813" s="406" t="s">
        <v>231</v>
      </c>
      <c r="U6813" s="406">
        <v>31</v>
      </c>
      <c r="V6813" s="406">
        <v>9</v>
      </c>
      <c r="W6813" s="406">
        <v>202021</v>
      </c>
      <c r="X6813" s="566">
        <v>14287</v>
      </c>
    </row>
    <row r="6814" spans="18:24" x14ac:dyDescent="0.2">
      <c r="R6814" s="406" t="str">
        <f t="shared" si="106"/>
        <v>572_COR4_31_9_202021</v>
      </c>
      <c r="S6814" s="406">
        <v>572</v>
      </c>
      <c r="T6814" s="406" t="s">
        <v>231</v>
      </c>
      <c r="U6814" s="406">
        <v>31</v>
      </c>
      <c r="V6814" s="406">
        <v>9</v>
      </c>
      <c r="W6814" s="406">
        <v>202021</v>
      </c>
      <c r="X6814" s="566">
        <v>5602</v>
      </c>
    </row>
    <row r="6815" spans="18:24" x14ac:dyDescent="0.2">
      <c r="R6815" s="406" t="str">
        <f t="shared" si="106"/>
        <v>574_COR4_31_9_202021</v>
      </c>
      <c r="S6815" s="406">
        <v>574</v>
      </c>
      <c r="T6815" s="406" t="s">
        <v>231</v>
      </c>
      <c r="U6815" s="406">
        <v>31</v>
      </c>
      <c r="V6815" s="406">
        <v>9</v>
      </c>
      <c r="W6815" s="406">
        <v>202021</v>
      </c>
      <c r="X6815" s="566">
        <v>0</v>
      </c>
    </row>
    <row r="6816" spans="18:24" x14ac:dyDescent="0.2">
      <c r="R6816" s="406" t="str">
        <f t="shared" si="106"/>
        <v>576_COR4_31_9_202021</v>
      </c>
      <c r="S6816" s="406">
        <v>576</v>
      </c>
      <c r="T6816" s="406" t="s">
        <v>231</v>
      </c>
      <c r="U6816" s="406">
        <v>31</v>
      </c>
      <c r="V6816" s="406">
        <v>9</v>
      </c>
      <c r="W6816" s="406">
        <v>202021</v>
      </c>
      <c r="X6816" s="566">
        <v>3297</v>
      </c>
    </row>
    <row r="6817" spans="18:24" x14ac:dyDescent="0.2">
      <c r="R6817" s="406" t="str">
        <f t="shared" si="106"/>
        <v>582_COR4_31_9_202021</v>
      </c>
      <c r="S6817" s="406">
        <v>582</v>
      </c>
      <c r="T6817" s="406" t="s">
        <v>231</v>
      </c>
      <c r="U6817" s="406">
        <v>31</v>
      </c>
      <c r="V6817" s="406">
        <v>9</v>
      </c>
      <c r="W6817" s="406">
        <v>202021</v>
      </c>
      <c r="X6817" s="566">
        <v>0</v>
      </c>
    </row>
    <row r="6818" spans="18:24" x14ac:dyDescent="0.2">
      <c r="R6818" s="406" t="str">
        <f t="shared" si="106"/>
        <v>584_COR4_31_9_202021</v>
      </c>
      <c r="S6818" s="406">
        <v>584</v>
      </c>
      <c r="T6818" s="406" t="s">
        <v>231</v>
      </c>
      <c r="U6818" s="406">
        <v>31</v>
      </c>
      <c r="V6818" s="406">
        <v>9</v>
      </c>
      <c r="W6818" s="406">
        <v>202021</v>
      </c>
      <c r="X6818" s="566">
        <v>0</v>
      </c>
    </row>
    <row r="6819" spans="18:24" x14ac:dyDescent="0.2">
      <c r="R6819" s="406" t="str">
        <f t="shared" si="106"/>
        <v>586_COR4_31_9_202021</v>
      </c>
      <c r="S6819" s="406">
        <v>586</v>
      </c>
      <c r="T6819" s="406" t="s">
        <v>231</v>
      </c>
      <c r="U6819" s="406">
        <v>31</v>
      </c>
      <c r="V6819" s="406">
        <v>9</v>
      </c>
      <c r="W6819" s="406">
        <v>202021</v>
      </c>
      <c r="X6819" s="566">
        <v>0</v>
      </c>
    </row>
    <row r="6820" spans="18:24" x14ac:dyDescent="0.2">
      <c r="R6820" s="406" t="str">
        <f t="shared" si="106"/>
        <v>512_COR4_31.1_9_202021</v>
      </c>
      <c r="S6820" s="406">
        <v>512</v>
      </c>
      <c r="T6820" s="406" t="s">
        <v>231</v>
      </c>
      <c r="U6820" s="406">
        <v>31.1</v>
      </c>
      <c r="V6820" s="406">
        <v>9</v>
      </c>
      <c r="W6820" s="406">
        <v>202021</v>
      </c>
      <c r="X6820" s="566">
        <v>1910</v>
      </c>
    </row>
    <row r="6821" spans="18:24" x14ac:dyDescent="0.2">
      <c r="R6821" s="406" t="str">
        <f t="shared" si="106"/>
        <v>514_COR4_31.1_9_202021</v>
      </c>
      <c r="S6821" s="406">
        <v>514</v>
      </c>
      <c r="T6821" s="406" t="s">
        <v>231</v>
      </c>
      <c r="U6821" s="406">
        <v>31.1</v>
      </c>
      <c r="V6821" s="406">
        <v>9</v>
      </c>
      <c r="W6821" s="406">
        <v>202021</v>
      </c>
      <c r="X6821" s="566">
        <v>75</v>
      </c>
    </row>
    <row r="6822" spans="18:24" x14ac:dyDescent="0.2">
      <c r="R6822" s="406" t="str">
        <f t="shared" si="106"/>
        <v>516_COR4_31.1_9_202021</v>
      </c>
      <c r="S6822" s="406">
        <v>516</v>
      </c>
      <c r="T6822" s="406" t="s">
        <v>231</v>
      </c>
      <c r="U6822" s="406">
        <v>31.1</v>
      </c>
      <c r="V6822" s="406">
        <v>9</v>
      </c>
      <c r="W6822" s="406">
        <v>202021</v>
      </c>
      <c r="X6822" s="566">
        <v>4098</v>
      </c>
    </row>
    <row r="6823" spans="18:24" x14ac:dyDescent="0.2">
      <c r="R6823" s="406" t="str">
        <f t="shared" si="106"/>
        <v>518_COR4_31.1_9_202021</v>
      </c>
      <c r="S6823" s="406">
        <v>518</v>
      </c>
      <c r="T6823" s="406" t="s">
        <v>231</v>
      </c>
      <c r="U6823" s="406">
        <v>31.1</v>
      </c>
      <c r="V6823" s="406">
        <v>9</v>
      </c>
      <c r="W6823" s="406">
        <v>202021</v>
      </c>
      <c r="X6823" s="566">
        <v>13358</v>
      </c>
    </row>
    <row r="6824" spans="18:24" x14ac:dyDescent="0.2">
      <c r="R6824" s="406" t="str">
        <f t="shared" si="106"/>
        <v>520_COR4_31.1_9_202021</v>
      </c>
      <c r="S6824" s="406">
        <v>520</v>
      </c>
      <c r="T6824" s="406" t="s">
        <v>231</v>
      </c>
      <c r="U6824" s="406">
        <v>31.1</v>
      </c>
      <c r="V6824" s="406">
        <v>9</v>
      </c>
      <c r="W6824" s="406">
        <v>202021</v>
      </c>
      <c r="X6824" s="566">
        <v>4502</v>
      </c>
    </row>
    <row r="6825" spans="18:24" x14ac:dyDescent="0.2">
      <c r="R6825" s="406" t="str">
        <f t="shared" si="106"/>
        <v>522_COR4_31.1_9_202021</v>
      </c>
      <c r="S6825" s="406">
        <v>522</v>
      </c>
      <c r="T6825" s="406" t="s">
        <v>231</v>
      </c>
      <c r="U6825" s="406">
        <v>31.1</v>
      </c>
      <c r="V6825" s="406">
        <v>9</v>
      </c>
      <c r="W6825" s="406">
        <v>202021</v>
      </c>
      <c r="X6825" s="566">
        <v>1088.9449999999999</v>
      </c>
    </row>
    <row r="6826" spans="18:24" x14ac:dyDescent="0.2">
      <c r="R6826" s="406" t="str">
        <f t="shared" si="106"/>
        <v>524_COR4_31.1_9_202021</v>
      </c>
      <c r="S6826" s="406">
        <v>524</v>
      </c>
      <c r="T6826" s="406" t="s">
        <v>231</v>
      </c>
      <c r="U6826" s="406">
        <v>31.1</v>
      </c>
      <c r="V6826" s="406">
        <v>9</v>
      </c>
      <c r="W6826" s="406">
        <v>202021</v>
      </c>
      <c r="X6826" s="566">
        <v>11191.606169999997</v>
      </c>
    </row>
    <row r="6827" spans="18:24" x14ac:dyDescent="0.2">
      <c r="R6827" s="406" t="str">
        <f t="shared" si="106"/>
        <v>526_COR4_31.1_9_202021</v>
      </c>
      <c r="S6827" s="406">
        <v>526</v>
      </c>
      <c r="T6827" s="406" t="s">
        <v>231</v>
      </c>
      <c r="U6827" s="406">
        <v>31.1</v>
      </c>
      <c r="V6827" s="406">
        <v>9</v>
      </c>
      <c r="W6827" s="406">
        <v>202021</v>
      </c>
      <c r="X6827" s="566">
        <v>221</v>
      </c>
    </row>
    <row r="6828" spans="18:24" x14ac:dyDescent="0.2">
      <c r="R6828" s="406" t="str">
        <f t="shared" si="106"/>
        <v>528_COR4_31.1_9_202021</v>
      </c>
      <c r="S6828" s="406">
        <v>528</v>
      </c>
      <c r="T6828" s="406" t="s">
        <v>231</v>
      </c>
      <c r="U6828" s="406">
        <v>31.1</v>
      </c>
      <c r="V6828" s="406">
        <v>9</v>
      </c>
      <c r="W6828" s="406">
        <v>202021</v>
      </c>
      <c r="X6828" s="566">
        <v>433.05194999999998</v>
      </c>
    </row>
    <row r="6829" spans="18:24" x14ac:dyDescent="0.2">
      <c r="R6829" s="406" t="str">
        <f t="shared" si="106"/>
        <v>530_COR4_31.1_9_202021</v>
      </c>
      <c r="S6829" s="406">
        <v>530</v>
      </c>
      <c r="T6829" s="406" t="s">
        <v>231</v>
      </c>
      <c r="U6829" s="406">
        <v>31.1</v>
      </c>
      <c r="V6829" s="406">
        <v>9</v>
      </c>
      <c r="W6829" s="406">
        <v>202021</v>
      </c>
      <c r="X6829" s="566">
        <v>9040.9172999999973</v>
      </c>
    </row>
    <row r="6830" spans="18:24" x14ac:dyDescent="0.2">
      <c r="R6830" s="406" t="str">
        <f t="shared" si="106"/>
        <v>532_COR4_31.1_9_202021</v>
      </c>
      <c r="S6830" s="406">
        <v>532</v>
      </c>
      <c r="T6830" s="406" t="s">
        <v>231</v>
      </c>
      <c r="U6830" s="406">
        <v>31.1</v>
      </c>
      <c r="V6830" s="406">
        <v>9</v>
      </c>
      <c r="W6830" s="406">
        <v>202021</v>
      </c>
      <c r="X6830" s="566">
        <v>67036</v>
      </c>
    </row>
    <row r="6831" spans="18:24" x14ac:dyDescent="0.2">
      <c r="R6831" s="406" t="str">
        <f t="shared" si="106"/>
        <v>534_COR4_31.1_9_202021</v>
      </c>
      <c r="S6831" s="406">
        <v>534</v>
      </c>
      <c r="T6831" s="406" t="s">
        <v>231</v>
      </c>
      <c r="U6831" s="406">
        <v>31.1</v>
      </c>
      <c r="V6831" s="406">
        <v>9</v>
      </c>
      <c r="W6831" s="406">
        <v>202021</v>
      </c>
      <c r="X6831" s="566">
        <v>5795</v>
      </c>
    </row>
    <row r="6832" spans="18:24" x14ac:dyDescent="0.2">
      <c r="R6832" s="406" t="str">
        <f t="shared" si="106"/>
        <v>536_COR4_31.1_9_202021</v>
      </c>
      <c r="S6832" s="406">
        <v>536</v>
      </c>
      <c r="T6832" s="406" t="s">
        <v>231</v>
      </c>
      <c r="U6832" s="406">
        <v>31.1</v>
      </c>
      <c r="V6832" s="406">
        <v>9</v>
      </c>
      <c r="W6832" s="406">
        <v>202021</v>
      </c>
      <c r="X6832" s="566">
        <v>2381</v>
      </c>
    </row>
    <row r="6833" spans="18:24" x14ac:dyDescent="0.2">
      <c r="R6833" s="406" t="str">
        <f t="shared" si="106"/>
        <v>538_COR4_31.1_9_202021</v>
      </c>
      <c r="S6833" s="406">
        <v>538</v>
      </c>
      <c r="T6833" s="406" t="s">
        <v>231</v>
      </c>
      <c r="U6833" s="406">
        <v>31.1</v>
      </c>
      <c r="V6833" s="406">
        <v>9</v>
      </c>
      <c r="W6833" s="406">
        <v>202021</v>
      </c>
      <c r="X6833" s="566">
        <v>999</v>
      </c>
    </row>
    <row r="6834" spans="18:24" x14ac:dyDescent="0.2">
      <c r="R6834" s="406" t="str">
        <f t="shared" si="106"/>
        <v>540_COR4_31.1_9_202021</v>
      </c>
      <c r="S6834" s="406">
        <v>540</v>
      </c>
      <c r="T6834" s="406" t="s">
        <v>231</v>
      </c>
      <c r="U6834" s="406">
        <v>31.1</v>
      </c>
      <c r="V6834" s="406">
        <v>9</v>
      </c>
      <c r="W6834" s="406">
        <v>202021</v>
      </c>
      <c r="X6834" s="566">
        <v>18092.666000000001</v>
      </c>
    </row>
    <row r="6835" spans="18:24" x14ac:dyDescent="0.2">
      <c r="R6835" s="406" t="str">
        <f t="shared" si="106"/>
        <v>542_COR4_31.1_9_202021</v>
      </c>
      <c r="S6835" s="406">
        <v>542</v>
      </c>
      <c r="T6835" s="406" t="s">
        <v>231</v>
      </c>
      <c r="U6835" s="406">
        <v>31.1</v>
      </c>
      <c r="V6835" s="406">
        <v>9</v>
      </c>
      <c r="W6835" s="406">
        <v>202021</v>
      </c>
      <c r="X6835" s="566">
        <v>5149</v>
      </c>
    </row>
    <row r="6836" spans="18:24" x14ac:dyDescent="0.2">
      <c r="R6836" s="406" t="str">
        <f t="shared" si="106"/>
        <v>544_COR4_31.1_9_202021</v>
      </c>
      <c r="S6836" s="406">
        <v>544</v>
      </c>
      <c r="T6836" s="406" t="s">
        <v>231</v>
      </c>
      <c r="U6836" s="406">
        <v>31.1</v>
      </c>
      <c r="V6836" s="406">
        <v>9</v>
      </c>
      <c r="W6836" s="406">
        <v>202021</v>
      </c>
      <c r="X6836" s="566">
        <v>0</v>
      </c>
    </row>
    <row r="6837" spans="18:24" x14ac:dyDescent="0.2">
      <c r="R6837" s="406" t="str">
        <f t="shared" si="106"/>
        <v>545_COR4_31.1_9_202021</v>
      </c>
      <c r="S6837" s="406">
        <v>545</v>
      </c>
      <c r="T6837" s="406" t="s">
        <v>231</v>
      </c>
      <c r="U6837" s="406">
        <v>31.1</v>
      </c>
      <c r="V6837" s="406">
        <v>9</v>
      </c>
      <c r="W6837" s="406">
        <v>202021</v>
      </c>
      <c r="X6837" s="566">
        <v>2192</v>
      </c>
    </row>
    <row r="6838" spans="18:24" x14ac:dyDescent="0.2">
      <c r="R6838" s="406" t="str">
        <f t="shared" si="106"/>
        <v>546_COR4_31.1_9_202021</v>
      </c>
      <c r="S6838" s="406">
        <v>546</v>
      </c>
      <c r="T6838" s="406" t="s">
        <v>231</v>
      </c>
      <c r="U6838" s="406">
        <v>31.1</v>
      </c>
      <c r="V6838" s="406">
        <v>9</v>
      </c>
      <c r="W6838" s="406">
        <v>202021</v>
      </c>
      <c r="X6838" s="566">
        <v>2405</v>
      </c>
    </row>
    <row r="6839" spans="18:24" x14ac:dyDescent="0.2">
      <c r="R6839" s="406" t="str">
        <f t="shared" si="106"/>
        <v>548_COR4_31.1_9_202021</v>
      </c>
      <c r="S6839" s="406">
        <v>548</v>
      </c>
      <c r="T6839" s="406" t="s">
        <v>231</v>
      </c>
      <c r="U6839" s="406">
        <v>31.1</v>
      </c>
      <c r="V6839" s="406">
        <v>9</v>
      </c>
      <c r="W6839" s="406">
        <v>202021</v>
      </c>
      <c r="X6839" s="566">
        <v>3442.4580000000001</v>
      </c>
    </row>
    <row r="6840" spans="18:24" x14ac:dyDescent="0.2">
      <c r="R6840" s="406" t="str">
        <f t="shared" si="106"/>
        <v>550_COR4_31.1_9_202021</v>
      </c>
      <c r="S6840" s="406">
        <v>550</v>
      </c>
      <c r="T6840" s="406" t="s">
        <v>231</v>
      </c>
      <c r="U6840" s="406">
        <v>31.1</v>
      </c>
      <c r="V6840" s="406">
        <v>9</v>
      </c>
      <c r="W6840" s="406">
        <v>202021</v>
      </c>
      <c r="X6840" s="566">
        <v>1770.9452900000001</v>
      </c>
    </row>
    <row r="6841" spans="18:24" x14ac:dyDescent="0.2">
      <c r="R6841" s="406" t="str">
        <f t="shared" si="106"/>
        <v>552_COR4_31.1_9_202021</v>
      </c>
      <c r="S6841" s="406">
        <v>552</v>
      </c>
      <c r="T6841" s="406" t="s">
        <v>231</v>
      </c>
      <c r="U6841" s="406">
        <v>31.1</v>
      </c>
      <c r="V6841" s="406">
        <v>9</v>
      </c>
      <c r="W6841" s="406">
        <v>202021</v>
      </c>
      <c r="X6841" s="566">
        <v>28409</v>
      </c>
    </row>
    <row r="6842" spans="18:24" x14ac:dyDescent="0.2">
      <c r="R6842" s="406" t="str">
        <f t="shared" si="106"/>
        <v>562_COR4_31.1_9_202021</v>
      </c>
      <c r="S6842" s="406">
        <v>562</v>
      </c>
      <c r="T6842" s="406" t="s">
        <v>231</v>
      </c>
      <c r="U6842" s="406">
        <v>31.1</v>
      </c>
      <c r="V6842" s="406">
        <v>9</v>
      </c>
      <c r="W6842" s="406">
        <v>202021</v>
      </c>
      <c r="X6842" s="566">
        <v>2643</v>
      </c>
    </row>
    <row r="6843" spans="18:24" x14ac:dyDescent="0.2">
      <c r="R6843" s="406" t="str">
        <f t="shared" si="106"/>
        <v>564_COR4_31.1_9_202021</v>
      </c>
      <c r="S6843" s="406">
        <v>564</v>
      </c>
      <c r="T6843" s="406" t="s">
        <v>231</v>
      </c>
      <c r="U6843" s="406">
        <v>31.1</v>
      </c>
      <c r="V6843" s="406">
        <v>9</v>
      </c>
      <c r="W6843" s="406">
        <v>202021</v>
      </c>
      <c r="X6843" s="566">
        <v>0</v>
      </c>
    </row>
    <row r="6844" spans="18:24" x14ac:dyDescent="0.2">
      <c r="R6844" s="406" t="str">
        <f t="shared" si="106"/>
        <v>566_COR4_31.1_9_202021</v>
      </c>
      <c r="S6844" s="406">
        <v>566</v>
      </c>
      <c r="T6844" s="406" t="s">
        <v>231</v>
      </c>
      <c r="U6844" s="406">
        <v>31.1</v>
      </c>
      <c r="V6844" s="406">
        <v>9</v>
      </c>
      <c r="W6844" s="406">
        <v>202021</v>
      </c>
      <c r="X6844" s="566">
        <v>2201</v>
      </c>
    </row>
    <row r="6845" spans="18:24" x14ac:dyDescent="0.2">
      <c r="R6845" s="406" t="str">
        <f t="shared" si="106"/>
        <v>568_COR4_31.1_9_202021</v>
      </c>
      <c r="S6845" s="406">
        <v>568</v>
      </c>
      <c r="T6845" s="406" t="s">
        <v>231</v>
      </c>
      <c r="U6845" s="406">
        <v>31.1</v>
      </c>
      <c r="V6845" s="406">
        <v>9</v>
      </c>
      <c r="W6845" s="406">
        <v>202021</v>
      </c>
      <c r="X6845" s="566">
        <v>14287</v>
      </c>
    </row>
    <row r="6846" spans="18:24" x14ac:dyDescent="0.2">
      <c r="R6846" s="406" t="str">
        <f t="shared" si="106"/>
        <v>572_COR4_31.1_9_202021</v>
      </c>
      <c r="S6846" s="406">
        <v>572</v>
      </c>
      <c r="T6846" s="406" t="s">
        <v>231</v>
      </c>
      <c r="U6846" s="406">
        <v>31.1</v>
      </c>
      <c r="V6846" s="406">
        <v>9</v>
      </c>
      <c r="W6846" s="406">
        <v>202021</v>
      </c>
      <c r="X6846" s="566">
        <v>5602</v>
      </c>
    </row>
    <row r="6847" spans="18:24" x14ac:dyDescent="0.2">
      <c r="R6847" s="406" t="str">
        <f t="shared" si="106"/>
        <v>574_COR4_31.1_9_202021</v>
      </c>
      <c r="S6847" s="406">
        <v>574</v>
      </c>
      <c r="T6847" s="406" t="s">
        <v>231</v>
      </c>
      <c r="U6847" s="406">
        <v>31.1</v>
      </c>
      <c r="V6847" s="406">
        <v>9</v>
      </c>
      <c r="W6847" s="406">
        <v>202021</v>
      </c>
      <c r="X6847" s="566">
        <v>0</v>
      </c>
    </row>
    <row r="6848" spans="18:24" x14ac:dyDescent="0.2">
      <c r="R6848" s="406" t="str">
        <f t="shared" si="106"/>
        <v>576_COR4_31.1_9_202021</v>
      </c>
      <c r="S6848" s="406">
        <v>576</v>
      </c>
      <c r="T6848" s="406" t="s">
        <v>231</v>
      </c>
      <c r="U6848" s="406">
        <v>31.1</v>
      </c>
      <c r="V6848" s="406">
        <v>9</v>
      </c>
      <c r="W6848" s="406">
        <v>202021</v>
      </c>
      <c r="X6848" s="566">
        <v>3297</v>
      </c>
    </row>
    <row r="6849" spans="18:24" x14ac:dyDescent="0.2">
      <c r="R6849" s="406" t="str">
        <f t="shared" si="106"/>
        <v>582_COR4_31.1_9_202021</v>
      </c>
      <c r="S6849" s="406">
        <v>582</v>
      </c>
      <c r="T6849" s="406" t="s">
        <v>231</v>
      </c>
      <c r="U6849" s="406">
        <v>31.1</v>
      </c>
      <c r="V6849" s="406">
        <v>9</v>
      </c>
      <c r="W6849" s="406">
        <v>202021</v>
      </c>
      <c r="X6849" s="566">
        <v>0</v>
      </c>
    </row>
    <row r="6850" spans="18:24" x14ac:dyDescent="0.2">
      <c r="R6850" s="406" t="str">
        <f t="shared" si="106"/>
        <v>584_COR4_31.1_9_202021</v>
      </c>
      <c r="S6850" s="406">
        <v>584</v>
      </c>
      <c r="T6850" s="406" t="s">
        <v>231</v>
      </c>
      <c r="U6850" s="406">
        <v>31.1</v>
      </c>
      <c r="V6850" s="406">
        <v>9</v>
      </c>
      <c r="W6850" s="406">
        <v>202021</v>
      </c>
      <c r="X6850" s="566">
        <v>0</v>
      </c>
    </row>
    <row r="6851" spans="18:24" x14ac:dyDescent="0.2">
      <c r="R6851" s="406" t="str">
        <f t="shared" si="106"/>
        <v>586_COR4_31.1_9_202021</v>
      </c>
      <c r="S6851" s="406">
        <v>586</v>
      </c>
      <c r="T6851" s="406" t="s">
        <v>231</v>
      </c>
      <c r="U6851" s="406">
        <v>31.1</v>
      </c>
      <c r="V6851" s="406">
        <v>9</v>
      </c>
      <c r="W6851" s="406">
        <v>202021</v>
      </c>
      <c r="X6851" s="566">
        <v>0</v>
      </c>
    </row>
    <row r="6852" spans="18:24" x14ac:dyDescent="0.2">
      <c r="R6852" s="406" t="str">
        <f t="shared" ref="R6852:R6915" si="107">S6852&amp;"_"&amp;T6852&amp;"_"&amp;U6852&amp;"_"&amp;V6852&amp;"_"&amp;W6852</f>
        <v>512_COR4_31.2_9_202021</v>
      </c>
      <c r="S6852" s="406">
        <v>512</v>
      </c>
      <c r="T6852" s="406" t="s">
        <v>231</v>
      </c>
      <c r="U6852" s="406">
        <v>31.2</v>
      </c>
      <c r="V6852" s="406">
        <v>9</v>
      </c>
      <c r="W6852" s="406">
        <v>202021</v>
      </c>
      <c r="X6852" s="566">
        <v>0</v>
      </c>
    </row>
    <row r="6853" spans="18:24" x14ac:dyDescent="0.2">
      <c r="R6853" s="406" t="str">
        <f t="shared" si="107"/>
        <v>514_COR4_31.2_9_202021</v>
      </c>
      <c r="S6853" s="406">
        <v>514</v>
      </c>
      <c r="T6853" s="406" t="s">
        <v>231</v>
      </c>
      <c r="U6853" s="406">
        <v>31.2</v>
      </c>
      <c r="V6853" s="406">
        <v>9</v>
      </c>
      <c r="W6853" s="406">
        <v>202021</v>
      </c>
      <c r="X6853" s="566">
        <v>0</v>
      </c>
    </row>
    <row r="6854" spans="18:24" x14ac:dyDescent="0.2">
      <c r="R6854" s="406" t="str">
        <f t="shared" si="107"/>
        <v>516_COR4_31.2_9_202021</v>
      </c>
      <c r="S6854" s="406">
        <v>516</v>
      </c>
      <c r="T6854" s="406" t="s">
        <v>231</v>
      </c>
      <c r="U6854" s="406">
        <v>31.2</v>
      </c>
      <c r="V6854" s="406">
        <v>9</v>
      </c>
      <c r="W6854" s="406">
        <v>202021</v>
      </c>
      <c r="X6854" s="566">
        <v>0</v>
      </c>
    </row>
    <row r="6855" spans="18:24" x14ac:dyDescent="0.2">
      <c r="R6855" s="406" t="str">
        <f t="shared" si="107"/>
        <v>518_COR4_31.2_9_202021</v>
      </c>
      <c r="S6855" s="406">
        <v>518</v>
      </c>
      <c r="T6855" s="406" t="s">
        <v>231</v>
      </c>
      <c r="U6855" s="406">
        <v>31.2</v>
      </c>
      <c r="V6855" s="406">
        <v>9</v>
      </c>
      <c r="W6855" s="406">
        <v>202021</v>
      </c>
      <c r="X6855" s="566">
        <v>886</v>
      </c>
    </row>
    <row r="6856" spans="18:24" x14ac:dyDescent="0.2">
      <c r="R6856" s="406" t="str">
        <f t="shared" si="107"/>
        <v>520_COR4_31.2_9_202021</v>
      </c>
      <c r="S6856" s="406">
        <v>520</v>
      </c>
      <c r="T6856" s="406" t="s">
        <v>231</v>
      </c>
      <c r="U6856" s="406">
        <v>31.2</v>
      </c>
      <c r="V6856" s="406">
        <v>9</v>
      </c>
      <c r="W6856" s="406">
        <v>202021</v>
      </c>
      <c r="X6856" s="566">
        <v>0</v>
      </c>
    </row>
    <row r="6857" spans="18:24" x14ac:dyDescent="0.2">
      <c r="R6857" s="406" t="str">
        <f t="shared" si="107"/>
        <v>522_COR4_31.2_9_202021</v>
      </c>
      <c r="S6857" s="406">
        <v>522</v>
      </c>
      <c r="T6857" s="406" t="s">
        <v>231</v>
      </c>
      <c r="U6857" s="406">
        <v>31.2</v>
      </c>
      <c r="V6857" s="406">
        <v>9</v>
      </c>
      <c r="W6857" s="406">
        <v>202021</v>
      </c>
      <c r="X6857" s="566">
        <v>9716.2980000000007</v>
      </c>
    </row>
    <row r="6858" spans="18:24" x14ac:dyDescent="0.2">
      <c r="R6858" s="406" t="str">
        <f t="shared" si="107"/>
        <v>524_COR4_31.2_9_202021</v>
      </c>
      <c r="S6858" s="406">
        <v>524</v>
      </c>
      <c r="T6858" s="406" t="s">
        <v>231</v>
      </c>
      <c r="U6858" s="406">
        <v>31.2</v>
      </c>
      <c r="V6858" s="406">
        <v>9</v>
      </c>
      <c r="W6858" s="406">
        <v>202021</v>
      </c>
      <c r="X6858" s="566">
        <v>7063.6732800000009</v>
      </c>
    </row>
    <row r="6859" spans="18:24" x14ac:dyDescent="0.2">
      <c r="R6859" s="406" t="str">
        <f t="shared" si="107"/>
        <v>526_COR4_31.2_9_202021</v>
      </c>
      <c r="S6859" s="406">
        <v>526</v>
      </c>
      <c r="T6859" s="406" t="s">
        <v>231</v>
      </c>
      <c r="U6859" s="406">
        <v>31.2</v>
      </c>
      <c r="V6859" s="406">
        <v>9</v>
      </c>
      <c r="W6859" s="406">
        <v>202021</v>
      </c>
      <c r="X6859" s="566">
        <v>0</v>
      </c>
    </row>
    <row r="6860" spans="18:24" x14ac:dyDescent="0.2">
      <c r="R6860" s="406" t="str">
        <f t="shared" si="107"/>
        <v>528_COR4_31.2_9_202021</v>
      </c>
      <c r="S6860" s="406">
        <v>528</v>
      </c>
      <c r="T6860" s="406" t="s">
        <v>231</v>
      </c>
      <c r="U6860" s="406">
        <v>31.2</v>
      </c>
      <c r="V6860" s="406">
        <v>9</v>
      </c>
      <c r="W6860" s="406">
        <v>202021</v>
      </c>
      <c r="X6860" s="566">
        <v>0</v>
      </c>
    </row>
    <row r="6861" spans="18:24" x14ac:dyDescent="0.2">
      <c r="R6861" s="406" t="str">
        <f t="shared" si="107"/>
        <v>530_COR4_31.2_9_202021</v>
      </c>
      <c r="S6861" s="406">
        <v>530</v>
      </c>
      <c r="T6861" s="406" t="s">
        <v>231</v>
      </c>
      <c r="U6861" s="406">
        <v>31.2</v>
      </c>
      <c r="V6861" s="406">
        <v>9</v>
      </c>
      <c r="W6861" s="406">
        <v>202021</v>
      </c>
      <c r="X6861" s="566">
        <v>2998.4594400000001</v>
      </c>
    </row>
    <row r="6862" spans="18:24" x14ac:dyDescent="0.2">
      <c r="R6862" s="406" t="str">
        <f t="shared" si="107"/>
        <v>532_COR4_31.2_9_202021</v>
      </c>
      <c r="S6862" s="406">
        <v>532</v>
      </c>
      <c r="T6862" s="406" t="s">
        <v>231</v>
      </c>
      <c r="U6862" s="406">
        <v>31.2</v>
      </c>
      <c r="V6862" s="406">
        <v>9</v>
      </c>
      <c r="W6862" s="406">
        <v>202021</v>
      </c>
      <c r="X6862" s="566">
        <v>1122</v>
      </c>
    </row>
    <row r="6863" spans="18:24" x14ac:dyDescent="0.2">
      <c r="R6863" s="406" t="str">
        <f t="shared" si="107"/>
        <v>534_COR4_31.2_9_202021</v>
      </c>
      <c r="S6863" s="406">
        <v>534</v>
      </c>
      <c r="T6863" s="406" t="s">
        <v>231</v>
      </c>
      <c r="U6863" s="406">
        <v>31.2</v>
      </c>
      <c r="V6863" s="406">
        <v>9</v>
      </c>
      <c r="W6863" s="406">
        <v>202021</v>
      </c>
      <c r="X6863" s="566">
        <v>0</v>
      </c>
    </row>
    <row r="6864" spans="18:24" x14ac:dyDescent="0.2">
      <c r="R6864" s="406" t="str">
        <f t="shared" si="107"/>
        <v>536_COR4_31.2_9_202021</v>
      </c>
      <c r="S6864" s="406">
        <v>536</v>
      </c>
      <c r="T6864" s="406" t="s">
        <v>231</v>
      </c>
      <c r="U6864" s="406">
        <v>31.2</v>
      </c>
      <c r="V6864" s="406">
        <v>9</v>
      </c>
      <c r="W6864" s="406">
        <v>202021</v>
      </c>
      <c r="X6864" s="566">
        <v>0</v>
      </c>
    </row>
    <row r="6865" spans="18:24" x14ac:dyDescent="0.2">
      <c r="R6865" s="406" t="str">
        <f t="shared" si="107"/>
        <v>538_COR4_31.2_9_202021</v>
      </c>
      <c r="S6865" s="406">
        <v>538</v>
      </c>
      <c r="T6865" s="406" t="s">
        <v>231</v>
      </c>
      <c r="U6865" s="406">
        <v>31.2</v>
      </c>
      <c r="V6865" s="406">
        <v>9</v>
      </c>
      <c r="W6865" s="406">
        <v>202021</v>
      </c>
      <c r="X6865" s="566">
        <v>0</v>
      </c>
    </row>
    <row r="6866" spans="18:24" x14ac:dyDescent="0.2">
      <c r="R6866" s="406" t="str">
        <f t="shared" si="107"/>
        <v>540_COR4_31.2_9_202021</v>
      </c>
      <c r="S6866" s="406">
        <v>540</v>
      </c>
      <c r="T6866" s="406" t="s">
        <v>231</v>
      </c>
      <c r="U6866" s="406">
        <v>31.2</v>
      </c>
      <c r="V6866" s="406">
        <v>9</v>
      </c>
      <c r="W6866" s="406">
        <v>202021</v>
      </c>
      <c r="X6866" s="566">
        <v>0</v>
      </c>
    </row>
    <row r="6867" spans="18:24" x14ac:dyDescent="0.2">
      <c r="R6867" s="406" t="str">
        <f t="shared" si="107"/>
        <v>542_COR4_31.2_9_202021</v>
      </c>
      <c r="S6867" s="406">
        <v>542</v>
      </c>
      <c r="T6867" s="406" t="s">
        <v>231</v>
      </c>
      <c r="U6867" s="406">
        <v>31.2</v>
      </c>
      <c r="V6867" s="406">
        <v>9</v>
      </c>
      <c r="W6867" s="406">
        <v>202021</v>
      </c>
      <c r="X6867" s="566">
        <v>0</v>
      </c>
    </row>
    <row r="6868" spans="18:24" x14ac:dyDescent="0.2">
      <c r="R6868" s="406" t="str">
        <f t="shared" si="107"/>
        <v>544_COR4_31.2_9_202021</v>
      </c>
      <c r="S6868" s="406">
        <v>544</v>
      </c>
      <c r="T6868" s="406" t="s">
        <v>231</v>
      </c>
      <c r="U6868" s="406">
        <v>31.2</v>
      </c>
      <c r="V6868" s="406">
        <v>9</v>
      </c>
      <c r="W6868" s="406">
        <v>202021</v>
      </c>
      <c r="X6868" s="566">
        <v>0</v>
      </c>
    </row>
    <row r="6869" spans="18:24" x14ac:dyDescent="0.2">
      <c r="R6869" s="406" t="str">
        <f t="shared" si="107"/>
        <v>545_COR4_31.2_9_202021</v>
      </c>
      <c r="S6869" s="406">
        <v>545</v>
      </c>
      <c r="T6869" s="406" t="s">
        <v>231</v>
      </c>
      <c r="U6869" s="406">
        <v>31.2</v>
      </c>
      <c r="V6869" s="406">
        <v>9</v>
      </c>
      <c r="W6869" s="406">
        <v>202021</v>
      </c>
      <c r="X6869" s="566">
        <v>0</v>
      </c>
    </row>
    <row r="6870" spans="18:24" x14ac:dyDescent="0.2">
      <c r="R6870" s="406" t="str">
        <f t="shared" si="107"/>
        <v>546_COR4_31.2_9_202021</v>
      </c>
      <c r="S6870" s="406">
        <v>546</v>
      </c>
      <c r="T6870" s="406" t="s">
        <v>231</v>
      </c>
      <c r="U6870" s="406">
        <v>31.2</v>
      </c>
      <c r="V6870" s="406">
        <v>9</v>
      </c>
      <c r="W6870" s="406">
        <v>202021</v>
      </c>
      <c r="X6870" s="566">
        <v>0</v>
      </c>
    </row>
    <row r="6871" spans="18:24" x14ac:dyDescent="0.2">
      <c r="R6871" s="406" t="str">
        <f t="shared" si="107"/>
        <v>548_COR4_31.2_9_202021</v>
      </c>
      <c r="S6871" s="406">
        <v>548</v>
      </c>
      <c r="T6871" s="406" t="s">
        <v>231</v>
      </c>
      <c r="U6871" s="406">
        <v>31.2</v>
      </c>
      <c r="V6871" s="406">
        <v>9</v>
      </c>
      <c r="W6871" s="406">
        <v>202021</v>
      </c>
      <c r="X6871" s="566">
        <v>0</v>
      </c>
    </row>
    <row r="6872" spans="18:24" x14ac:dyDescent="0.2">
      <c r="R6872" s="406" t="str">
        <f t="shared" si="107"/>
        <v>550_COR4_31.2_9_202021</v>
      </c>
      <c r="S6872" s="406">
        <v>550</v>
      </c>
      <c r="T6872" s="406" t="s">
        <v>231</v>
      </c>
      <c r="U6872" s="406">
        <v>31.2</v>
      </c>
      <c r="V6872" s="406">
        <v>9</v>
      </c>
      <c r="W6872" s="406">
        <v>202021</v>
      </c>
      <c r="X6872" s="566">
        <v>0</v>
      </c>
    </row>
    <row r="6873" spans="18:24" x14ac:dyDescent="0.2">
      <c r="R6873" s="406" t="str">
        <f t="shared" si="107"/>
        <v>552_COR4_31.2_9_202021</v>
      </c>
      <c r="S6873" s="406">
        <v>552</v>
      </c>
      <c r="T6873" s="406" t="s">
        <v>231</v>
      </c>
      <c r="U6873" s="406">
        <v>31.2</v>
      </c>
      <c r="V6873" s="406">
        <v>9</v>
      </c>
      <c r="W6873" s="406">
        <v>202021</v>
      </c>
      <c r="X6873" s="566">
        <v>24534</v>
      </c>
    </row>
    <row r="6874" spans="18:24" x14ac:dyDescent="0.2">
      <c r="R6874" s="406" t="str">
        <f t="shared" si="107"/>
        <v>562_COR4_31.2_9_202021</v>
      </c>
      <c r="S6874" s="406">
        <v>562</v>
      </c>
      <c r="T6874" s="406" t="s">
        <v>231</v>
      </c>
      <c r="U6874" s="406">
        <v>31.2</v>
      </c>
      <c r="V6874" s="406">
        <v>9</v>
      </c>
      <c r="W6874" s="406">
        <v>202021</v>
      </c>
      <c r="X6874" s="566">
        <v>0</v>
      </c>
    </row>
    <row r="6875" spans="18:24" x14ac:dyDescent="0.2">
      <c r="R6875" s="406" t="str">
        <f t="shared" si="107"/>
        <v>564_COR4_31.2_9_202021</v>
      </c>
      <c r="S6875" s="406">
        <v>564</v>
      </c>
      <c r="T6875" s="406" t="s">
        <v>231</v>
      </c>
      <c r="U6875" s="406">
        <v>31.2</v>
      </c>
      <c r="V6875" s="406">
        <v>9</v>
      </c>
      <c r="W6875" s="406">
        <v>202021</v>
      </c>
      <c r="X6875" s="566">
        <v>0</v>
      </c>
    </row>
    <row r="6876" spans="18:24" x14ac:dyDescent="0.2">
      <c r="R6876" s="406" t="str">
        <f t="shared" si="107"/>
        <v>566_COR4_31.2_9_202021</v>
      </c>
      <c r="S6876" s="406">
        <v>566</v>
      </c>
      <c r="T6876" s="406" t="s">
        <v>231</v>
      </c>
      <c r="U6876" s="406">
        <v>31.2</v>
      </c>
      <c r="V6876" s="406">
        <v>9</v>
      </c>
      <c r="W6876" s="406">
        <v>202021</v>
      </c>
      <c r="X6876" s="566">
        <v>0</v>
      </c>
    </row>
    <row r="6877" spans="18:24" x14ac:dyDescent="0.2">
      <c r="R6877" s="406" t="str">
        <f t="shared" si="107"/>
        <v>568_COR4_31.2_9_202021</v>
      </c>
      <c r="S6877" s="406">
        <v>568</v>
      </c>
      <c r="T6877" s="406" t="s">
        <v>231</v>
      </c>
      <c r="U6877" s="406">
        <v>31.2</v>
      </c>
      <c r="V6877" s="406">
        <v>9</v>
      </c>
      <c r="W6877" s="406">
        <v>202021</v>
      </c>
      <c r="X6877" s="566">
        <v>0</v>
      </c>
    </row>
    <row r="6878" spans="18:24" x14ac:dyDescent="0.2">
      <c r="R6878" s="406" t="str">
        <f t="shared" si="107"/>
        <v>572_COR4_31.2_9_202021</v>
      </c>
      <c r="S6878" s="406">
        <v>572</v>
      </c>
      <c r="T6878" s="406" t="s">
        <v>231</v>
      </c>
      <c r="U6878" s="406">
        <v>31.2</v>
      </c>
      <c r="V6878" s="406">
        <v>9</v>
      </c>
      <c r="W6878" s="406">
        <v>202021</v>
      </c>
      <c r="X6878" s="566">
        <v>0</v>
      </c>
    </row>
    <row r="6879" spans="18:24" x14ac:dyDescent="0.2">
      <c r="R6879" s="406" t="str">
        <f t="shared" si="107"/>
        <v>574_COR4_31.2_9_202021</v>
      </c>
      <c r="S6879" s="406">
        <v>574</v>
      </c>
      <c r="T6879" s="406" t="s">
        <v>231</v>
      </c>
      <c r="U6879" s="406">
        <v>31.2</v>
      </c>
      <c r="V6879" s="406">
        <v>9</v>
      </c>
      <c r="W6879" s="406">
        <v>202021</v>
      </c>
      <c r="X6879" s="566">
        <v>0</v>
      </c>
    </row>
    <row r="6880" spans="18:24" x14ac:dyDescent="0.2">
      <c r="R6880" s="406" t="str">
        <f t="shared" si="107"/>
        <v>576_COR4_31.2_9_202021</v>
      </c>
      <c r="S6880" s="406">
        <v>576</v>
      </c>
      <c r="T6880" s="406" t="s">
        <v>231</v>
      </c>
      <c r="U6880" s="406">
        <v>31.2</v>
      </c>
      <c r="V6880" s="406">
        <v>9</v>
      </c>
      <c r="W6880" s="406">
        <v>202021</v>
      </c>
      <c r="X6880" s="566">
        <v>0</v>
      </c>
    </row>
    <row r="6881" spans="18:24" x14ac:dyDescent="0.2">
      <c r="R6881" s="406" t="str">
        <f t="shared" si="107"/>
        <v>582_COR4_31.2_9_202021</v>
      </c>
      <c r="S6881" s="406">
        <v>582</v>
      </c>
      <c r="T6881" s="406" t="s">
        <v>231</v>
      </c>
      <c r="U6881" s="406">
        <v>31.2</v>
      </c>
      <c r="V6881" s="406">
        <v>9</v>
      </c>
      <c r="W6881" s="406">
        <v>202021</v>
      </c>
      <c r="X6881" s="566">
        <v>0</v>
      </c>
    </row>
    <row r="6882" spans="18:24" x14ac:dyDescent="0.2">
      <c r="R6882" s="406" t="str">
        <f t="shared" si="107"/>
        <v>584_COR4_31.2_9_202021</v>
      </c>
      <c r="S6882" s="406">
        <v>584</v>
      </c>
      <c r="T6882" s="406" t="s">
        <v>231</v>
      </c>
      <c r="U6882" s="406">
        <v>31.2</v>
      </c>
      <c r="V6882" s="406">
        <v>9</v>
      </c>
      <c r="W6882" s="406">
        <v>202021</v>
      </c>
      <c r="X6882" s="566">
        <v>0</v>
      </c>
    </row>
    <row r="6883" spans="18:24" x14ac:dyDescent="0.2">
      <c r="R6883" s="406" t="str">
        <f t="shared" si="107"/>
        <v>586_COR4_31.2_9_202021</v>
      </c>
      <c r="S6883" s="406">
        <v>586</v>
      </c>
      <c r="T6883" s="406" t="s">
        <v>231</v>
      </c>
      <c r="U6883" s="406">
        <v>31.2</v>
      </c>
      <c r="V6883" s="406">
        <v>9</v>
      </c>
      <c r="W6883" s="406">
        <v>202021</v>
      </c>
      <c r="X6883" s="566">
        <v>0</v>
      </c>
    </row>
    <row r="6884" spans="18:24" x14ac:dyDescent="0.2">
      <c r="R6884" s="406" t="str">
        <f t="shared" si="107"/>
        <v>512_COR4_32_9_202021</v>
      </c>
      <c r="S6884" s="406">
        <v>512</v>
      </c>
      <c r="T6884" s="406" t="s">
        <v>231</v>
      </c>
      <c r="U6884" s="406">
        <v>32</v>
      </c>
      <c r="V6884" s="406">
        <v>9</v>
      </c>
      <c r="W6884" s="406">
        <v>202021</v>
      </c>
      <c r="X6884" s="566">
        <v>33128</v>
      </c>
    </row>
    <row r="6885" spans="18:24" x14ac:dyDescent="0.2">
      <c r="R6885" s="406" t="str">
        <f t="shared" si="107"/>
        <v>514_COR4_32_9_202021</v>
      </c>
      <c r="S6885" s="406">
        <v>514</v>
      </c>
      <c r="T6885" s="406" t="s">
        <v>231</v>
      </c>
      <c r="U6885" s="406">
        <v>32</v>
      </c>
      <c r="V6885" s="406">
        <v>9</v>
      </c>
      <c r="W6885" s="406">
        <v>202021</v>
      </c>
      <c r="X6885" s="566">
        <v>27667</v>
      </c>
    </row>
    <row r="6886" spans="18:24" x14ac:dyDescent="0.2">
      <c r="R6886" s="406" t="str">
        <f t="shared" si="107"/>
        <v>516_COR4_32_9_202021</v>
      </c>
      <c r="S6886" s="406">
        <v>516</v>
      </c>
      <c r="T6886" s="406" t="s">
        <v>231</v>
      </c>
      <c r="U6886" s="406">
        <v>32</v>
      </c>
      <c r="V6886" s="406">
        <v>9</v>
      </c>
      <c r="W6886" s="406">
        <v>202021</v>
      </c>
      <c r="X6886" s="566">
        <v>26833</v>
      </c>
    </row>
    <row r="6887" spans="18:24" x14ac:dyDescent="0.2">
      <c r="R6887" s="406" t="str">
        <f t="shared" si="107"/>
        <v>518_COR4_32_9_202021</v>
      </c>
      <c r="S6887" s="406">
        <v>518</v>
      </c>
      <c r="T6887" s="406" t="s">
        <v>231</v>
      </c>
      <c r="U6887" s="406">
        <v>32</v>
      </c>
      <c r="V6887" s="406">
        <v>9</v>
      </c>
      <c r="W6887" s="406">
        <v>202021</v>
      </c>
      <c r="X6887" s="566">
        <v>47247</v>
      </c>
    </row>
    <row r="6888" spans="18:24" x14ac:dyDescent="0.2">
      <c r="R6888" s="406" t="str">
        <f t="shared" si="107"/>
        <v>520_COR4_32_9_202021</v>
      </c>
      <c r="S6888" s="406">
        <v>520</v>
      </c>
      <c r="T6888" s="406" t="s">
        <v>231</v>
      </c>
      <c r="U6888" s="406">
        <v>32</v>
      </c>
      <c r="V6888" s="406">
        <v>9</v>
      </c>
      <c r="W6888" s="406">
        <v>202021</v>
      </c>
      <c r="X6888" s="566">
        <v>62915.243000000002</v>
      </c>
    </row>
    <row r="6889" spans="18:24" x14ac:dyDescent="0.2">
      <c r="R6889" s="406" t="str">
        <f t="shared" si="107"/>
        <v>522_COR4_32_9_202021</v>
      </c>
      <c r="S6889" s="406">
        <v>522</v>
      </c>
      <c r="T6889" s="406" t="s">
        <v>231</v>
      </c>
      <c r="U6889" s="406">
        <v>32</v>
      </c>
      <c r="V6889" s="406">
        <v>9</v>
      </c>
      <c r="W6889" s="406">
        <v>202021</v>
      </c>
      <c r="X6889" s="566">
        <v>64294.704000000005</v>
      </c>
    </row>
    <row r="6890" spans="18:24" x14ac:dyDescent="0.2">
      <c r="R6890" s="406" t="str">
        <f t="shared" si="107"/>
        <v>524_COR4_32_9_202021</v>
      </c>
      <c r="S6890" s="406">
        <v>524</v>
      </c>
      <c r="T6890" s="406" t="s">
        <v>231</v>
      </c>
      <c r="U6890" s="406">
        <v>32</v>
      </c>
      <c r="V6890" s="406">
        <v>9</v>
      </c>
      <c r="W6890" s="406">
        <v>202021</v>
      </c>
      <c r="X6890" s="566">
        <v>63201.68737</v>
      </c>
    </row>
    <row r="6891" spans="18:24" x14ac:dyDescent="0.2">
      <c r="R6891" s="406" t="str">
        <f t="shared" si="107"/>
        <v>526_COR4_32_9_202021</v>
      </c>
      <c r="S6891" s="406">
        <v>526</v>
      </c>
      <c r="T6891" s="406" t="s">
        <v>231</v>
      </c>
      <c r="U6891" s="406">
        <v>32</v>
      </c>
      <c r="V6891" s="406">
        <v>9</v>
      </c>
      <c r="W6891" s="406">
        <v>202021</v>
      </c>
      <c r="X6891" s="566">
        <v>14636</v>
      </c>
    </row>
    <row r="6892" spans="18:24" x14ac:dyDescent="0.2">
      <c r="R6892" s="406" t="str">
        <f t="shared" si="107"/>
        <v>528_COR4_32_9_202021</v>
      </c>
      <c r="S6892" s="406">
        <v>528</v>
      </c>
      <c r="T6892" s="406" t="s">
        <v>231</v>
      </c>
      <c r="U6892" s="406">
        <v>32</v>
      </c>
      <c r="V6892" s="406">
        <v>9</v>
      </c>
      <c r="W6892" s="406">
        <v>202021</v>
      </c>
      <c r="X6892" s="566">
        <v>51866.820770000006</v>
      </c>
    </row>
    <row r="6893" spans="18:24" x14ac:dyDescent="0.2">
      <c r="R6893" s="406" t="str">
        <f t="shared" si="107"/>
        <v>530_COR4_32_9_202021</v>
      </c>
      <c r="S6893" s="406">
        <v>530</v>
      </c>
      <c r="T6893" s="406" t="s">
        <v>231</v>
      </c>
      <c r="U6893" s="406">
        <v>32</v>
      </c>
      <c r="V6893" s="406">
        <v>9</v>
      </c>
      <c r="W6893" s="406">
        <v>202021</v>
      </c>
      <c r="X6893" s="566">
        <v>84818.954480000029</v>
      </c>
    </row>
    <row r="6894" spans="18:24" x14ac:dyDescent="0.2">
      <c r="R6894" s="406" t="str">
        <f t="shared" si="107"/>
        <v>532_COR4_32_9_202021</v>
      </c>
      <c r="S6894" s="406">
        <v>532</v>
      </c>
      <c r="T6894" s="406" t="s">
        <v>231</v>
      </c>
      <c r="U6894" s="406">
        <v>32</v>
      </c>
      <c r="V6894" s="406">
        <v>9</v>
      </c>
      <c r="W6894" s="406">
        <v>202021</v>
      </c>
      <c r="X6894" s="566">
        <v>182565</v>
      </c>
    </row>
    <row r="6895" spans="18:24" x14ac:dyDescent="0.2">
      <c r="R6895" s="406" t="str">
        <f t="shared" si="107"/>
        <v>534_COR4_32_9_202021</v>
      </c>
      <c r="S6895" s="406">
        <v>534</v>
      </c>
      <c r="T6895" s="406" t="s">
        <v>231</v>
      </c>
      <c r="U6895" s="406">
        <v>32</v>
      </c>
      <c r="V6895" s="406">
        <v>9</v>
      </c>
      <c r="W6895" s="406">
        <v>202021</v>
      </c>
      <c r="X6895" s="566">
        <v>58768.747710000011</v>
      </c>
    </row>
    <row r="6896" spans="18:24" x14ac:dyDescent="0.2">
      <c r="R6896" s="406" t="str">
        <f t="shared" si="107"/>
        <v>536_COR4_32_9_202021</v>
      </c>
      <c r="S6896" s="406">
        <v>536</v>
      </c>
      <c r="T6896" s="406" t="s">
        <v>231</v>
      </c>
      <c r="U6896" s="406">
        <v>32</v>
      </c>
      <c r="V6896" s="406">
        <v>9</v>
      </c>
      <c r="W6896" s="406">
        <v>202021</v>
      </c>
      <c r="X6896" s="566">
        <v>23461</v>
      </c>
    </row>
    <row r="6897" spans="18:24" x14ac:dyDescent="0.2">
      <c r="R6897" s="406" t="str">
        <f t="shared" si="107"/>
        <v>538_COR4_32_9_202021</v>
      </c>
      <c r="S6897" s="406">
        <v>538</v>
      </c>
      <c r="T6897" s="406" t="s">
        <v>231</v>
      </c>
      <c r="U6897" s="406">
        <v>32</v>
      </c>
      <c r="V6897" s="406">
        <v>9</v>
      </c>
      <c r="W6897" s="406">
        <v>202021</v>
      </c>
      <c r="X6897" s="566">
        <v>78360</v>
      </c>
    </row>
    <row r="6898" spans="18:24" x14ac:dyDescent="0.2">
      <c r="R6898" s="406" t="str">
        <f t="shared" si="107"/>
        <v>540_COR4_32_9_202021</v>
      </c>
      <c r="S6898" s="406">
        <v>540</v>
      </c>
      <c r="T6898" s="406" t="s">
        <v>231</v>
      </c>
      <c r="U6898" s="406">
        <v>32</v>
      </c>
      <c r="V6898" s="406">
        <v>9</v>
      </c>
      <c r="W6898" s="406">
        <v>202021</v>
      </c>
      <c r="X6898" s="566">
        <v>102319.94399999999</v>
      </c>
    </row>
    <row r="6899" spans="18:24" x14ac:dyDescent="0.2">
      <c r="R6899" s="406" t="str">
        <f t="shared" si="107"/>
        <v>542_COR4_32_9_202021</v>
      </c>
      <c r="S6899" s="406">
        <v>542</v>
      </c>
      <c r="T6899" s="406" t="s">
        <v>231</v>
      </c>
      <c r="U6899" s="406">
        <v>32</v>
      </c>
      <c r="V6899" s="406">
        <v>9</v>
      </c>
      <c r="W6899" s="406">
        <v>202021</v>
      </c>
      <c r="X6899" s="566">
        <v>27616</v>
      </c>
    </row>
    <row r="6900" spans="18:24" x14ac:dyDescent="0.2">
      <c r="R6900" s="406" t="str">
        <f t="shared" si="107"/>
        <v>544_COR4_32_9_202021</v>
      </c>
      <c r="S6900" s="406">
        <v>544</v>
      </c>
      <c r="T6900" s="406" t="s">
        <v>231</v>
      </c>
      <c r="U6900" s="406">
        <v>32</v>
      </c>
      <c r="V6900" s="406">
        <v>9</v>
      </c>
      <c r="W6900" s="406">
        <v>202021</v>
      </c>
      <c r="X6900" s="566">
        <v>51933</v>
      </c>
    </row>
    <row r="6901" spans="18:24" x14ac:dyDescent="0.2">
      <c r="R6901" s="406" t="str">
        <f t="shared" si="107"/>
        <v>545_COR4_32_9_202021</v>
      </c>
      <c r="S6901" s="406">
        <v>545</v>
      </c>
      <c r="T6901" s="406" t="s">
        <v>231</v>
      </c>
      <c r="U6901" s="406">
        <v>32</v>
      </c>
      <c r="V6901" s="406">
        <v>9</v>
      </c>
      <c r="W6901" s="406">
        <v>202021</v>
      </c>
      <c r="X6901" s="566">
        <v>17610</v>
      </c>
    </row>
    <row r="6902" spans="18:24" x14ac:dyDescent="0.2">
      <c r="R6902" s="406" t="str">
        <f t="shared" si="107"/>
        <v>546_COR4_32_9_202021</v>
      </c>
      <c r="S6902" s="406">
        <v>546</v>
      </c>
      <c r="T6902" s="406" t="s">
        <v>231</v>
      </c>
      <c r="U6902" s="406">
        <v>32</v>
      </c>
      <c r="V6902" s="406">
        <v>9</v>
      </c>
      <c r="W6902" s="406">
        <v>202021</v>
      </c>
      <c r="X6902" s="566">
        <v>19862</v>
      </c>
    </row>
    <row r="6903" spans="18:24" x14ac:dyDescent="0.2">
      <c r="R6903" s="406" t="str">
        <f t="shared" si="107"/>
        <v>548_COR4_32_9_202021</v>
      </c>
      <c r="S6903" s="406">
        <v>548</v>
      </c>
      <c r="T6903" s="406" t="s">
        <v>231</v>
      </c>
      <c r="U6903" s="406">
        <v>32</v>
      </c>
      <c r="V6903" s="406">
        <v>9</v>
      </c>
      <c r="W6903" s="406">
        <v>202021</v>
      </c>
      <c r="X6903" s="566">
        <v>18705.995999999999</v>
      </c>
    </row>
    <row r="6904" spans="18:24" x14ac:dyDescent="0.2">
      <c r="R6904" s="406" t="str">
        <f t="shared" si="107"/>
        <v>550_COR4_32_9_202021</v>
      </c>
      <c r="S6904" s="406">
        <v>550</v>
      </c>
      <c r="T6904" s="406" t="s">
        <v>231</v>
      </c>
      <c r="U6904" s="406">
        <v>32</v>
      </c>
      <c r="V6904" s="406">
        <v>9</v>
      </c>
      <c r="W6904" s="406">
        <v>202021</v>
      </c>
      <c r="X6904" s="566">
        <v>26160.425939999997</v>
      </c>
    </row>
    <row r="6905" spans="18:24" x14ac:dyDescent="0.2">
      <c r="R6905" s="406" t="str">
        <f t="shared" si="107"/>
        <v>552_COR4_32_9_202021</v>
      </c>
      <c r="S6905" s="406">
        <v>552</v>
      </c>
      <c r="T6905" s="406" t="s">
        <v>231</v>
      </c>
      <c r="U6905" s="406">
        <v>32</v>
      </c>
      <c r="V6905" s="406">
        <v>9</v>
      </c>
      <c r="W6905" s="406">
        <v>202021</v>
      </c>
      <c r="X6905" s="566">
        <v>165710</v>
      </c>
    </row>
    <row r="6906" spans="18:24" x14ac:dyDescent="0.2">
      <c r="R6906" s="406" t="str">
        <f t="shared" si="107"/>
        <v>562_COR4_32_9_202021</v>
      </c>
      <c r="S6906" s="406">
        <v>562</v>
      </c>
      <c r="T6906" s="406" t="s">
        <v>231</v>
      </c>
      <c r="U6906" s="406">
        <v>32</v>
      </c>
      <c r="V6906" s="406">
        <v>9</v>
      </c>
      <c r="W6906" s="406">
        <v>202021</v>
      </c>
      <c r="X6906" s="566">
        <v>6240</v>
      </c>
    </row>
    <row r="6907" spans="18:24" x14ac:dyDescent="0.2">
      <c r="R6907" s="406" t="str">
        <f t="shared" si="107"/>
        <v>564_COR4_32_9_202021</v>
      </c>
      <c r="S6907" s="406">
        <v>564</v>
      </c>
      <c r="T6907" s="406" t="s">
        <v>231</v>
      </c>
      <c r="U6907" s="406">
        <v>32</v>
      </c>
      <c r="V6907" s="406">
        <v>9</v>
      </c>
      <c r="W6907" s="406">
        <v>202021</v>
      </c>
      <c r="X6907" s="566">
        <v>15969</v>
      </c>
    </row>
    <row r="6908" spans="18:24" x14ac:dyDescent="0.2">
      <c r="R6908" s="406" t="str">
        <f t="shared" si="107"/>
        <v>566_COR4_32_9_202021</v>
      </c>
      <c r="S6908" s="406">
        <v>566</v>
      </c>
      <c r="T6908" s="406" t="s">
        <v>231</v>
      </c>
      <c r="U6908" s="406">
        <v>32</v>
      </c>
      <c r="V6908" s="406">
        <v>9</v>
      </c>
      <c r="W6908" s="406">
        <v>202021</v>
      </c>
      <c r="X6908" s="566">
        <v>5258</v>
      </c>
    </row>
    <row r="6909" spans="18:24" x14ac:dyDescent="0.2">
      <c r="R6909" s="406" t="str">
        <f t="shared" si="107"/>
        <v>568_COR4_32_9_202021</v>
      </c>
      <c r="S6909" s="406">
        <v>568</v>
      </c>
      <c r="T6909" s="406" t="s">
        <v>231</v>
      </c>
      <c r="U6909" s="406">
        <v>32</v>
      </c>
      <c r="V6909" s="406">
        <v>9</v>
      </c>
      <c r="W6909" s="406">
        <v>202021</v>
      </c>
      <c r="X6909" s="566">
        <v>31247</v>
      </c>
    </row>
    <row r="6910" spans="18:24" x14ac:dyDescent="0.2">
      <c r="R6910" s="406" t="str">
        <f t="shared" si="107"/>
        <v>572_COR4_32_9_202021</v>
      </c>
      <c r="S6910" s="406">
        <v>572</v>
      </c>
      <c r="T6910" s="406" t="s">
        <v>231</v>
      </c>
      <c r="U6910" s="406">
        <v>32</v>
      </c>
      <c r="V6910" s="406">
        <v>9</v>
      </c>
      <c r="W6910" s="406">
        <v>202021</v>
      </c>
      <c r="X6910" s="566">
        <v>8095</v>
      </c>
    </row>
    <row r="6911" spans="18:24" x14ac:dyDescent="0.2">
      <c r="R6911" s="406" t="str">
        <f t="shared" si="107"/>
        <v>574_COR4_32_9_202021</v>
      </c>
      <c r="S6911" s="406">
        <v>574</v>
      </c>
      <c r="T6911" s="406" t="s">
        <v>231</v>
      </c>
      <c r="U6911" s="406">
        <v>32</v>
      </c>
      <c r="V6911" s="406">
        <v>9</v>
      </c>
      <c r="W6911" s="406">
        <v>202021</v>
      </c>
      <c r="X6911" s="566">
        <v>0</v>
      </c>
    </row>
    <row r="6912" spans="18:24" x14ac:dyDescent="0.2">
      <c r="R6912" s="406" t="str">
        <f t="shared" si="107"/>
        <v>576_COR4_32_9_202021</v>
      </c>
      <c r="S6912" s="406">
        <v>576</v>
      </c>
      <c r="T6912" s="406" t="s">
        <v>231</v>
      </c>
      <c r="U6912" s="406">
        <v>32</v>
      </c>
      <c r="V6912" s="406">
        <v>9</v>
      </c>
      <c r="W6912" s="406">
        <v>202021</v>
      </c>
      <c r="X6912" s="566">
        <v>3587</v>
      </c>
    </row>
    <row r="6913" spans="18:24" x14ac:dyDescent="0.2">
      <c r="R6913" s="406" t="str">
        <f t="shared" si="107"/>
        <v>582_COR4_32_9_202021</v>
      </c>
      <c r="S6913" s="406">
        <v>582</v>
      </c>
      <c r="T6913" s="406" t="s">
        <v>231</v>
      </c>
      <c r="U6913" s="406">
        <v>32</v>
      </c>
      <c r="V6913" s="406">
        <v>9</v>
      </c>
      <c r="W6913" s="406">
        <v>202021</v>
      </c>
      <c r="X6913" s="566">
        <v>551</v>
      </c>
    </row>
    <row r="6914" spans="18:24" x14ac:dyDescent="0.2">
      <c r="R6914" s="406" t="str">
        <f t="shared" si="107"/>
        <v>584_COR4_32_9_202021</v>
      </c>
      <c r="S6914" s="406">
        <v>584</v>
      </c>
      <c r="T6914" s="406" t="s">
        <v>231</v>
      </c>
      <c r="U6914" s="406">
        <v>32</v>
      </c>
      <c r="V6914" s="406">
        <v>9</v>
      </c>
      <c r="W6914" s="406">
        <v>202021</v>
      </c>
      <c r="X6914" s="566">
        <v>1520</v>
      </c>
    </row>
    <row r="6915" spans="18:24" x14ac:dyDescent="0.2">
      <c r="R6915" s="406" t="str">
        <f t="shared" si="107"/>
        <v>586_COR4_32_9_202021</v>
      </c>
      <c r="S6915" s="406">
        <v>586</v>
      </c>
      <c r="T6915" s="406" t="s">
        <v>231</v>
      </c>
      <c r="U6915" s="406">
        <v>32</v>
      </c>
      <c r="V6915" s="406">
        <v>9</v>
      </c>
      <c r="W6915" s="406">
        <v>202021</v>
      </c>
      <c r="X6915" s="566">
        <v>1778</v>
      </c>
    </row>
    <row r="6916" spans="18:24" x14ac:dyDescent="0.2">
      <c r="R6916" s="406" t="str">
        <f t="shared" ref="R6916:R6979" si="108">S6916&amp;"_"&amp;T6916&amp;"_"&amp;U6916&amp;"_"&amp;V6916&amp;"_"&amp;W6916</f>
        <v>512_COR4_33_9_202021</v>
      </c>
      <c r="S6916" s="406">
        <v>512</v>
      </c>
      <c r="T6916" s="406" t="s">
        <v>231</v>
      </c>
      <c r="U6916" s="406">
        <v>33</v>
      </c>
      <c r="V6916" s="406">
        <v>9</v>
      </c>
      <c r="W6916" s="406">
        <v>202021</v>
      </c>
      <c r="X6916" s="566">
        <v>136904</v>
      </c>
    </row>
    <row r="6917" spans="18:24" x14ac:dyDescent="0.2">
      <c r="R6917" s="406" t="str">
        <f t="shared" si="108"/>
        <v>514_COR4_33_9_202021</v>
      </c>
      <c r="S6917" s="406">
        <v>514</v>
      </c>
      <c r="T6917" s="406" t="s">
        <v>231</v>
      </c>
      <c r="U6917" s="406">
        <v>33</v>
      </c>
      <c r="V6917" s="406">
        <v>9</v>
      </c>
      <c r="W6917" s="406">
        <v>202021</v>
      </c>
      <c r="X6917" s="566">
        <v>176807</v>
      </c>
    </row>
    <row r="6918" spans="18:24" x14ac:dyDescent="0.2">
      <c r="R6918" s="406" t="str">
        <f t="shared" si="108"/>
        <v>516_COR4_33_9_202021</v>
      </c>
      <c r="S6918" s="406">
        <v>516</v>
      </c>
      <c r="T6918" s="406" t="s">
        <v>231</v>
      </c>
      <c r="U6918" s="406">
        <v>33</v>
      </c>
      <c r="V6918" s="406">
        <v>9</v>
      </c>
      <c r="W6918" s="406">
        <v>202021</v>
      </c>
      <c r="X6918" s="566">
        <v>225275</v>
      </c>
    </row>
    <row r="6919" spans="18:24" x14ac:dyDescent="0.2">
      <c r="R6919" s="406" t="str">
        <f t="shared" si="108"/>
        <v>518_COR4_33_9_202021</v>
      </c>
      <c r="S6919" s="406">
        <v>518</v>
      </c>
      <c r="T6919" s="406" t="s">
        <v>231</v>
      </c>
      <c r="U6919" s="406">
        <v>33</v>
      </c>
      <c r="V6919" s="406">
        <v>9</v>
      </c>
      <c r="W6919" s="406">
        <v>202021</v>
      </c>
      <c r="X6919" s="566">
        <v>282840</v>
      </c>
    </row>
    <row r="6920" spans="18:24" x14ac:dyDescent="0.2">
      <c r="R6920" s="406" t="str">
        <f t="shared" si="108"/>
        <v>520_COR4_33_9_202021</v>
      </c>
      <c r="S6920" s="406">
        <v>520</v>
      </c>
      <c r="T6920" s="406" t="s">
        <v>231</v>
      </c>
      <c r="U6920" s="406">
        <v>33</v>
      </c>
      <c r="V6920" s="406">
        <v>9</v>
      </c>
      <c r="W6920" s="406">
        <v>202021</v>
      </c>
      <c r="X6920" s="566">
        <v>350297</v>
      </c>
    </row>
    <row r="6921" spans="18:24" x14ac:dyDescent="0.2">
      <c r="R6921" s="406" t="str">
        <f t="shared" si="108"/>
        <v>522_COR4_33_9_202021</v>
      </c>
      <c r="S6921" s="406">
        <v>522</v>
      </c>
      <c r="T6921" s="406" t="s">
        <v>231</v>
      </c>
      <c r="U6921" s="406">
        <v>33</v>
      </c>
      <c r="V6921" s="406">
        <v>9</v>
      </c>
      <c r="W6921" s="406">
        <v>202021</v>
      </c>
      <c r="X6921" s="566">
        <v>464948.77899999998</v>
      </c>
    </row>
    <row r="6922" spans="18:24" x14ac:dyDescent="0.2">
      <c r="R6922" s="406" t="str">
        <f t="shared" si="108"/>
        <v>524_COR4_33_9_202021</v>
      </c>
      <c r="S6922" s="406">
        <v>524</v>
      </c>
      <c r="T6922" s="406" t="s">
        <v>231</v>
      </c>
      <c r="U6922" s="406">
        <v>33</v>
      </c>
      <c r="V6922" s="406">
        <v>9</v>
      </c>
      <c r="W6922" s="406">
        <v>202021</v>
      </c>
      <c r="X6922" s="566">
        <v>378461.35136999999</v>
      </c>
    </row>
    <row r="6923" spans="18:24" x14ac:dyDescent="0.2">
      <c r="R6923" s="406" t="str">
        <f t="shared" si="108"/>
        <v>526_COR4_33_9_202021</v>
      </c>
      <c r="S6923" s="406">
        <v>526</v>
      </c>
      <c r="T6923" s="406" t="s">
        <v>231</v>
      </c>
      <c r="U6923" s="406">
        <v>33</v>
      </c>
      <c r="V6923" s="406">
        <v>9</v>
      </c>
      <c r="W6923" s="406">
        <v>202021</v>
      </c>
      <c r="X6923" s="566">
        <v>140885</v>
      </c>
    </row>
    <row r="6924" spans="18:24" x14ac:dyDescent="0.2">
      <c r="R6924" s="406" t="str">
        <f t="shared" si="108"/>
        <v>528_COR4_33_9_202021</v>
      </c>
      <c r="S6924" s="406">
        <v>528</v>
      </c>
      <c r="T6924" s="406" t="s">
        <v>231</v>
      </c>
      <c r="U6924" s="406">
        <v>33</v>
      </c>
      <c r="V6924" s="406">
        <v>9</v>
      </c>
      <c r="W6924" s="406">
        <v>202021</v>
      </c>
      <c r="X6924" s="566">
        <v>237544.15960356666</v>
      </c>
    </row>
    <row r="6925" spans="18:24" x14ac:dyDescent="0.2">
      <c r="R6925" s="406" t="str">
        <f t="shared" si="108"/>
        <v>530_COR4_33_9_202021</v>
      </c>
      <c r="S6925" s="406">
        <v>530</v>
      </c>
      <c r="T6925" s="406" t="s">
        <v>231</v>
      </c>
      <c r="U6925" s="406">
        <v>33</v>
      </c>
      <c r="V6925" s="406">
        <v>9</v>
      </c>
      <c r="W6925" s="406">
        <v>202021</v>
      </c>
      <c r="X6925" s="566">
        <v>501305</v>
      </c>
    </row>
    <row r="6926" spans="18:24" x14ac:dyDescent="0.2">
      <c r="R6926" s="406" t="str">
        <f t="shared" si="108"/>
        <v>532_COR4_33_9_202021</v>
      </c>
      <c r="S6926" s="406">
        <v>532</v>
      </c>
      <c r="T6926" s="406" t="s">
        <v>231</v>
      </c>
      <c r="U6926" s="406">
        <v>33</v>
      </c>
      <c r="V6926" s="406">
        <v>9</v>
      </c>
      <c r="W6926" s="406">
        <v>202021</v>
      </c>
      <c r="X6926" s="566">
        <v>541861</v>
      </c>
    </row>
    <row r="6927" spans="18:24" x14ac:dyDescent="0.2">
      <c r="R6927" s="406" t="str">
        <f t="shared" si="108"/>
        <v>534_COR4_33_9_202021</v>
      </c>
      <c r="S6927" s="406">
        <v>534</v>
      </c>
      <c r="T6927" s="406" t="s">
        <v>231</v>
      </c>
      <c r="U6927" s="406">
        <v>33</v>
      </c>
      <c r="V6927" s="406">
        <v>9</v>
      </c>
      <c r="W6927" s="406">
        <v>202021</v>
      </c>
      <c r="X6927" s="566">
        <v>342873</v>
      </c>
    </row>
    <row r="6928" spans="18:24" x14ac:dyDescent="0.2">
      <c r="R6928" s="406" t="str">
        <f t="shared" si="108"/>
        <v>536_COR4_33_9_202021</v>
      </c>
      <c r="S6928" s="406">
        <v>536</v>
      </c>
      <c r="T6928" s="406" t="s">
        <v>231</v>
      </c>
      <c r="U6928" s="406">
        <v>33</v>
      </c>
      <c r="V6928" s="406">
        <v>9</v>
      </c>
      <c r="W6928" s="406">
        <v>202021</v>
      </c>
      <c r="X6928" s="566">
        <v>171776</v>
      </c>
    </row>
    <row r="6929" spans="18:24" x14ac:dyDescent="0.2">
      <c r="R6929" s="406" t="str">
        <f t="shared" si="108"/>
        <v>538_COR4_33_9_202021</v>
      </c>
      <c r="S6929" s="406">
        <v>538</v>
      </c>
      <c r="T6929" s="406" t="s">
        <v>231</v>
      </c>
      <c r="U6929" s="406">
        <v>33</v>
      </c>
      <c r="V6929" s="406">
        <v>9</v>
      </c>
      <c r="W6929" s="406">
        <v>202021</v>
      </c>
      <c r="X6929" s="566">
        <v>199078</v>
      </c>
    </row>
    <row r="6930" spans="18:24" x14ac:dyDescent="0.2">
      <c r="R6930" s="406" t="str">
        <f t="shared" si="108"/>
        <v>540_COR4_33_9_202021</v>
      </c>
      <c r="S6930" s="406">
        <v>540</v>
      </c>
      <c r="T6930" s="406" t="s">
        <v>231</v>
      </c>
      <c r="U6930" s="406">
        <v>33</v>
      </c>
      <c r="V6930" s="406">
        <v>9</v>
      </c>
      <c r="W6930" s="406">
        <v>202021</v>
      </c>
      <c r="X6930" s="566">
        <v>493487</v>
      </c>
    </row>
    <row r="6931" spans="18:24" x14ac:dyDescent="0.2">
      <c r="R6931" s="406" t="str">
        <f t="shared" si="108"/>
        <v>542_COR4_33_9_202021</v>
      </c>
      <c r="S6931" s="406">
        <v>542</v>
      </c>
      <c r="T6931" s="406" t="s">
        <v>231</v>
      </c>
      <c r="U6931" s="406">
        <v>33</v>
      </c>
      <c r="V6931" s="406">
        <v>9</v>
      </c>
      <c r="W6931" s="406">
        <v>202021</v>
      </c>
      <c r="X6931" s="566">
        <v>104061</v>
      </c>
    </row>
    <row r="6932" spans="18:24" x14ac:dyDescent="0.2">
      <c r="R6932" s="406" t="str">
        <f t="shared" si="108"/>
        <v>544_COR4_33_9_202021</v>
      </c>
      <c r="S6932" s="406">
        <v>544</v>
      </c>
      <c r="T6932" s="406" t="s">
        <v>231</v>
      </c>
      <c r="U6932" s="406">
        <v>33</v>
      </c>
      <c r="V6932" s="406">
        <v>9</v>
      </c>
      <c r="W6932" s="406">
        <v>202021</v>
      </c>
      <c r="X6932" s="566">
        <v>383922</v>
      </c>
    </row>
    <row r="6933" spans="18:24" x14ac:dyDescent="0.2">
      <c r="R6933" s="406" t="str">
        <f t="shared" si="108"/>
        <v>545_COR4_33_9_202021</v>
      </c>
      <c r="S6933" s="406">
        <v>545</v>
      </c>
      <c r="T6933" s="406" t="s">
        <v>231</v>
      </c>
      <c r="U6933" s="406">
        <v>33</v>
      </c>
      <c r="V6933" s="406">
        <v>9</v>
      </c>
      <c r="W6933" s="406">
        <v>202021</v>
      </c>
      <c r="X6933" s="566">
        <v>166369</v>
      </c>
    </row>
    <row r="6934" spans="18:24" x14ac:dyDescent="0.2">
      <c r="R6934" s="406" t="str">
        <f t="shared" si="108"/>
        <v>546_COR4_33_9_202021</v>
      </c>
      <c r="S6934" s="406">
        <v>546</v>
      </c>
      <c r="T6934" s="406" t="s">
        <v>231</v>
      </c>
      <c r="U6934" s="406">
        <v>33</v>
      </c>
      <c r="V6934" s="406">
        <v>9</v>
      </c>
      <c r="W6934" s="406">
        <v>202021</v>
      </c>
      <c r="X6934" s="566">
        <v>141316</v>
      </c>
    </row>
    <row r="6935" spans="18:24" x14ac:dyDescent="0.2">
      <c r="R6935" s="406" t="str">
        <f t="shared" si="108"/>
        <v>548_COR4_33_9_202021</v>
      </c>
      <c r="S6935" s="406">
        <v>548</v>
      </c>
      <c r="T6935" s="406" t="s">
        <v>231</v>
      </c>
      <c r="U6935" s="406">
        <v>33</v>
      </c>
      <c r="V6935" s="406">
        <v>9</v>
      </c>
      <c r="W6935" s="406">
        <v>202021</v>
      </c>
      <c r="X6935" s="566">
        <v>189451</v>
      </c>
    </row>
    <row r="6936" spans="18:24" x14ac:dyDescent="0.2">
      <c r="R6936" s="406" t="str">
        <f t="shared" si="108"/>
        <v>550_COR4_33_9_202021</v>
      </c>
      <c r="S6936" s="406">
        <v>550</v>
      </c>
      <c r="T6936" s="406" t="s">
        <v>231</v>
      </c>
      <c r="U6936" s="406">
        <v>33</v>
      </c>
      <c r="V6936" s="406">
        <v>9</v>
      </c>
      <c r="W6936" s="406">
        <v>202021</v>
      </c>
      <c r="X6936" s="566">
        <v>281094</v>
      </c>
    </row>
    <row r="6937" spans="18:24" x14ac:dyDescent="0.2">
      <c r="R6937" s="406" t="str">
        <f t="shared" si="108"/>
        <v>552_COR4_33_9_202021</v>
      </c>
      <c r="S6937" s="406">
        <v>552</v>
      </c>
      <c r="T6937" s="406" t="s">
        <v>231</v>
      </c>
      <c r="U6937" s="406">
        <v>33</v>
      </c>
      <c r="V6937" s="406">
        <v>9</v>
      </c>
      <c r="W6937" s="406">
        <v>202021</v>
      </c>
      <c r="X6937" s="566">
        <v>828528</v>
      </c>
    </row>
    <row r="6938" spans="18:24" x14ac:dyDescent="0.2">
      <c r="R6938" s="406" t="str">
        <f t="shared" si="108"/>
        <v>562_COR4_33_9_202021</v>
      </c>
      <c r="S6938" s="406">
        <v>562</v>
      </c>
      <c r="T6938" s="406" t="s">
        <v>231</v>
      </c>
      <c r="U6938" s="406">
        <v>33</v>
      </c>
      <c r="V6938" s="406">
        <v>9</v>
      </c>
      <c r="W6938" s="406">
        <v>202021</v>
      </c>
      <c r="X6938" s="566">
        <v>0</v>
      </c>
    </row>
    <row r="6939" spans="18:24" x14ac:dyDescent="0.2">
      <c r="R6939" s="406" t="str">
        <f t="shared" si="108"/>
        <v>564_COR4_33_9_202021</v>
      </c>
      <c r="S6939" s="406">
        <v>564</v>
      </c>
      <c r="T6939" s="406" t="s">
        <v>231</v>
      </c>
      <c r="U6939" s="406">
        <v>33</v>
      </c>
      <c r="V6939" s="406">
        <v>9</v>
      </c>
      <c r="W6939" s="406">
        <v>202021</v>
      </c>
      <c r="X6939" s="566">
        <v>0</v>
      </c>
    </row>
    <row r="6940" spans="18:24" x14ac:dyDescent="0.2">
      <c r="R6940" s="406" t="str">
        <f t="shared" si="108"/>
        <v>566_COR4_33_9_202021</v>
      </c>
      <c r="S6940" s="406">
        <v>566</v>
      </c>
      <c r="T6940" s="406" t="s">
        <v>231</v>
      </c>
      <c r="U6940" s="406">
        <v>33</v>
      </c>
      <c r="V6940" s="406">
        <v>9</v>
      </c>
      <c r="W6940" s="406">
        <v>202021</v>
      </c>
      <c r="X6940" s="566">
        <v>30395</v>
      </c>
    </row>
    <row r="6941" spans="18:24" x14ac:dyDescent="0.2">
      <c r="R6941" s="406" t="str">
        <f t="shared" si="108"/>
        <v>568_COR4_33_9_202021</v>
      </c>
      <c r="S6941" s="406">
        <v>568</v>
      </c>
      <c r="T6941" s="406" t="s">
        <v>231</v>
      </c>
      <c r="U6941" s="406">
        <v>33</v>
      </c>
      <c r="V6941" s="406">
        <v>9</v>
      </c>
      <c r="W6941" s="406">
        <v>202021</v>
      </c>
      <c r="X6941" s="566">
        <v>10895</v>
      </c>
    </row>
    <row r="6942" spans="18:24" x14ac:dyDescent="0.2">
      <c r="R6942" s="406" t="str">
        <f t="shared" si="108"/>
        <v>572_COR4_33_9_202021</v>
      </c>
      <c r="S6942" s="406">
        <v>572</v>
      </c>
      <c r="T6942" s="406" t="s">
        <v>231</v>
      </c>
      <c r="U6942" s="406">
        <v>33</v>
      </c>
      <c r="V6942" s="406">
        <v>9</v>
      </c>
      <c r="W6942" s="406">
        <v>202021</v>
      </c>
      <c r="X6942" s="566">
        <v>27963</v>
      </c>
    </row>
    <row r="6943" spans="18:24" x14ac:dyDescent="0.2">
      <c r="R6943" s="406" t="str">
        <f t="shared" si="108"/>
        <v>574_COR4_33_9_202021</v>
      </c>
      <c r="S6943" s="406">
        <v>574</v>
      </c>
      <c r="T6943" s="406" t="s">
        <v>231</v>
      </c>
      <c r="U6943" s="406">
        <v>33</v>
      </c>
      <c r="V6943" s="406">
        <v>9</v>
      </c>
      <c r="W6943" s="406">
        <v>202021</v>
      </c>
      <c r="X6943" s="566">
        <v>31746</v>
      </c>
    </row>
    <row r="6944" spans="18:24" x14ac:dyDescent="0.2">
      <c r="R6944" s="406" t="str">
        <f t="shared" si="108"/>
        <v>576_COR4_33_9_202021</v>
      </c>
      <c r="S6944" s="406">
        <v>576</v>
      </c>
      <c r="T6944" s="406" t="s">
        <v>231</v>
      </c>
      <c r="U6944" s="406">
        <v>33</v>
      </c>
      <c r="V6944" s="406">
        <v>9</v>
      </c>
      <c r="W6944" s="406">
        <v>202021</v>
      </c>
      <c r="X6944" s="566">
        <v>41464</v>
      </c>
    </row>
    <row r="6945" spans="18:24" x14ac:dyDescent="0.2">
      <c r="R6945" s="406" t="str">
        <f t="shared" si="108"/>
        <v>582_COR4_33_9_202021</v>
      </c>
      <c r="S6945" s="406">
        <v>582</v>
      </c>
      <c r="T6945" s="406" t="s">
        <v>231</v>
      </c>
      <c r="U6945" s="406">
        <v>33</v>
      </c>
      <c r="V6945" s="406">
        <v>9</v>
      </c>
      <c r="W6945" s="406">
        <v>202021</v>
      </c>
      <c r="X6945" s="566">
        <v>0</v>
      </c>
    </row>
    <row r="6946" spans="18:24" x14ac:dyDescent="0.2">
      <c r="R6946" s="406" t="str">
        <f t="shared" si="108"/>
        <v>584_COR4_33_9_202021</v>
      </c>
      <c r="S6946" s="406">
        <v>584</v>
      </c>
      <c r="T6946" s="406" t="s">
        <v>231</v>
      </c>
      <c r="U6946" s="406">
        <v>33</v>
      </c>
      <c r="V6946" s="406">
        <v>9</v>
      </c>
      <c r="W6946" s="406">
        <v>202021</v>
      </c>
      <c r="X6946" s="566">
        <v>0</v>
      </c>
    </row>
    <row r="6947" spans="18:24" x14ac:dyDescent="0.2">
      <c r="R6947" s="406" t="str">
        <f t="shared" si="108"/>
        <v>586_COR4_33_9_202021</v>
      </c>
      <c r="S6947" s="406">
        <v>586</v>
      </c>
      <c r="T6947" s="406" t="s">
        <v>231</v>
      </c>
      <c r="U6947" s="406">
        <v>33</v>
      </c>
      <c r="V6947" s="406">
        <v>9</v>
      </c>
      <c r="W6947" s="406">
        <v>202021</v>
      </c>
      <c r="X6947" s="566">
        <v>0</v>
      </c>
    </row>
    <row r="6948" spans="18:24" x14ac:dyDescent="0.2">
      <c r="R6948" s="406" t="str">
        <f t="shared" si="108"/>
        <v>512_COR4_34_9_202021</v>
      </c>
      <c r="S6948" s="406">
        <v>512</v>
      </c>
      <c r="T6948" s="406" t="s">
        <v>231</v>
      </c>
      <c r="U6948" s="406">
        <v>34</v>
      </c>
      <c r="V6948" s="406">
        <v>9</v>
      </c>
      <c r="W6948" s="406">
        <v>202021</v>
      </c>
      <c r="X6948" s="566">
        <v>3152</v>
      </c>
    </row>
    <row r="6949" spans="18:24" x14ac:dyDescent="0.2">
      <c r="R6949" s="406" t="str">
        <f t="shared" si="108"/>
        <v>514_COR4_34_9_202021</v>
      </c>
      <c r="S6949" s="406">
        <v>514</v>
      </c>
      <c r="T6949" s="406" t="s">
        <v>231</v>
      </c>
      <c r="U6949" s="406">
        <v>34</v>
      </c>
      <c r="V6949" s="406">
        <v>9</v>
      </c>
      <c r="W6949" s="406">
        <v>202021</v>
      </c>
      <c r="X6949" s="566">
        <v>4128</v>
      </c>
    </row>
    <row r="6950" spans="18:24" x14ac:dyDescent="0.2">
      <c r="R6950" s="406" t="str">
        <f t="shared" si="108"/>
        <v>516_COR4_34_9_202021</v>
      </c>
      <c r="S6950" s="406">
        <v>516</v>
      </c>
      <c r="T6950" s="406" t="s">
        <v>231</v>
      </c>
      <c r="U6950" s="406">
        <v>34</v>
      </c>
      <c r="V6950" s="406">
        <v>9</v>
      </c>
      <c r="W6950" s="406">
        <v>202021</v>
      </c>
      <c r="X6950" s="566">
        <v>4413</v>
      </c>
    </row>
    <row r="6951" spans="18:24" x14ac:dyDescent="0.2">
      <c r="R6951" s="406" t="str">
        <f t="shared" si="108"/>
        <v>518_COR4_34_9_202021</v>
      </c>
      <c r="S6951" s="406">
        <v>518</v>
      </c>
      <c r="T6951" s="406" t="s">
        <v>231</v>
      </c>
      <c r="U6951" s="406">
        <v>34</v>
      </c>
      <c r="V6951" s="406">
        <v>9</v>
      </c>
      <c r="W6951" s="406">
        <v>202021</v>
      </c>
      <c r="X6951" s="566">
        <v>15555</v>
      </c>
    </row>
    <row r="6952" spans="18:24" x14ac:dyDescent="0.2">
      <c r="R6952" s="406" t="str">
        <f t="shared" si="108"/>
        <v>520_COR4_34_9_202021</v>
      </c>
      <c r="S6952" s="406">
        <v>520</v>
      </c>
      <c r="T6952" s="406" t="s">
        <v>231</v>
      </c>
      <c r="U6952" s="406">
        <v>34</v>
      </c>
      <c r="V6952" s="406">
        <v>9</v>
      </c>
      <c r="W6952" s="406">
        <v>202021</v>
      </c>
      <c r="X6952" s="566">
        <v>8575</v>
      </c>
    </row>
    <row r="6953" spans="18:24" x14ac:dyDescent="0.2">
      <c r="R6953" s="406" t="str">
        <f t="shared" si="108"/>
        <v>522_COR4_34_9_202021</v>
      </c>
      <c r="S6953" s="406">
        <v>522</v>
      </c>
      <c r="T6953" s="406" t="s">
        <v>231</v>
      </c>
      <c r="U6953" s="406">
        <v>34</v>
      </c>
      <c r="V6953" s="406">
        <v>9</v>
      </c>
      <c r="W6953" s="406">
        <v>202021</v>
      </c>
      <c r="X6953" s="566">
        <v>14372.243</v>
      </c>
    </row>
    <row r="6954" spans="18:24" x14ac:dyDescent="0.2">
      <c r="R6954" s="406" t="str">
        <f t="shared" si="108"/>
        <v>524_COR4_34_9_202021</v>
      </c>
      <c r="S6954" s="406">
        <v>524</v>
      </c>
      <c r="T6954" s="406" t="s">
        <v>231</v>
      </c>
      <c r="U6954" s="406">
        <v>34</v>
      </c>
      <c r="V6954" s="406">
        <v>9</v>
      </c>
      <c r="W6954" s="406">
        <v>202021</v>
      </c>
      <c r="X6954" s="566">
        <v>23206.48245</v>
      </c>
    </row>
    <row r="6955" spans="18:24" x14ac:dyDescent="0.2">
      <c r="R6955" s="406" t="str">
        <f t="shared" si="108"/>
        <v>526_COR4_34_9_202021</v>
      </c>
      <c r="S6955" s="406">
        <v>526</v>
      </c>
      <c r="T6955" s="406" t="s">
        <v>231</v>
      </c>
      <c r="U6955" s="406">
        <v>34</v>
      </c>
      <c r="V6955" s="406">
        <v>9</v>
      </c>
      <c r="W6955" s="406">
        <v>202021</v>
      </c>
      <c r="X6955" s="566">
        <v>347</v>
      </c>
    </row>
    <row r="6956" spans="18:24" x14ac:dyDescent="0.2">
      <c r="R6956" s="406" t="str">
        <f t="shared" si="108"/>
        <v>528_COR4_34_9_202021</v>
      </c>
      <c r="S6956" s="406">
        <v>528</v>
      </c>
      <c r="T6956" s="406" t="s">
        <v>231</v>
      </c>
      <c r="U6956" s="406">
        <v>34</v>
      </c>
      <c r="V6956" s="406">
        <v>9</v>
      </c>
      <c r="W6956" s="406">
        <v>202021</v>
      </c>
      <c r="X6956" s="566">
        <v>948.33321000000024</v>
      </c>
    </row>
    <row r="6957" spans="18:24" x14ac:dyDescent="0.2">
      <c r="R6957" s="406" t="str">
        <f t="shared" si="108"/>
        <v>530_COR4_34_9_202021</v>
      </c>
      <c r="S6957" s="406">
        <v>530</v>
      </c>
      <c r="T6957" s="406" t="s">
        <v>231</v>
      </c>
      <c r="U6957" s="406">
        <v>34</v>
      </c>
      <c r="V6957" s="406">
        <v>9</v>
      </c>
      <c r="W6957" s="406">
        <v>202021</v>
      </c>
      <c r="X6957" s="566">
        <v>17948.37674</v>
      </c>
    </row>
    <row r="6958" spans="18:24" x14ac:dyDescent="0.2">
      <c r="R6958" s="406" t="str">
        <f t="shared" si="108"/>
        <v>532_COR4_34_9_202021</v>
      </c>
      <c r="S6958" s="406">
        <v>532</v>
      </c>
      <c r="T6958" s="406" t="s">
        <v>231</v>
      </c>
      <c r="U6958" s="406">
        <v>34</v>
      </c>
      <c r="V6958" s="406">
        <v>9</v>
      </c>
      <c r="W6958" s="406">
        <v>202021</v>
      </c>
      <c r="X6958" s="566">
        <v>74641</v>
      </c>
    </row>
    <row r="6959" spans="18:24" x14ac:dyDescent="0.2">
      <c r="R6959" s="406" t="str">
        <f t="shared" si="108"/>
        <v>534_COR4_34_9_202021</v>
      </c>
      <c r="S6959" s="406">
        <v>534</v>
      </c>
      <c r="T6959" s="406" t="s">
        <v>231</v>
      </c>
      <c r="U6959" s="406">
        <v>34</v>
      </c>
      <c r="V6959" s="406">
        <v>9</v>
      </c>
      <c r="W6959" s="406">
        <v>202021</v>
      </c>
      <c r="X6959" s="566">
        <v>10284</v>
      </c>
    </row>
    <row r="6960" spans="18:24" x14ac:dyDescent="0.2">
      <c r="R6960" s="406" t="str">
        <f t="shared" si="108"/>
        <v>536_COR4_34_9_202021</v>
      </c>
      <c r="S6960" s="406">
        <v>536</v>
      </c>
      <c r="T6960" s="406" t="s">
        <v>231</v>
      </c>
      <c r="U6960" s="406">
        <v>34</v>
      </c>
      <c r="V6960" s="406">
        <v>9</v>
      </c>
      <c r="W6960" s="406">
        <v>202021</v>
      </c>
      <c r="X6960" s="566">
        <v>6367</v>
      </c>
    </row>
    <row r="6961" spans="18:24" x14ac:dyDescent="0.2">
      <c r="R6961" s="406" t="str">
        <f t="shared" si="108"/>
        <v>538_COR4_34_9_202021</v>
      </c>
      <c r="S6961" s="406">
        <v>538</v>
      </c>
      <c r="T6961" s="406" t="s">
        <v>231</v>
      </c>
      <c r="U6961" s="406">
        <v>34</v>
      </c>
      <c r="V6961" s="406">
        <v>9</v>
      </c>
      <c r="W6961" s="406">
        <v>202021</v>
      </c>
      <c r="X6961" s="566">
        <v>4907</v>
      </c>
    </row>
    <row r="6962" spans="18:24" x14ac:dyDescent="0.2">
      <c r="R6962" s="406" t="str">
        <f t="shared" si="108"/>
        <v>540_COR4_34_9_202021</v>
      </c>
      <c r="S6962" s="406">
        <v>540</v>
      </c>
      <c r="T6962" s="406" t="s">
        <v>231</v>
      </c>
      <c r="U6962" s="406">
        <v>34</v>
      </c>
      <c r="V6962" s="406">
        <v>9</v>
      </c>
      <c r="W6962" s="406">
        <v>202021</v>
      </c>
      <c r="X6962" s="566">
        <v>24921.666000000001</v>
      </c>
    </row>
    <row r="6963" spans="18:24" x14ac:dyDescent="0.2">
      <c r="R6963" s="406" t="str">
        <f t="shared" si="108"/>
        <v>542_COR4_34_9_202021</v>
      </c>
      <c r="S6963" s="406">
        <v>542</v>
      </c>
      <c r="T6963" s="406" t="s">
        <v>231</v>
      </c>
      <c r="U6963" s="406">
        <v>34</v>
      </c>
      <c r="V6963" s="406">
        <v>9</v>
      </c>
      <c r="W6963" s="406">
        <v>202021</v>
      </c>
      <c r="X6963" s="566">
        <v>6726</v>
      </c>
    </row>
    <row r="6964" spans="18:24" x14ac:dyDescent="0.2">
      <c r="R6964" s="406" t="str">
        <f t="shared" si="108"/>
        <v>544_COR4_34_9_202021</v>
      </c>
      <c r="S6964" s="406">
        <v>544</v>
      </c>
      <c r="T6964" s="406" t="s">
        <v>231</v>
      </c>
      <c r="U6964" s="406">
        <v>34</v>
      </c>
      <c r="V6964" s="406">
        <v>9</v>
      </c>
      <c r="W6964" s="406">
        <v>202021</v>
      </c>
      <c r="X6964" s="566">
        <v>0</v>
      </c>
    </row>
    <row r="6965" spans="18:24" x14ac:dyDescent="0.2">
      <c r="R6965" s="406" t="str">
        <f t="shared" si="108"/>
        <v>545_COR4_34_9_202021</v>
      </c>
      <c r="S6965" s="406">
        <v>545</v>
      </c>
      <c r="T6965" s="406" t="s">
        <v>231</v>
      </c>
      <c r="U6965" s="406">
        <v>34</v>
      </c>
      <c r="V6965" s="406">
        <v>9</v>
      </c>
      <c r="W6965" s="406">
        <v>202021</v>
      </c>
      <c r="X6965" s="566">
        <v>3321</v>
      </c>
    </row>
    <row r="6966" spans="18:24" x14ac:dyDescent="0.2">
      <c r="R6966" s="406" t="str">
        <f t="shared" si="108"/>
        <v>546_COR4_34_9_202021</v>
      </c>
      <c r="S6966" s="406">
        <v>546</v>
      </c>
      <c r="T6966" s="406" t="s">
        <v>231</v>
      </c>
      <c r="U6966" s="406">
        <v>34</v>
      </c>
      <c r="V6966" s="406">
        <v>9</v>
      </c>
      <c r="W6966" s="406">
        <v>202021</v>
      </c>
      <c r="X6966" s="566">
        <v>5132</v>
      </c>
    </row>
    <row r="6967" spans="18:24" x14ac:dyDescent="0.2">
      <c r="R6967" s="406" t="str">
        <f t="shared" si="108"/>
        <v>548_COR4_34_9_202021</v>
      </c>
      <c r="S6967" s="406">
        <v>548</v>
      </c>
      <c r="T6967" s="406" t="s">
        <v>231</v>
      </c>
      <c r="U6967" s="406">
        <v>34</v>
      </c>
      <c r="V6967" s="406">
        <v>9</v>
      </c>
      <c r="W6967" s="406">
        <v>202021</v>
      </c>
      <c r="X6967" s="566">
        <v>5859.4580000000005</v>
      </c>
    </row>
    <row r="6968" spans="18:24" x14ac:dyDescent="0.2">
      <c r="R6968" s="406" t="str">
        <f t="shared" si="108"/>
        <v>550_COR4_34_9_202021</v>
      </c>
      <c r="S6968" s="406">
        <v>550</v>
      </c>
      <c r="T6968" s="406" t="s">
        <v>231</v>
      </c>
      <c r="U6968" s="406">
        <v>34</v>
      </c>
      <c r="V6968" s="406">
        <v>9</v>
      </c>
      <c r="W6968" s="406">
        <v>202021</v>
      </c>
      <c r="X6968" s="566">
        <v>5867.9452899999997</v>
      </c>
    </row>
    <row r="6969" spans="18:24" x14ac:dyDescent="0.2">
      <c r="R6969" s="406" t="str">
        <f t="shared" si="108"/>
        <v>552_COR4_34_9_202021</v>
      </c>
      <c r="S6969" s="406">
        <v>552</v>
      </c>
      <c r="T6969" s="406" t="s">
        <v>231</v>
      </c>
      <c r="U6969" s="406">
        <v>34</v>
      </c>
      <c r="V6969" s="406">
        <v>9</v>
      </c>
      <c r="W6969" s="406">
        <v>202021</v>
      </c>
      <c r="X6969" s="566">
        <v>61647</v>
      </c>
    </row>
    <row r="6970" spans="18:24" x14ac:dyDescent="0.2">
      <c r="R6970" s="406" t="str">
        <f t="shared" si="108"/>
        <v>562_COR4_34_9_202021</v>
      </c>
      <c r="S6970" s="406">
        <v>562</v>
      </c>
      <c r="T6970" s="406" t="s">
        <v>231</v>
      </c>
      <c r="U6970" s="406">
        <v>34</v>
      </c>
      <c r="V6970" s="406">
        <v>9</v>
      </c>
      <c r="W6970" s="406">
        <v>202021</v>
      </c>
      <c r="X6970" s="566">
        <v>2643</v>
      </c>
    </row>
    <row r="6971" spans="18:24" x14ac:dyDescent="0.2">
      <c r="R6971" s="406" t="str">
        <f t="shared" si="108"/>
        <v>564_COR4_34_9_202021</v>
      </c>
      <c r="S6971" s="406">
        <v>564</v>
      </c>
      <c r="T6971" s="406" t="s">
        <v>231</v>
      </c>
      <c r="U6971" s="406">
        <v>34</v>
      </c>
      <c r="V6971" s="406">
        <v>9</v>
      </c>
      <c r="W6971" s="406">
        <v>202021</v>
      </c>
      <c r="X6971" s="566">
        <v>0</v>
      </c>
    </row>
    <row r="6972" spans="18:24" x14ac:dyDescent="0.2">
      <c r="R6972" s="406" t="str">
        <f t="shared" si="108"/>
        <v>566_COR4_34_9_202021</v>
      </c>
      <c r="S6972" s="406">
        <v>566</v>
      </c>
      <c r="T6972" s="406" t="s">
        <v>231</v>
      </c>
      <c r="U6972" s="406">
        <v>34</v>
      </c>
      <c r="V6972" s="406">
        <v>9</v>
      </c>
      <c r="W6972" s="406">
        <v>202021</v>
      </c>
      <c r="X6972" s="566">
        <v>2201</v>
      </c>
    </row>
    <row r="6973" spans="18:24" x14ac:dyDescent="0.2">
      <c r="R6973" s="406" t="str">
        <f t="shared" si="108"/>
        <v>568_COR4_34_9_202021</v>
      </c>
      <c r="S6973" s="406">
        <v>568</v>
      </c>
      <c r="T6973" s="406" t="s">
        <v>231</v>
      </c>
      <c r="U6973" s="406">
        <v>34</v>
      </c>
      <c r="V6973" s="406">
        <v>9</v>
      </c>
      <c r="W6973" s="406">
        <v>202021</v>
      </c>
      <c r="X6973" s="566">
        <v>14287</v>
      </c>
    </row>
    <row r="6974" spans="18:24" x14ac:dyDescent="0.2">
      <c r="R6974" s="406" t="str">
        <f t="shared" si="108"/>
        <v>572_COR4_34_9_202021</v>
      </c>
      <c r="S6974" s="406">
        <v>572</v>
      </c>
      <c r="T6974" s="406" t="s">
        <v>231</v>
      </c>
      <c r="U6974" s="406">
        <v>34</v>
      </c>
      <c r="V6974" s="406">
        <v>9</v>
      </c>
      <c r="W6974" s="406">
        <v>202021</v>
      </c>
      <c r="X6974" s="566">
        <v>5602</v>
      </c>
    </row>
    <row r="6975" spans="18:24" x14ac:dyDescent="0.2">
      <c r="R6975" s="406" t="str">
        <f t="shared" si="108"/>
        <v>574_COR4_34_9_202021</v>
      </c>
      <c r="S6975" s="406">
        <v>574</v>
      </c>
      <c r="T6975" s="406" t="s">
        <v>231</v>
      </c>
      <c r="U6975" s="406">
        <v>34</v>
      </c>
      <c r="V6975" s="406">
        <v>9</v>
      </c>
      <c r="W6975" s="406">
        <v>202021</v>
      </c>
      <c r="X6975" s="566">
        <v>0</v>
      </c>
    </row>
    <row r="6976" spans="18:24" x14ac:dyDescent="0.2">
      <c r="R6976" s="406" t="str">
        <f t="shared" si="108"/>
        <v>576_COR4_34_9_202021</v>
      </c>
      <c r="S6976" s="406">
        <v>576</v>
      </c>
      <c r="T6976" s="406" t="s">
        <v>231</v>
      </c>
      <c r="U6976" s="406">
        <v>34</v>
      </c>
      <c r="V6976" s="406">
        <v>9</v>
      </c>
      <c r="W6976" s="406">
        <v>202021</v>
      </c>
      <c r="X6976" s="566">
        <v>3297</v>
      </c>
    </row>
    <row r="6977" spans="18:24" x14ac:dyDescent="0.2">
      <c r="R6977" s="406" t="str">
        <f t="shared" si="108"/>
        <v>582_COR4_34_9_202021</v>
      </c>
      <c r="S6977" s="406">
        <v>582</v>
      </c>
      <c r="T6977" s="406" t="s">
        <v>231</v>
      </c>
      <c r="U6977" s="406">
        <v>34</v>
      </c>
      <c r="V6977" s="406">
        <v>9</v>
      </c>
      <c r="W6977" s="406">
        <v>202021</v>
      </c>
      <c r="X6977" s="566">
        <v>0</v>
      </c>
    </row>
    <row r="6978" spans="18:24" x14ac:dyDescent="0.2">
      <c r="R6978" s="406" t="str">
        <f t="shared" si="108"/>
        <v>584_COR4_34_9_202021</v>
      </c>
      <c r="S6978" s="406">
        <v>584</v>
      </c>
      <c r="T6978" s="406" t="s">
        <v>231</v>
      </c>
      <c r="U6978" s="406">
        <v>34</v>
      </c>
      <c r="V6978" s="406">
        <v>9</v>
      </c>
      <c r="W6978" s="406">
        <v>202021</v>
      </c>
      <c r="X6978" s="566">
        <v>0</v>
      </c>
    </row>
    <row r="6979" spans="18:24" x14ac:dyDescent="0.2">
      <c r="R6979" s="406" t="str">
        <f t="shared" si="108"/>
        <v>586_COR4_34_9_202021</v>
      </c>
      <c r="S6979" s="406">
        <v>586</v>
      </c>
      <c r="T6979" s="406" t="s">
        <v>231</v>
      </c>
      <c r="U6979" s="406">
        <v>34</v>
      </c>
      <c r="V6979" s="406">
        <v>9</v>
      </c>
      <c r="W6979" s="406">
        <v>202021</v>
      </c>
      <c r="X6979" s="566">
        <v>0</v>
      </c>
    </row>
    <row r="6980" spans="18:24" x14ac:dyDescent="0.2">
      <c r="R6980" s="406" t="str">
        <f t="shared" ref="R6980:R7043" si="109">S6980&amp;"_"&amp;T6980&amp;"_"&amp;U6980&amp;"_"&amp;V6980&amp;"_"&amp;W6980</f>
        <v>512_COR4_35_9_202021</v>
      </c>
      <c r="S6980" s="406">
        <v>512</v>
      </c>
      <c r="T6980" s="406" t="s">
        <v>231</v>
      </c>
      <c r="U6980" s="406">
        <v>35</v>
      </c>
      <c r="V6980" s="406">
        <v>9</v>
      </c>
      <c r="W6980" s="406">
        <v>202021</v>
      </c>
      <c r="X6980" s="566">
        <v>3496</v>
      </c>
    </row>
    <row r="6981" spans="18:24" x14ac:dyDescent="0.2">
      <c r="R6981" s="406" t="str">
        <f t="shared" si="109"/>
        <v>514_COR4_35_9_202021</v>
      </c>
      <c r="S6981" s="406">
        <v>514</v>
      </c>
      <c r="T6981" s="406" t="s">
        <v>231</v>
      </c>
      <c r="U6981" s="406">
        <v>35</v>
      </c>
      <c r="V6981" s="406">
        <v>9</v>
      </c>
      <c r="W6981" s="406">
        <v>202021</v>
      </c>
      <c r="X6981" s="566">
        <v>6916</v>
      </c>
    </row>
    <row r="6982" spans="18:24" x14ac:dyDescent="0.2">
      <c r="R6982" s="406" t="str">
        <f t="shared" si="109"/>
        <v>516_COR4_35_9_202021</v>
      </c>
      <c r="S6982" s="406">
        <v>516</v>
      </c>
      <c r="T6982" s="406" t="s">
        <v>231</v>
      </c>
      <c r="U6982" s="406">
        <v>35</v>
      </c>
      <c r="V6982" s="406">
        <v>9</v>
      </c>
      <c r="W6982" s="406">
        <v>202021</v>
      </c>
      <c r="X6982" s="566">
        <v>6748</v>
      </c>
    </row>
    <row r="6983" spans="18:24" x14ac:dyDescent="0.2">
      <c r="R6983" s="406" t="str">
        <f t="shared" si="109"/>
        <v>518_COR4_35_9_202021</v>
      </c>
      <c r="S6983" s="406">
        <v>518</v>
      </c>
      <c r="T6983" s="406" t="s">
        <v>231</v>
      </c>
      <c r="U6983" s="406">
        <v>35</v>
      </c>
      <c r="V6983" s="406">
        <v>9</v>
      </c>
      <c r="W6983" s="406">
        <v>202021</v>
      </c>
      <c r="X6983" s="566">
        <v>14084</v>
      </c>
    </row>
    <row r="6984" spans="18:24" x14ac:dyDescent="0.2">
      <c r="R6984" s="406" t="str">
        <f t="shared" si="109"/>
        <v>520_COR4_35_9_202021</v>
      </c>
      <c r="S6984" s="406">
        <v>520</v>
      </c>
      <c r="T6984" s="406" t="s">
        <v>231</v>
      </c>
      <c r="U6984" s="406">
        <v>35</v>
      </c>
      <c r="V6984" s="406">
        <v>9</v>
      </c>
      <c r="W6984" s="406">
        <v>202021</v>
      </c>
      <c r="X6984" s="566">
        <v>7169</v>
      </c>
    </row>
    <row r="6985" spans="18:24" x14ac:dyDescent="0.2">
      <c r="R6985" s="406" t="str">
        <f t="shared" si="109"/>
        <v>522_COR4_35_9_202021</v>
      </c>
      <c r="S6985" s="406">
        <v>522</v>
      </c>
      <c r="T6985" s="406" t="s">
        <v>231</v>
      </c>
      <c r="U6985" s="406">
        <v>35</v>
      </c>
      <c r="V6985" s="406">
        <v>9</v>
      </c>
      <c r="W6985" s="406">
        <v>202021</v>
      </c>
      <c r="X6985" s="566">
        <v>16649.897000000001</v>
      </c>
    </row>
    <row r="6986" spans="18:24" x14ac:dyDescent="0.2">
      <c r="R6986" s="406" t="str">
        <f t="shared" si="109"/>
        <v>524_COR4_35_9_202021</v>
      </c>
      <c r="S6986" s="406">
        <v>524</v>
      </c>
      <c r="T6986" s="406" t="s">
        <v>231</v>
      </c>
      <c r="U6986" s="406">
        <v>35</v>
      </c>
      <c r="V6986" s="406">
        <v>9</v>
      </c>
      <c r="W6986" s="406">
        <v>202021</v>
      </c>
      <c r="X6986" s="566">
        <v>4239</v>
      </c>
    </row>
    <row r="6987" spans="18:24" x14ac:dyDescent="0.2">
      <c r="R6987" s="406" t="str">
        <f t="shared" si="109"/>
        <v>526_COR4_35_9_202021</v>
      </c>
      <c r="S6987" s="406">
        <v>526</v>
      </c>
      <c r="T6987" s="406" t="s">
        <v>231</v>
      </c>
      <c r="U6987" s="406">
        <v>35</v>
      </c>
      <c r="V6987" s="406">
        <v>9</v>
      </c>
      <c r="W6987" s="406">
        <v>202021</v>
      </c>
      <c r="X6987" s="566">
        <v>3016</v>
      </c>
    </row>
    <row r="6988" spans="18:24" x14ac:dyDescent="0.2">
      <c r="R6988" s="406" t="str">
        <f t="shared" si="109"/>
        <v>528_COR4_35_9_202021</v>
      </c>
      <c r="S6988" s="406">
        <v>528</v>
      </c>
      <c r="T6988" s="406" t="s">
        <v>231</v>
      </c>
      <c r="U6988" s="406">
        <v>35</v>
      </c>
      <c r="V6988" s="406">
        <v>9</v>
      </c>
      <c r="W6988" s="406">
        <v>202021</v>
      </c>
      <c r="X6988" s="566">
        <v>5931.279010711055</v>
      </c>
    </row>
    <row r="6989" spans="18:24" x14ac:dyDescent="0.2">
      <c r="R6989" s="406" t="str">
        <f t="shared" si="109"/>
        <v>530_COR4_35_9_202021</v>
      </c>
      <c r="S6989" s="406">
        <v>530</v>
      </c>
      <c r="T6989" s="406" t="s">
        <v>231</v>
      </c>
      <c r="U6989" s="406">
        <v>35</v>
      </c>
      <c r="V6989" s="406">
        <v>9</v>
      </c>
      <c r="W6989" s="406">
        <v>202021</v>
      </c>
      <c r="X6989" s="566">
        <v>15366</v>
      </c>
    </row>
    <row r="6990" spans="18:24" x14ac:dyDescent="0.2">
      <c r="R6990" s="406" t="str">
        <f t="shared" si="109"/>
        <v>532_COR4_35_9_202021</v>
      </c>
      <c r="S6990" s="406">
        <v>532</v>
      </c>
      <c r="T6990" s="406" t="s">
        <v>231</v>
      </c>
      <c r="U6990" s="406">
        <v>35</v>
      </c>
      <c r="V6990" s="406">
        <v>9</v>
      </c>
      <c r="W6990" s="406">
        <v>202021</v>
      </c>
      <c r="X6990" s="566">
        <v>13325</v>
      </c>
    </row>
    <row r="6991" spans="18:24" x14ac:dyDescent="0.2">
      <c r="R6991" s="406" t="str">
        <f t="shared" si="109"/>
        <v>534_COR4_35_9_202021</v>
      </c>
      <c r="S6991" s="406">
        <v>534</v>
      </c>
      <c r="T6991" s="406" t="s">
        <v>231</v>
      </c>
      <c r="U6991" s="406">
        <v>35</v>
      </c>
      <c r="V6991" s="406">
        <v>9</v>
      </c>
      <c r="W6991" s="406">
        <v>202021</v>
      </c>
      <c r="X6991" s="566">
        <v>10102</v>
      </c>
    </row>
    <row r="6992" spans="18:24" x14ac:dyDescent="0.2">
      <c r="R6992" s="406" t="str">
        <f t="shared" si="109"/>
        <v>536_COR4_35_9_202021</v>
      </c>
      <c r="S6992" s="406">
        <v>536</v>
      </c>
      <c r="T6992" s="406" t="s">
        <v>231</v>
      </c>
      <c r="U6992" s="406">
        <v>35</v>
      </c>
      <c r="V6992" s="406">
        <v>9</v>
      </c>
      <c r="W6992" s="406">
        <v>202021</v>
      </c>
      <c r="X6992" s="566">
        <v>5172</v>
      </c>
    </row>
    <row r="6993" spans="18:24" x14ac:dyDescent="0.2">
      <c r="R6993" s="406" t="str">
        <f t="shared" si="109"/>
        <v>538_COR4_35_9_202021</v>
      </c>
      <c r="S6993" s="406">
        <v>538</v>
      </c>
      <c r="T6993" s="406" t="s">
        <v>231</v>
      </c>
      <c r="U6993" s="406">
        <v>35</v>
      </c>
      <c r="V6993" s="406">
        <v>9</v>
      </c>
      <c r="W6993" s="406">
        <v>202021</v>
      </c>
      <c r="X6993" s="566">
        <v>5222</v>
      </c>
    </row>
    <row r="6994" spans="18:24" x14ac:dyDescent="0.2">
      <c r="R6994" s="406" t="str">
        <f t="shared" si="109"/>
        <v>540_COR4_35_9_202021</v>
      </c>
      <c r="S6994" s="406">
        <v>540</v>
      </c>
      <c r="T6994" s="406" t="s">
        <v>231</v>
      </c>
      <c r="U6994" s="406">
        <v>35</v>
      </c>
      <c r="V6994" s="406">
        <v>9</v>
      </c>
      <c r="W6994" s="406">
        <v>202021</v>
      </c>
      <c r="X6994" s="566">
        <v>13561</v>
      </c>
    </row>
    <row r="6995" spans="18:24" x14ac:dyDescent="0.2">
      <c r="R6995" s="406" t="str">
        <f t="shared" si="109"/>
        <v>542_COR4_35_9_202021</v>
      </c>
      <c r="S6995" s="406">
        <v>542</v>
      </c>
      <c r="T6995" s="406" t="s">
        <v>231</v>
      </c>
      <c r="U6995" s="406">
        <v>35</v>
      </c>
      <c r="V6995" s="406">
        <v>9</v>
      </c>
      <c r="W6995" s="406">
        <v>202021</v>
      </c>
      <c r="X6995" s="566">
        <v>1986</v>
      </c>
    </row>
    <row r="6996" spans="18:24" x14ac:dyDescent="0.2">
      <c r="R6996" s="406" t="str">
        <f t="shared" si="109"/>
        <v>544_COR4_35_9_202021</v>
      </c>
      <c r="S6996" s="406">
        <v>544</v>
      </c>
      <c r="T6996" s="406" t="s">
        <v>231</v>
      </c>
      <c r="U6996" s="406">
        <v>35</v>
      </c>
      <c r="V6996" s="406">
        <v>9</v>
      </c>
      <c r="W6996" s="406">
        <v>202021</v>
      </c>
      <c r="X6996" s="566">
        <v>7250</v>
      </c>
    </row>
    <row r="6997" spans="18:24" x14ac:dyDescent="0.2">
      <c r="R6997" s="406" t="str">
        <f t="shared" si="109"/>
        <v>545_COR4_35_9_202021</v>
      </c>
      <c r="S6997" s="406">
        <v>545</v>
      </c>
      <c r="T6997" s="406" t="s">
        <v>231</v>
      </c>
      <c r="U6997" s="406">
        <v>35</v>
      </c>
      <c r="V6997" s="406">
        <v>9</v>
      </c>
      <c r="W6997" s="406">
        <v>202021</v>
      </c>
      <c r="X6997" s="566">
        <v>676</v>
      </c>
    </row>
    <row r="6998" spans="18:24" x14ac:dyDescent="0.2">
      <c r="R6998" s="406" t="str">
        <f t="shared" si="109"/>
        <v>546_COR4_35_9_202021</v>
      </c>
      <c r="S6998" s="406">
        <v>546</v>
      </c>
      <c r="T6998" s="406" t="s">
        <v>231</v>
      </c>
      <c r="U6998" s="406">
        <v>35</v>
      </c>
      <c r="V6998" s="406">
        <v>9</v>
      </c>
      <c r="W6998" s="406">
        <v>202021</v>
      </c>
      <c r="X6998" s="566">
        <v>4462</v>
      </c>
    </row>
    <row r="6999" spans="18:24" x14ac:dyDescent="0.2">
      <c r="R6999" s="406" t="str">
        <f t="shared" si="109"/>
        <v>548_COR4_35_9_202021</v>
      </c>
      <c r="S6999" s="406">
        <v>548</v>
      </c>
      <c r="T6999" s="406" t="s">
        <v>231</v>
      </c>
      <c r="U6999" s="406">
        <v>35</v>
      </c>
      <c r="V6999" s="406">
        <v>9</v>
      </c>
      <c r="W6999" s="406">
        <v>202021</v>
      </c>
      <c r="X6999" s="566">
        <v>6075</v>
      </c>
    </row>
    <row r="7000" spans="18:24" x14ac:dyDescent="0.2">
      <c r="R7000" s="406" t="str">
        <f t="shared" si="109"/>
        <v>550_COR4_35_9_202021</v>
      </c>
      <c r="S7000" s="406">
        <v>550</v>
      </c>
      <c r="T7000" s="406" t="s">
        <v>231</v>
      </c>
      <c r="U7000" s="406">
        <v>35</v>
      </c>
      <c r="V7000" s="406">
        <v>9</v>
      </c>
      <c r="W7000" s="406">
        <v>202021</v>
      </c>
      <c r="X7000" s="566">
        <v>8723</v>
      </c>
    </row>
    <row r="7001" spans="18:24" x14ac:dyDescent="0.2">
      <c r="R7001" s="406" t="str">
        <f t="shared" si="109"/>
        <v>552_COR4_35_9_202021</v>
      </c>
      <c r="S7001" s="406">
        <v>552</v>
      </c>
      <c r="T7001" s="406" t="s">
        <v>231</v>
      </c>
      <c r="U7001" s="406">
        <v>35</v>
      </c>
      <c r="V7001" s="406">
        <v>9</v>
      </c>
      <c r="W7001" s="406">
        <v>202021</v>
      </c>
      <c r="X7001" s="566">
        <v>49312</v>
      </c>
    </row>
    <row r="7002" spans="18:24" x14ac:dyDescent="0.2">
      <c r="R7002" s="406" t="str">
        <f t="shared" si="109"/>
        <v>562_COR4_35_9_202021</v>
      </c>
      <c r="S7002" s="406">
        <v>562</v>
      </c>
      <c r="T7002" s="406" t="s">
        <v>231</v>
      </c>
      <c r="U7002" s="406">
        <v>35</v>
      </c>
      <c r="V7002" s="406">
        <v>9</v>
      </c>
      <c r="W7002" s="406">
        <v>202021</v>
      </c>
      <c r="X7002" s="566">
        <v>0</v>
      </c>
    </row>
    <row r="7003" spans="18:24" x14ac:dyDescent="0.2">
      <c r="R7003" s="406" t="str">
        <f t="shared" si="109"/>
        <v>564_COR4_35_9_202021</v>
      </c>
      <c r="S7003" s="406">
        <v>564</v>
      </c>
      <c r="T7003" s="406" t="s">
        <v>231</v>
      </c>
      <c r="U7003" s="406">
        <v>35</v>
      </c>
      <c r="V7003" s="406">
        <v>9</v>
      </c>
      <c r="W7003" s="406">
        <v>202021</v>
      </c>
      <c r="X7003" s="566">
        <v>0</v>
      </c>
    </row>
    <row r="7004" spans="18:24" x14ac:dyDescent="0.2">
      <c r="R7004" s="406" t="str">
        <f t="shared" si="109"/>
        <v>566_COR4_35_9_202021</v>
      </c>
      <c r="S7004" s="406">
        <v>566</v>
      </c>
      <c r="T7004" s="406" t="s">
        <v>231</v>
      </c>
      <c r="U7004" s="406">
        <v>35</v>
      </c>
      <c r="V7004" s="406">
        <v>9</v>
      </c>
      <c r="W7004" s="406">
        <v>202021</v>
      </c>
      <c r="X7004" s="566">
        <v>2630</v>
      </c>
    </row>
    <row r="7005" spans="18:24" x14ac:dyDescent="0.2">
      <c r="R7005" s="406" t="str">
        <f t="shared" si="109"/>
        <v>568_COR4_35_9_202021</v>
      </c>
      <c r="S7005" s="406">
        <v>568</v>
      </c>
      <c r="T7005" s="406" t="s">
        <v>231</v>
      </c>
      <c r="U7005" s="406">
        <v>35</v>
      </c>
      <c r="V7005" s="406">
        <v>9</v>
      </c>
      <c r="W7005" s="406">
        <v>202021</v>
      </c>
      <c r="X7005" s="566">
        <v>2237</v>
      </c>
    </row>
    <row r="7006" spans="18:24" x14ac:dyDescent="0.2">
      <c r="R7006" s="406" t="str">
        <f t="shared" si="109"/>
        <v>572_COR4_35_9_202021</v>
      </c>
      <c r="S7006" s="406">
        <v>572</v>
      </c>
      <c r="T7006" s="406" t="s">
        <v>231</v>
      </c>
      <c r="U7006" s="406">
        <v>35</v>
      </c>
      <c r="V7006" s="406">
        <v>9</v>
      </c>
      <c r="W7006" s="406">
        <v>202021</v>
      </c>
      <c r="X7006" s="566">
        <v>2008</v>
      </c>
    </row>
    <row r="7007" spans="18:24" x14ac:dyDescent="0.2">
      <c r="R7007" s="406" t="str">
        <f t="shared" si="109"/>
        <v>574_COR4_35_9_202021</v>
      </c>
      <c r="S7007" s="406">
        <v>574</v>
      </c>
      <c r="T7007" s="406" t="s">
        <v>231</v>
      </c>
      <c r="U7007" s="406">
        <v>35</v>
      </c>
      <c r="V7007" s="406">
        <v>9</v>
      </c>
      <c r="W7007" s="406">
        <v>202021</v>
      </c>
      <c r="X7007" s="566">
        <v>2357</v>
      </c>
    </row>
    <row r="7008" spans="18:24" x14ac:dyDescent="0.2">
      <c r="R7008" s="406" t="str">
        <f t="shared" si="109"/>
        <v>576_COR4_35_9_202021</v>
      </c>
      <c r="S7008" s="406">
        <v>576</v>
      </c>
      <c r="T7008" s="406" t="s">
        <v>231</v>
      </c>
      <c r="U7008" s="406">
        <v>35</v>
      </c>
      <c r="V7008" s="406">
        <v>9</v>
      </c>
      <c r="W7008" s="406">
        <v>202021</v>
      </c>
      <c r="X7008" s="566">
        <v>2904</v>
      </c>
    </row>
    <row r="7009" spans="18:24" x14ac:dyDescent="0.2">
      <c r="R7009" s="406" t="str">
        <f t="shared" si="109"/>
        <v>582_COR4_35_9_202021</v>
      </c>
      <c r="S7009" s="406">
        <v>582</v>
      </c>
      <c r="T7009" s="406" t="s">
        <v>231</v>
      </c>
      <c r="U7009" s="406">
        <v>35</v>
      </c>
      <c r="V7009" s="406">
        <v>9</v>
      </c>
      <c r="W7009" s="406">
        <v>202021</v>
      </c>
      <c r="X7009" s="566">
        <v>0</v>
      </c>
    </row>
    <row r="7010" spans="18:24" x14ac:dyDescent="0.2">
      <c r="R7010" s="406" t="str">
        <f t="shared" si="109"/>
        <v>584_COR4_35_9_202021</v>
      </c>
      <c r="S7010" s="406">
        <v>584</v>
      </c>
      <c r="T7010" s="406" t="s">
        <v>231</v>
      </c>
      <c r="U7010" s="406">
        <v>35</v>
      </c>
      <c r="V7010" s="406">
        <v>9</v>
      </c>
      <c r="W7010" s="406">
        <v>202021</v>
      </c>
      <c r="X7010" s="566">
        <v>0</v>
      </c>
    </row>
    <row r="7011" spans="18:24" x14ac:dyDescent="0.2">
      <c r="R7011" s="406" t="str">
        <f t="shared" si="109"/>
        <v>586_COR4_35_9_202021</v>
      </c>
      <c r="S7011" s="406">
        <v>586</v>
      </c>
      <c r="T7011" s="406" t="s">
        <v>231</v>
      </c>
      <c r="U7011" s="406">
        <v>35</v>
      </c>
      <c r="V7011" s="406">
        <v>9</v>
      </c>
      <c r="W7011" s="406">
        <v>202021</v>
      </c>
      <c r="X7011" s="566">
        <v>0</v>
      </c>
    </row>
    <row r="7012" spans="18:24" x14ac:dyDescent="0.2">
      <c r="R7012" s="406" t="str">
        <f t="shared" si="109"/>
        <v>512_COR4_36_9_202021</v>
      </c>
      <c r="S7012" s="406">
        <v>512</v>
      </c>
      <c r="T7012" s="406" t="s">
        <v>231</v>
      </c>
      <c r="U7012" s="406">
        <v>36</v>
      </c>
      <c r="V7012" s="406">
        <v>9</v>
      </c>
      <c r="W7012" s="406">
        <v>202021</v>
      </c>
      <c r="X7012" s="566">
        <v>-344</v>
      </c>
    </row>
    <row r="7013" spans="18:24" x14ac:dyDescent="0.2">
      <c r="R7013" s="406" t="str">
        <f t="shared" si="109"/>
        <v>514_COR4_36_9_202021</v>
      </c>
      <c r="S7013" s="406">
        <v>514</v>
      </c>
      <c r="T7013" s="406" t="s">
        <v>231</v>
      </c>
      <c r="U7013" s="406">
        <v>36</v>
      </c>
      <c r="V7013" s="406">
        <v>9</v>
      </c>
      <c r="W7013" s="406">
        <v>202021</v>
      </c>
      <c r="X7013" s="566">
        <v>-2788</v>
      </c>
    </row>
    <row r="7014" spans="18:24" x14ac:dyDescent="0.2">
      <c r="R7014" s="406" t="str">
        <f t="shared" si="109"/>
        <v>516_COR4_36_9_202021</v>
      </c>
      <c r="S7014" s="406">
        <v>516</v>
      </c>
      <c r="T7014" s="406" t="s">
        <v>231</v>
      </c>
      <c r="U7014" s="406">
        <v>36</v>
      </c>
      <c r="V7014" s="406">
        <v>9</v>
      </c>
      <c r="W7014" s="406">
        <v>202021</v>
      </c>
      <c r="X7014" s="566">
        <v>-2335</v>
      </c>
    </row>
    <row r="7015" spans="18:24" x14ac:dyDescent="0.2">
      <c r="R7015" s="406" t="str">
        <f t="shared" si="109"/>
        <v>518_COR4_36_9_202021</v>
      </c>
      <c r="S7015" s="406">
        <v>518</v>
      </c>
      <c r="T7015" s="406" t="s">
        <v>231</v>
      </c>
      <c r="U7015" s="406">
        <v>36</v>
      </c>
      <c r="V7015" s="406">
        <v>9</v>
      </c>
      <c r="W7015" s="406">
        <v>202021</v>
      </c>
      <c r="X7015" s="566">
        <v>1471</v>
      </c>
    </row>
    <row r="7016" spans="18:24" x14ac:dyDescent="0.2">
      <c r="R7016" s="406" t="str">
        <f t="shared" si="109"/>
        <v>520_COR4_36_9_202021</v>
      </c>
      <c r="S7016" s="406">
        <v>520</v>
      </c>
      <c r="T7016" s="406" t="s">
        <v>231</v>
      </c>
      <c r="U7016" s="406">
        <v>36</v>
      </c>
      <c r="V7016" s="406">
        <v>9</v>
      </c>
      <c r="W7016" s="406">
        <v>202021</v>
      </c>
      <c r="X7016" s="566">
        <v>1406</v>
      </c>
    </row>
    <row r="7017" spans="18:24" x14ac:dyDescent="0.2">
      <c r="R7017" s="406" t="str">
        <f t="shared" si="109"/>
        <v>522_COR4_36_9_202021</v>
      </c>
      <c r="S7017" s="406">
        <v>522</v>
      </c>
      <c r="T7017" s="406" t="s">
        <v>231</v>
      </c>
      <c r="U7017" s="406">
        <v>36</v>
      </c>
      <c r="V7017" s="406">
        <v>9</v>
      </c>
      <c r="W7017" s="406">
        <v>202021</v>
      </c>
      <c r="X7017" s="566">
        <v>-2277.6540000000005</v>
      </c>
    </row>
    <row r="7018" spans="18:24" x14ac:dyDescent="0.2">
      <c r="R7018" s="406" t="str">
        <f t="shared" si="109"/>
        <v>524_COR4_36_9_202021</v>
      </c>
      <c r="S7018" s="406">
        <v>524</v>
      </c>
      <c r="T7018" s="406" t="s">
        <v>231</v>
      </c>
      <c r="U7018" s="406">
        <v>36</v>
      </c>
      <c r="V7018" s="406">
        <v>9</v>
      </c>
      <c r="W7018" s="406">
        <v>202021</v>
      </c>
      <c r="X7018" s="566">
        <v>18967.48245</v>
      </c>
    </row>
    <row r="7019" spans="18:24" x14ac:dyDescent="0.2">
      <c r="R7019" s="406" t="str">
        <f t="shared" si="109"/>
        <v>526_COR4_36_9_202021</v>
      </c>
      <c r="S7019" s="406">
        <v>526</v>
      </c>
      <c r="T7019" s="406" t="s">
        <v>231</v>
      </c>
      <c r="U7019" s="406">
        <v>36</v>
      </c>
      <c r="V7019" s="406">
        <v>9</v>
      </c>
      <c r="W7019" s="406">
        <v>202021</v>
      </c>
      <c r="X7019" s="566">
        <v>-2669</v>
      </c>
    </row>
    <row r="7020" spans="18:24" x14ac:dyDescent="0.2">
      <c r="R7020" s="406" t="str">
        <f t="shared" si="109"/>
        <v>528_COR4_36_9_202021</v>
      </c>
      <c r="S7020" s="406">
        <v>528</v>
      </c>
      <c r="T7020" s="406" t="s">
        <v>231</v>
      </c>
      <c r="U7020" s="406">
        <v>36</v>
      </c>
      <c r="V7020" s="406">
        <v>9</v>
      </c>
      <c r="W7020" s="406">
        <v>202021</v>
      </c>
      <c r="X7020" s="566">
        <v>-4982.9458007110552</v>
      </c>
    </row>
    <row r="7021" spans="18:24" x14ac:dyDescent="0.2">
      <c r="R7021" s="406" t="str">
        <f t="shared" si="109"/>
        <v>530_COR4_36_9_202021</v>
      </c>
      <c r="S7021" s="406">
        <v>530</v>
      </c>
      <c r="T7021" s="406" t="s">
        <v>231</v>
      </c>
      <c r="U7021" s="406">
        <v>36</v>
      </c>
      <c r="V7021" s="406">
        <v>9</v>
      </c>
      <c r="W7021" s="406">
        <v>202021</v>
      </c>
      <c r="X7021" s="566">
        <v>2582.3767399999997</v>
      </c>
    </row>
    <row r="7022" spans="18:24" x14ac:dyDescent="0.2">
      <c r="R7022" s="406" t="str">
        <f t="shared" si="109"/>
        <v>532_COR4_36_9_202021</v>
      </c>
      <c r="S7022" s="406">
        <v>532</v>
      </c>
      <c r="T7022" s="406" t="s">
        <v>231</v>
      </c>
      <c r="U7022" s="406">
        <v>36</v>
      </c>
      <c r="V7022" s="406">
        <v>9</v>
      </c>
      <c r="W7022" s="406">
        <v>202021</v>
      </c>
      <c r="X7022" s="566">
        <v>61316</v>
      </c>
    </row>
    <row r="7023" spans="18:24" x14ac:dyDescent="0.2">
      <c r="R7023" s="406" t="str">
        <f t="shared" si="109"/>
        <v>534_COR4_36_9_202021</v>
      </c>
      <c r="S7023" s="406">
        <v>534</v>
      </c>
      <c r="T7023" s="406" t="s">
        <v>231</v>
      </c>
      <c r="U7023" s="406">
        <v>36</v>
      </c>
      <c r="V7023" s="406">
        <v>9</v>
      </c>
      <c r="W7023" s="406">
        <v>202021</v>
      </c>
      <c r="X7023" s="566">
        <v>182</v>
      </c>
    </row>
    <row r="7024" spans="18:24" x14ac:dyDescent="0.2">
      <c r="R7024" s="406" t="str">
        <f t="shared" si="109"/>
        <v>536_COR4_36_9_202021</v>
      </c>
      <c r="S7024" s="406">
        <v>536</v>
      </c>
      <c r="T7024" s="406" t="s">
        <v>231</v>
      </c>
      <c r="U7024" s="406">
        <v>36</v>
      </c>
      <c r="V7024" s="406">
        <v>9</v>
      </c>
      <c r="W7024" s="406">
        <v>202021</v>
      </c>
      <c r="X7024" s="566">
        <v>1195</v>
      </c>
    </row>
    <row r="7025" spans="18:24" x14ac:dyDescent="0.2">
      <c r="R7025" s="406" t="str">
        <f t="shared" si="109"/>
        <v>538_COR4_36_9_202021</v>
      </c>
      <c r="S7025" s="406">
        <v>538</v>
      </c>
      <c r="T7025" s="406" t="s">
        <v>231</v>
      </c>
      <c r="U7025" s="406">
        <v>36</v>
      </c>
      <c r="V7025" s="406">
        <v>9</v>
      </c>
      <c r="W7025" s="406">
        <v>202021</v>
      </c>
      <c r="X7025" s="566">
        <v>-315</v>
      </c>
    </row>
    <row r="7026" spans="18:24" x14ac:dyDescent="0.2">
      <c r="R7026" s="406" t="str">
        <f t="shared" si="109"/>
        <v>540_COR4_36_9_202021</v>
      </c>
      <c r="S7026" s="406">
        <v>540</v>
      </c>
      <c r="T7026" s="406" t="s">
        <v>231</v>
      </c>
      <c r="U7026" s="406">
        <v>36</v>
      </c>
      <c r="V7026" s="406">
        <v>9</v>
      </c>
      <c r="W7026" s="406">
        <v>202021</v>
      </c>
      <c r="X7026" s="566">
        <v>11360.666000000001</v>
      </c>
    </row>
    <row r="7027" spans="18:24" x14ac:dyDescent="0.2">
      <c r="R7027" s="406" t="str">
        <f t="shared" si="109"/>
        <v>542_COR4_36_9_202021</v>
      </c>
      <c r="S7027" s="406">
        <v>542</v>
      </c>
      <c r="T7027" s="406" t="s">
        <v>231</v>
      </c>
      <c r="U7027" s="406">
        <v>36</v>
      </c>
      <c r="V7027" s="406">
        <v>9</v>
      </c>
      <c r="W7027" s="406">
        <v>202021</v>
      </c>
      <c r="X7027" s="566">
        <v>4740</v>
      </c>
    </row>
    <row r="7028" spans="18:24" x14ac:dyDescent="0.2">
      <c r="R7028" s="406" t="str">
        <f t="shared" si="109"/>
        <v>544_COR4_36_9_202021</v>
      </c>
      <c r="S7028" s="406">
        <v>544</v>
      </c>
      <c r="T7028" s="406" t="s">
        <v>231</v>
      </c>
      <c r="U7028" s="406">
        <v>36</v>
      </c>
      <c r="V7028" s="406">
        <v>9</v>
      </c>
      <c r="W7028" s="406">
        <v>202021</v>
      </c>
      <c r="X7028" s="566">
        <v>-7250</v>
      </c>
    </row>
    <row r="7029" spans="18:24" x14ac:dyDescent="0.2">
      <c r="R7029" s="406" t="str">
        <f t="shared" si="109"/>
        <v>545_COR4_36_9_202021</v>
      </c>
      <c r="S7029" s="406">
        <v>545</v>
      </c>
      <c r="T7029" s="406" t="s">
        <v>231</v>
      </c>
      <c r="U7029" s="406">
        <v>36</v>
      </c>
      <c r="V7029" s="406">
        <v>9</v>
      </c>
      <c r="W7029" s="406">
        <v>202021</v>
      </c>
      <c r="X7029" s="566">
        <v>2645</v>
      </c>
    </row>
    <row r="7030" spans="18:24" x14ac:dyDescent="0.2">
      <c r="R7030" s="406" t="str">
        <f t="shared" si="109"/>
        <v>546_COR4_36_9_202021</v>
      </c>
      <c r="S7030" s="406">
        <v>546</v>
      </c>
      <c r="T7030" s="406" t="s">
        <v>231</v>
      </c>
      <c r="U7030" s="406">
        <v>36</v>
      </c>
      <c r="V7030" s="406">
        <v>9</v>
      </c>
      <c r="W7030" s="406">
        <v>202021</v>
      </c>
      <c r="X7030" s="566">
        <v>670</v>
      </c>
    </row>
    <row r="7031" spans="18:24" x14ac:dyDescent="0.2">
      <c r="R7031" s="406" t="str">
        <f t="shared" si="109"/>
        <v>548_COR4_36_9_202021</v>
      </c>
      <c r="S7031" s="406">
        <v>548</v>
      </c>
      <c r="T7031" s="406" t="s">
        <v>231</v>
      </c>
      <c r="U7031" s="406">
        <v>36</v>
      </c>
      <c r="V7031" s="406">
        <v>9</v>
      </c>
      <c r="W7031" s="406">
        <v>202021</v>
      </c>
      <c r="X7031" s="566">
        <v>-215.54199999999946</v>
      </c>
    </row>
    <row r="7032" spans="18:24" x14ac:dyDescent="0.2">
      <c r="R7032" s="406" t="str">
        <f t="shared" si="109"/>
        <v>550_COR4_36_9_202021</v>
      </c>
      <c r="S7032" s="406">
        <v>550</v>
      </c>
      <c r="T7032" s="406" t="s">
        <v>231</v>
      </c>
      <c r="U7032" s="406">
        <v>36</v>
      </c>
      <c r="V7032" s="406">
        <v>9</v>
      </c>
      <c r="W7032" s="406">
        <v>202021</v>
      </c>
      <c r="X7032" s="566">
        <v>-2855.0547100000003</v>
      </c>
    </row>
    <row r="7033" spans="18:24" x14ac:dyDescent="0.2">
      <c r="R7033" s="406" t="str">
        <f t="shared" si="109"/>
        <v>552_COR4_36_9_202021</v>
      </c>
      <c r="S7033" s="406">
        <v>552</v>
      </c>
      <c r="T7033" s="406" t="s">
        <v>231</v>
      </c>
      <c r="U7033" s="406">
        <v>36</v>
      </c>
      <c r="V7033" s="406">
        <v>9</v>
      </c>
      <c r="W7033" s="406">
        <v>202021</v>
      </c>
      <c r="X7033" s="566">
        <v>12335</v>
      </c>
    </row>
    <row r="7034" spans="18:24" x14ac:dyDescent="0.2">
      <c r="R7034" s="406" t="str">
        <f t="shared" si="109"/>
        <v>562_COR4_36_9_202021</v>
      </c>
      <c r="S7034" s="406">
        <v>562</v>
      </c>
      <c r="T7034" s="406" t="s">
        <v>231</v>
      </c>
      <c r="U7034" s="406">
        <v>36</v>
      </c>
      <c r="V7034" s="406">
        <v>9</v>
      </c>
      <c r="W7034" s="406">
        <v>202021</v>
      </c>
      <c r="X7034" s="566">
        <v>2643</v>
      </c>
    </row>
    <row r="7035" spans="18:24" x14ac:dyDescent="0.2">
      <c r="R7035" s="406" t="str">
        <f t="shared" si="109"/>
        <v>564_COR4_36_9_202021</v>
      </c>
      <c r="S7035" s="406">
        <v>564</v>
      </c>
      <c r="T7035" s="406" t="s">
        <v>231</v>
      </c>
      <c r="U7035" s="406">
        <v>36</v>
      </c>
      <c r="V7035" s="406">
        <v>9</v>
      </c>
      <c r="W7035" s="406">
        <v>202021</v>
      </c>
      <c r="X7035" s="566">
        <v>0</v>
      </c>
    </row>
    <row r="7036" spans="18:24" x14ac:dyDescent="0.2">
      <c r="R7036" s="406" t="str">
        <f t="shared" si="109"/>
        <v>566_COR4_36_9_202021</v>
      </c>
      <c r="S7036" s="406">
        <v>566</v>
      </c>
      <c r="T7036" s="406" t="s">
        <v>231</v>
      </c>
      <c r="U7036" s="406">
        <v>36</v>
      </c>
      <c r="V7036" s="406">
        <v>9</v>
      </c>
      <c r="W7036" s="406">
        <v>202021</v>
      </c>
      <c r="X7036" s="566">
        <v>-429</v>
      </c>
    </row>
    <row r="7037" spans="18:24" x14ac:dyDescent="0.2">
      <c r="R7037" s="406" t="str">
        <f t="shared" si="109"/>
        <v>568_COR4_36_9_202021</v>
      </c>
      <c r="S7037" s="406">
        <v>568</v>
      </c>
      <c r="T7037" s="406" t="s">
        <v>231</v>
      </c>
      <c r="U7037" s="406">
        <v>36</v>
      </c>
      <c r="V7037" s="406">
        <v>9</v>
      </c>
      <c r="W7037" s="406">
        <v>202021</v>
      </c>
      <c r="X7037" s="566">
        <v>12050</v>
      </c>
    </row>
    <row r="7038" spans="18:24" x14ac:dyDescent="0.2">
      <c r="R7038" s="406" t="str">
        <f t="shared" si="109"/>
        <v>572_COR4_36_9_202021</v>
      </c>
      <c r="S7038" s="406">
        <v>572</v>
      </c>
      <c r="T7038" s="406" t="s">
        <v>231</v>
      </c>
      <c r="U7038" s="406">
        <v>36</v>
      </c>
      <c r="V7038" s="406">
        <v>9</v>
      </c>
      <c r="W7038" s="406">
        <v>202021</v>
      </c>
      <c r="X7038" s="566">
        <v>3594</v>
      </c>
    </row>
    <row r="7039" spans="18:24" x14ac:dyDescent="0.2">
      <c r="R7039" s="406" t="str">
        <f t="shared" si="109"/>
        <v>574_COR4_36_9_202021</v>
      </c>
      <c r="S7039" s="406">
        <v>574</v>
      </c>
      <c r="T7039" s="406" t="s">
        <v>231</v>
      </c>
      <c r="U7039" s="406">
        <v>36</v>
      </c>
      <c r="V7039" s="406">
        <v>9</v>
      </c>
      <c r="W7039" s="406">
        <v>202021</v>
      </c>
      <c r="X7039" s="566">
        <v>-2357</v>
      </c>
    </row>
    <row r="7040" spans="18:24" x14ac:dyDescent="0.2">
      <c r="R7040" s="406" t="str">
        <f t="shared" si="109"/>
        <v>576_COR4_36_9_202021</v>
      </c>
      <c r="S7040" s="406">
        <v>576</v>
      </c>
      <c r="T7040" s="406" t="s">
        <v>231</v>
      </c>
      <c r="U7040" s="406">
        <v>36</v>
      </c>
      <c r="V7040" s="406">
        <v>9</v>
      </c>
      <c r="W7040" s="406">
        <v>202021</v>
      </c>
      <c r="X7040" s="566">
        <v>393</v>
      </c>
    </row>
    <row r="7041" spans="18:24" x14ac:dyDescent="0.2">
      <c r="R7041" s="406" t="str">
        <f t="shared" si="109"/>
        <v>582_COR4_36_9_202021</v>
      </c>
      <c r="S7041" s="406">
        <v>582</v>
      </c>
      <c r="T7041" s="406" t="s">
        <v>231</v>
      </c>
      <c r="U7041" s="406">
        <v>36</v>
      </c>
      <c r="V7041" s="406">
        <v>9</v>
      </c>
      <c r="W7041" s="406">
        <v>202021</v>
      </c>
      <c r="X7041" s="566">
        <v>0</v>
      </c>
    </row>
    <row r="7042" spans="18:24" x14ac:dyDescent="0.2">
      <c r="R7042" s="406" t="str">
        <f t="shared" si="109"/>
        <v>584_COR4_36_9_202021</v>
      </c>
      <c r="S7042" s="406">
        <v>584</v>
      </c>
      <c r="T7042" s="406" t="s">
        <v>231</v>
      </c>
      <c r="U7042" s="406">
        <v>36</v>
      </c>
      <c r="V7042" s="406">
        <v>9</v>
      </c>
      <c r="W7042" s="406">
        <v>202021</v>
      </c>
      <c r="X7042" s="566">
        <v>0</v>
      </c>
    </row>
    <row r="7043" spans="18:24" x14ac:dyDescent="0.2">
      <c r="R7043" s="406" t="str">
        <f t="shared" si="109"/>
        <v>586_COR4_36_9_202021</v>
      </c>
      <c r="S7043" s="406">
        <v>586</v>
      </c>
      <c r="T7043" s="406" t="s">
        <v>231</v>
      </c>
      <c r="U7043" s="406">
        <v>36</v>
      </c>
      <c r="V7043" s="406">
        <v>9</v>
      </c>
      <c r="W7043" s="406">
        <v>202021</v>
      </c>
      <c r="X7043" s="566">
        <v>0</v>
      </c>
    </row>
    <row r="7044" spans="18:24" x14ac:dyDescent="0.2">
      <c r="R7044" s="406" t="str">
        <f t="shared" ref="R7044:R7107" si="110">S7044&amp;"_"&amp;T7044&amp;"_"&amp;U7044&amp;"_"&amp;V7044&amp;"_"&amp;W7044</f>
        <v>512_COR4_37_9_202021</v>
      </c>
      <c r="S7044" s="406">
        <v>512</v>
      </c>
      <c r="T7044" s="406" t="s">
        <v>231</v>
      </c>
      <c r="U7044" s="406">
        <v>37</v>
      </c>
      <c r="V7044" s="406">
        <v>9</v>
      </c>
      <c r="W7044" s="406">
        <v>202021</v>
      </c>
      <c r="X7044" s="566">
        <v>136560</v>
      </c>
    </row>
    <row r="7045" spans="18:24" x14ac:dyDescent="0.2">
      <c r="R7045" s="406" t="str">
        <f t="shared" si="110"/>
        <v>514_COR4_37_9_202021</v>
      </c>
      <c r="S7045" s="406">
        <v>514</v>
      </c>
      <c r="T7045" s="406" t="s">
        <v>231</v>
      </c>
      <c r="U7045" s="406">
        <v>37</v>
      </c>
      <c r="V7045" s="406">
        <v>9</v>
      </c>
      <c r="W7045" s="406">
        <v>202021</v>
      </c>
      <c r="X7045" s="566">
        <v>174019</v>
      </c>
    </row>
    <row r="7046" spans="18:24" x14ac:dyDescent="0.2">
      <c r="R7046" s="406" t="str">
        <f t="shared" si="110"/>
        <v>516_COR4_37_9_202021</v>
      </c>
      <c r="S7046" s="406">
        <v>516</v>
      </c>
      <c r="T7046" s="406" t="s">
        <v>231</v>
      </c>
      <c r="U7046" s="406">
        <v>37</v>
      </c>
      <c r="V7046" s="406">
        <v>9</v>
      </c>
      <c r="W7046" s="406">
        <v>202021</v>
      </c>
      <c r="X7046" s="566">
        <v>222940</v>
      </c>
    </row>
    <row r="7047" spans="18:24" x14ac:dyDescent="0.2">
      <c r="R7047" s="406" t="str">
        <f t="shared" si="110"/>
        <v>518_COR4_37_9_202021</v>
      </c>
      <c r="S7047" s="406">
        <v>518</v>
      </c>
      <c r="T7047" s="406" t="s">
        <v>231</v>
      </c>
      <c r="U7047" s="406">
        <v>37</v>
      </c>
      <c r="V7047" s="406">
        <v>9</v>
      </c>
      <c r="W7047" s="406">
        <v>202021</v>
      </c>
      <c r="X7047" s="566">
        <v>284311</v>
      </c>
    </row>
    <row r="7048" spans="18:24" x14ac:dyDescent="0.2">
      <c r="R7048" s="406" t="str">
        <f t="shared" si="110"/>
        <v>520_COR4_37_9_202021</v>
      </c>
      <c r="S7048" s="406">
        <v>520</v>
      </c>
      <c r="T7048" s="406" t="s">
        <v>231</v>
      </c>
      <c r="U7048" s="406">
        <v>37</v>
      </c>
      <c r="V7048" s="406">
        <v>9</v>
      </c>
      <c r="W7048" s="406">
        <v>202021</v>
      </c>
      <c r="X7048" s="566">
        <v>351703</v>
      </c>
    </row>
    <row r="7049" spans="18:24" x14ac:dyDescent="0.2">
      <c r="R7049" s="406" t="str">
        <f t="shared" si="110"/>
        <v>522_COR4_37_9_202021</v>
      </c>
      <c r="S7049" s="406">
        <v>522</v>
      </c>
      <c r="T7049" s="406" t="s">
        <v>231</v>
      </c>
      <c r="U7049" s="406">
        <v>37</v>
      </c>
      <c r="V7049" s="406">
        <v>9</v>
      </c>
      <c r="W7049" s="406">
        <v>202021</v>
      </c>
      <c r="X7049" s="566">
        <v>462671.125</v>
      </c>
    </row>
    <row r="7050" spans="18:24" x14ac:dyDescent="0.2">
      <c r="R7050" s="406" t="str">
        <f t="shared" si="110"/>
        <v>524_COR4_37_9_202021</v>
      </c>
      <c r="S7050" s="406">
        <v>524</v>
      </c>
      <c r="T7050" s="406" t="s">
        <v>231</v>
      </c>
      <c r="U7050" s="406">
        <v>37</v>
      </c>
      <c r="V7050" s="406">
        <v>9</v>
      </c>
      <c r="W7050" s="406">
        <v>202021</v>
      </c>
      <c r="X7050" s="566">
        <v>397428.83382</v>
      </c>
    </row>
    <row r="7051" spans="18:24" x14ac:dyDescent="0.2">
      <c r="R7051" s="406" t="str">
        <f t="shared" si="110"/>
        <v>526_COR4_37_9_202021</v>
      </c>
      <c r="S7051" s="406">
        <v>526</v>
      </c>
      <c r="T7051" s="406" t="s">
        <v>231</v>
      </c>
      <c r="U7051" s="406">
        <v>37</v>
      </c>
      <c r="V7051" s="406">
        <v>9</v>
      </c>
      <c r="W7051" s="406">
        <v>202021</v>
      </c>
      <c r="X7051" s="566">
        <v>138216</v>
      </c>
    </row>
    <row r="7052" spans="18:24" x14ac:dyDescent="0.2">
      <c r="R7052" s="406" t="str">
        <f t="shared" si="110"/>
        <v>528_COR4_37_9_202021</v>
      </c>
      <c r="S7052" s="406">
        <v>528</v>
      </c>
      <c r="T7052" s="406" t="s">
        <v>231</v>
      </c>
      <c r="U7052" s="406">
        <v>37</v>
      </c>
      <c r="V7052" s="406">
        <v>9</v>
      </c>
      <c r="W7052" s="406">
        <v>202021</v>
      </c>
      <c r="X7052" s="566">
        <v>232561.21380285561</v>
      </c>
    </row>
    <row r="7053" spans="18:24" x14ac:dyDescent="0.2">
      <c r="R7053" s="406" t="str">
        <f t="shared" si="110"/>
        <v>530_COR4_37_9_202021</v>
      </c>
      <c r="S7053" s="406">
        <v>530</v>
      </c>
      <c r="T7053" s="406" t="s">
        <v>231</v>
      </c>
      <c r="U7053" s="406">
        <v>37</v>
      </c>
      <c r="V7053" s="406">
        <v>9</v>
      </c>
      <c r="W7053" s="406">
        <v>202021</v>
      </c>
      <c r="X7053" s="566">
        <v>503887.37673999998</v>
      </c>
    </row>
    <row r="7054" spans="18:24" x14ac:dyDescent="0.2">
      <c r="R7054" s="406" t="str">
        <f t="shared" si="110"/>
        <v>532_COR4_37_9_202021</v>
      </c>
      <c r="S7054" s="406">
        <v>532</v>
      </c>
      <c r="T7054" s="406" t="s">
        <v>231</v>
      </c>
      <c r="U7054" s="406">
        <v>37</v>
      </c>
      <c r="V7054" s="406">
        <v>9</v>
      </c>
      <c r="W7054" s="406">
        <v>202021</v>
      </c>
      <c r="X7054" s="566">
        <v>603177</v>
      </c>
    </row>
    <row r="7055" spans="18:24" x14ac:dyDescent="0.2">
      <c r="R7055" s="406" t="str">
        <f t="shared" si="110"/>
        <v>534_COR4_37_9_202021</v>
      </c>
      <c r="S7055" s="406">
        <v>534</v>
      </c>
      <c r="T7055" s="406" t="s">
        <v>231</v>
      </c>
      <c r="U7055" s="406">
        <v>37</v>
      </c>
      <c r="V7055" s="406">
        <v>9</v>
      </c>
      <c r="W7055" s="406">
        <v>202021</v>
      </c>
      <c r="X7055" s="566">
        <v>343055</v>
      </c>
    </row>
    <row r="7056" spans="18:24" x14ac:dyDescent="0.2">
      <c r="R7056" s="406" t="str">
        <f t="shared" si="110"/>
        <v>536_COR4_37_9_202021</v>
      </c>
      <c r="S7056" s="406">
        <v>536</v>
      </c>
      <c r="T7056" s="406" t="s">
        <v>231</v>
      </c>
      <c r="U7056" s="406">
        <v>37</v>
      </c>
      <c r="V7056" s="406">
        <v>9</v>
      </c>
      <c r="W7056" s="406">
        <v>202021</v>
      </c>
      <c r="X7056" s="566">
        <v>172971</v>
      </c>
    </row>
    <row r="7057" spans="18:24" x14ac:dyDescent="0.2">
      <c r="R7057" s="406" t="str">
        <f t="shared" si="110"/>
        <v>538_COR4_37_9_202021</v>
      </c>
      <c r="S7057" s="406">
        <v>538</v>
      </c>
      <c r="T7057" s="406" t="s">
        <v>231</v>
      </c>
      <c r="U7057" s="406">
        <v>37</v>
      </c>
      <c r="V7057" s="406">
        <v>9</v>
      </c>
      <c r="W7057" s="406">
        <v>202021</v>
      </c>
      <c r="X7057" s="566">
        <v>198763</v>
      </c>
    </row>
    <row r="7058" spans="18:24" x14ac:dyDescent="0.2">
      <c r="R7058" s="406" t="str">
        <f t="shared" si="110"/>
        <v>540_COR4_37_9_202021</v>
      </c>
      <c r="S7058" s="406">
        <v>540</v>
      </c>
      <c r="T7058" s="406" t="s">
        <v>231</v>
      </c>
      <c r="U7058" s="406">
        <v>37</v>
      </c>
      <c r="V7058" s="406">
        <v>9</v>
      </c>
      <c r="W7058" s="406">
        <v>202021</v>
      </c>
      <c r="X7058" s="566">
        <v>504847.66600000003</v>
      </c>
    </row>
    <row r="7059" spans="18:24" x14ac:dyDescent="0.2">
      <c r="R7059" s="406" t="str">
        <f t="shared" si="110"/>
        <v>542_COR4_37_9_202021</v>
      </c>
      <c r="S7059" s="406">
        <v>542</v>
      </c>
      <c r="T7059" s="406" t="s">
        <v>231</v>
      </c>
      <c r="U7059" s="406">
        <v>37</v>
      </c>
      <c r="V7059" s="406">
        <v>9</v>
      </c>
      <c r="W7059" s="406">
        <v>202021</v>
      </c>
      <c r="X7059" s="566">
        <v>108801</v>
      </c>
    </row>
    <row r="7060" spans="18:24" x14ac:dyDescent="0.2">
      <c r="R7060" s="406" t="str">
        <f t="shared" si="110"/>
        <v>544_COR4_37_9_202021</v>
      </c>
      <c r="S7060" s="406">
        <v>544</v>
      </c>
      <c r="T7060" s="406" t="s">
        <v>231</v>
      </c>
      <c r="U7060" s="406">
        <v>37</v>
      </c>
      <c r="V7060" s="406">
        <v>9</v>
      </c>
      <c r="W7060" s="406">
        <v>202021</v>
      </c>
      <c r="X7060" s="566">
        <v>376672</v>
      </c>
    </row>
    <row r="7061" spans="18:24" x14ac:dyDescent="0.2">
      <c r="R7061" s="406" t="str">
        <f t="shared" si="110"/>
        <v>545_COR4_37_9_202021</v>
      </c>
      <c r="S7061" s="406">
        <v>545</v>
      </c>
      <c r="T7061" s="406" t="s">
        <v>231</v>
      </c>
      <c r="U7061" s="406">
        <v>37</v>
      </c>
      <c r="V7061" s="406">
        <v>9</v>
      </c>
      <c r="W7061" s="406">
        <v>202021</v>
      </c>
      <c r="X7061" s="566">
        <v>169014</v>
      </c>
    </row>
    <row r="7062" spans="18:24" x14ac:dyDescent="0.2">
      <c r="R7062" s="406" t="str">
        <f t="shared" si="110"/>
        <v>546_COR4_37_9_202021</v>
      </c>
      <c r="S7062" s="406">
        <v>546</v>
      </c>
      <c r="T7062" s="406" t="s">
        <v>231</v>
      </c>
      <c r="U7062" s="406">
        <v>37</v>
      </c>
      <c r="V7062" s="406">
        <v>9</v>
      </c>
      <c r="W7062" s="406">
        <v>202021</v>
      </c>
      <c r="X7062" s="566">
        <v>141986</v>
      </c>
    </row>
    <row r="7063" spans="18:24" x14ac:dyDescent="0.2">
      <c r="R7063" s="406" t="str">
        <f t="shared" si="110"/>
        <v>548_COR4_37_9_202021</v>
      </c>
      <c r="S7063" s="406">
        <v>548</v>
      </c>
      <c r="T7063" s="406" t="s">
        <v>231</v>
      </c>
      <c r="U7063" s="406">
        <v>37</v>
      </c>
      <c r="V7063" s="406">
        <v>9</v>
      </c>
      <c r="W7063" s="406">
        <v>202021</v>
      </c>
      <c r="X7063" s="566">
        <v>189235.45800000001</v>
      </c>
    </row>
    <row r="7064" spans="18:24" x14ac:dyDescent="0.2">
      <c r="R7064" s="406" t="str">
        <f t="shared" si="110"/>
        <v>550_COR4_37_9_202021</v>
      </c>
      <c r="S7064" s="406">
        <v>550</v>
      </c>
      <c r="T7064" s="406" t="s">
        <v>231</v>
      </c>
      <c r="U7064" s="406">
        <v>37</v>
      </c>
      <c r="V7064" s="406">
        <v>9</v>
      </c>
      <c r="W7064" s="406">
        <v>202021</v>
      </c>
      <c r="X7064" s="566">
        <v>278238.94529</v>
      </c>
    </row>
    <row r="7065" spans="18:24" x14ac:dyDescent="0.2">
      <c r="R7065" s="406" t="str">
        <f t="shared" si="110"/>
        <v>552_COR4_37_9_202021</v>
      </c>
      <c r="S7065" s="406">
        <v>552</v>
      </c>
      <c r="T7065" s="406" t="s">
        <v>231</v>
      </c>
      <c r="U7065" s="406">
        <v>37</v>
      </c>
      <c r="V7065" s="406">
        <v>9</v>
      </c>
      <c r="W7065" s="406">
        <v>202021</v>
      </c>
      <c r="X7065" s="566">
        <v>840863</v>
      </c>
    </row>
    <row r="7066" spans="18:24" x14ac:dyDescent="0.2">
      <c r="R7066" s="406" t="str">
        <f t="shared" si="110"/>
        <v>562_COR4_37_9_202021</v>
      </c>
      <c r="S7066" s="406">
        <v>562</v>
      </c>
      <c r="T7066" s="406" t="s">
        <v>231</v>
      </c>
      <c r="U7066" s="406">
        <v>37</v>
      </c>
      <c r="V7066" s="406">
        <v>9</v>
      </c>
      <c r="W7066" s="406">
        <v>202021</v>
      </c>
      <c r="X7066" s="566">
        <v>2643</v>
      </c>
    </row>
    <row r="7067" spans="18:24" x14ac:dyDescent="0.2">
      <c r="R7067" s="406" t="str">
        <f t="shared" si="110"/>
        <v>564_COR4_37_9_202021</v>
      </c>
      <c r="S7067" s="406">
        <v>564</v>
      </c>
      <c r="T7067" s="406" t="s">
        <v>231</v>
      </c>
      <c r="U7067" s="406">
        <v>37</v>
      </c>
      <c r="V7067" s="406">
        <v>9</v>
      </c>
      <c r="W7067" s="406">
        <v>202021</v>
      </c>
      <c r="X7067" s="566">
        <v>0</v>
      </c>
    </row>
    <row r="7068" spans="18:24" x14ac:dyDescent="0.2">
      <c r="R7068" s="406" t="str">
        <f t="shared" si="110"/>
        <v>566_COR4_37_9_202021</v>
      </c>
      <c r="S7068" s="406">
        <v>566</v>
      </c>
      <c r="T7068" s="406" t="s">
        <v>231</v>
      </c>
      <c r="U7068" s="406">
        <v>37</v>
      </c>
      <c r="V7068" s="406">
        <v>9</v>
      </c>
      <c r="W7068" s="406">
        <v>202021</v>
      </c>
      <c r="X7068" s="566">
        <v>29966</v>
      </c>
    </row>
    <row r="7069" spans="18:24" x14ac:dyDescent="0.2">
      <c r="R7069" s="406" t="str">
        <f t="shared" si="110"/>
        <v>568_COR4_37_9_202021</v>
      </c>
      <c r="S7069" s="406">
        <v>568</v>
      </c>
      <c r="T7069" s="406" t="s">
        <v>231</v>
      </c>
      <c r="U7069" s="406">
        <v>37</v>
      </c>
      <c r="V7069" s="406">
        <v>9</v>
      </c>
      <c r="W7069" s="406">
        <v>202021</v>
      </c>
      <c r="X7069" s="566">
        <v>22945</v>
      </c>
    </row>
    <row r="7070" spans="18:24" x14ac:dyDescent="0.2">
      <c r="R7070" s="406" t="str">
        <f t="shared" si="110"/>
        <v>572_COR4_37_9_202021</v>
      </c>
      <c r="S7070" s="406">
        <v>572</v>
      </c>
      <c r="T7070" s="406" t="s">
        <v>231</v>
      </c>
      <c r="U7070" s="406">
        <v>37</v>
      </c>
      <c r="V7070" s="406">
        <v>9</v>
      </c>
      <c r="W7070" s="406">
        <v>202021</v>
      </c>
      <c r="X7070" s="566">
        <v>31557</v>
      </c>
    </row>
    <row r="7071" spans="18:24" x14ac:dyDescent="0.2">
      <c r="R7071" s="406" t="str">
        <f t="shared" si="110"/>
        <v>574_COR4_37_9_202021</v>
      </c>
      <c r="S7071" s="406">
        <v>574</v>
      </c>
      <c r="T7071" s="406" t="s">
        <v>231</v>
      </c>
      <c r="U7071" s="406">
        <v>37</v>
      </c>
      <c r="V7071" s="406">
        <v>9</v>
      </c>
      <c r="W7071" s="406">
        <v>202021</v>
      </c>
      <c r="X7071" s="566">
        <v>29389</v>
      </c>
    </row>
    <row r="7072" spans="18:24" x14ac:dyDescent="0.2">
      <c r="R7072" s="406" t="str">
        <f t="shared" si="110"/>
        <v>576_COR4_37_9_202021</v>
      </c>
      <c r="S7072" s="406">
        <v>576</v>
      </c>
      <c r="T7072" s="406" t="s">
        <v>231</v>
      </c>
      <c r="U7072" s="406">
        <v>37</v>
      </c>
      <c r="V7072" s="406">
        <v>9</v>
      </c>
      <c r="W7072" s="406">
        <v>202021</v>
      </c>
      <c r="X7072" s="566">
        <v>41857</v>
      </c>
    </row>
    <row r="7073" spans="18:24" x14ac:dyDescent="0.2">
      <c r="R7073" s="406" t="str">
        <f t="shared" si="110"/>
        <v>582_COR4_37_9_202021</v>
      </c>
      <c r="S7073" s="406">
        <v>582</v>
      </c>
      <c r="T7073" s="406" t="s">
        <v>231</v>
      </c>
      <c r="U7073" s="406">
        <v>37</v>
      </c>
      <c r="V7073" s="406">
        <v>9</v>
      </c>
      <c r="W7073" s="406">
        <v>202021</v>
      </c>
      <c r="X7073" s="566">
        <v>0</v>
      </c>
    </row>
    <row r="7074" spans="18:24" x14ac:dyDescent="0.2">
      <c r="R7074" s="406" t="str">
        <f t="shared" si="110"/>
        <v>584_COR4_37_9_202021</v>
      </c>
      <c r="S7074" s="406">
        <v>584</v>
      </c>
      <c r="T7074" s="406" t="s">
        <v>231</v>
      </c>
      <c r="U7074" s="406">
        <v>37</v>
      </c>
      <c r="V7074" s="406">
        <v>9</v>
      </c>
      <c r="W7074" s="406">
        <v>202021</v>
      </c>
      <c r="X7074" s="566">
        <v>0</v>
      </c>
    </row>
    <row r="7075" spans="18:24" x14ac:dyDescent="0.2">
      <c r="R7075" s="406" t="str">
        <f t="shared" si="110"/>
        <v>586_COR4_37_9_202021</v>
      </c>
      <c r="S7075" s="406">
        <v>586</v>
      </c>
      <c r="T7075" s="406" t="s">
        <v>231</v>
      </c>
      <c r="U7075" s="406">
        <v>37</v>
      </c>
      <c r="V7075" s="406">
        <v>9</v>
      </c>
      <c r="W7075" s="406">
        <v>202021</v>
      </c>
      <c r="X7075" s="566">
        <v>0</v>
      </c>
    </row>
    <row r="7076" spans="18:24" x14ac:dyDescent="0.2">
      <c r="R7076" s="406" t="str">
        <f t="shared" si="110"/>
        <v>512_COR4_38_9_202021</v>
      </c>
      <c r="S7076" s="406">
        <v>512</v>
      </c>
      <c r="T7076" s="406" t="s">
        <v>231</v>
      </c>
      <c r="U7076" s="406">
        <v>38</v>
      </c>
      <c r="V7076" s="406">
        <v>9</v>
      </c>
      <c r="W7076" s="406">
        <v>202021</v>
      </c>
      <c r="X7076" s="566">
        <v>141262</v>
      </c>
    </row>
    <row r="7077" spans="18:24" x14ac:dyDescent="0.2">
      <c r="R7077" s="406" t="str">
        <f t="shared" si="110"/>
        <v>514_COR4_38_9_202021</v>
      </c>
      <c r="S7077" s="406">
        <v>514</v>
      </c>
      <c r="T7077" s="406" t="s">
        <v>231</v>
      </c>
      <c r="U7077" s="406">
        <v>38</v>
      </c>
      <c r="V7077" s="406">
        <v>9</v>
      </c>
      <c r="W7077" s="406">
        <v>202021</v>
      </c>
      <c r="X7077" s="566">
        <v>125458</v>
      </c>
    </row>
    <row r="7078" spans="18:24" x14ac:dyDescent="0.2">
      <c r="R7078" s="406" t="str">
        <f t="shared" si="110"/>
        <v>516_COR4_38_9_202021</v>
      </c>
      <c r="S7078" s="406">
        <v>516</v>
      </c>
      <c r="T7078" s="406" t="s">
        <v>231</v>
      </c>
      <c r="U7078" s="406">
        <v>38</v>
      </c>
      <c r="V7078" s="406">
        <v>9</v>
      </c>
      <c r="W7078" s="406">
        <v>202021</v>
      </c>
      <c r="X7078" s="566">
        <v>197014</v>
      </c>
    </row>
    <row r="7079" spans="18:24" x14ac:dyDescent="0.2">
      <c r="R7079" s="406" t="str">
        <f t="shared" si="110"/>
        <v>518_COR4_38_9_202021</v>
      </c>
      <c r="S7079" s="406">
        <v>518</v>
      </c>
      <c r="T7079" s="406" t="s">
        <v>231</v>
      </c>
      <c r="U7079" s="406">
        <v>38</v>
      </c>
      <c r="V7079" s="406">
        <v>9</v>
      </c>
      <c r="W7079" s="406">
        <v>202021</v>
      </c>
      <c r="X7079" s="566">
        <v>256097</v>
      </c>
    </row>
    <row r="7080" spans="18:24" x14ac:dyDescent="0.2">
      <c r="R7080" s="406" t="str">
        <f t="shared" si="110"/>
        <v>520_COR4_38_9_202021</v>
      </c>
      <c r="S7080" s="406">
        <v>520</v>
      </c>
      <c r="T7080" s="406" t="s">
        <v>231</v>
      </c>
      <c r="U7080" s="406">
        <v>38</v>
      </c>
      <c r="V7080" s="406">
        <v>9</v>
      </c>
      <c r="W7080" s="406">
        <v>202021</v>
      </c>
      <c r="X7080" s="566">
        <v>344286</v>
      </c>
    </row>
    <row r="7081" spans="18:24" x14ac:dyDescent="0.2">
      <c r="R7081" s="406" t="str">
        <f t="shared" si="110"/>
        <v>522_COR4_38_9_202021</v>
      </c>
      <c r="S7081" s="406">
        <v>522</v>
      </c>
      <c r="T7081" s="406" t="s">
        <v>231</v>
      </c>
      <c r="U7081" s="406">
        <v>38</v>
      </c>
      <c r="V7081" s="406">
        <v>9</v>
      </c>
      <c r="W7081" s="406">
        <v>202021</v>
      </c>
      <c r="X7081" s="566">
        <v>401745.5</v>
      </c>
    </row>
    <row r="7082" spans="18:24" x14ac:dyDescent="0.2">
      <c r="R7082" s="406" t="str">
        <f t="shared" si="110"/>
        <v>524_COR4_38_9_202021</v>
      </c>
      <c r="S7082" s="406">
        <v>524</v>
      </c>
      <c r="T7082" s="406" t="s">
        <v>231</v>
      </c>
      <c r="U7082" s="406">
        <v>38</v>
      </c>
      <c r="V7082" s="406">
        <v>9</v>
      </c>
      <c r="W7082" s="406">
        <v>202021</v>
      </c>
      <c r="X7082" s="566">
        <v>328215.33659000002</v>
      </c>
    </row>
    <row r="7083" spans="18:24" x14ac:dyDescent="0.2">
      <c r="R7083" s="406" t="str">
        <f t="shared" si="110"/>
        <v>526_COR4_38_9_202021</v>
      </c>
      <c r="S7083" s="406">
        <v>526</v>
      </c>
      <c r="T7083" s="406" t="s">
        <v>231</v>
      </c>
      <c r="U7083" s="406">
        <v>38</v>
      </c>
      <c r="V7083" s="406">
        <v>9</v>
      </c>
      <c r="W7083" s="406">
        <v>202021</v>
      </c>
      <c r="X7083" s="566">
        <v>123141</v>
      </c>
    </row>
    <row r="7084" spans="18:24" x14ac:dyDescent="0.2">
      <c r="R7084" s="406" t="str">
        <f t="shared" si="110"/>
        <v>528_COR4_38_9_202021</v>
      </c>
      <c r="S7084" s="406">
        <v>528</v>
      </c>
      <c r="T7084" s="406" t="s">
        <v>231</v>
      </c>
      <c r="U7084" s="406">
        <v>38</v>
      </c>
      <c r="V7084" s="406">
        <v>9</v>
      </c>
      <c r="W7084" s="406">
        <v>202021</v>
      </c>
      <c r="X7084" s="566">
        <v>212785.04596847255</v>
      </c>
    </row>
    <row r="7085" spans="18:24" x14ac:dyDescent="0.2">
      <c r="R7085" s="406" t="str">
        <f t="shared" si="110"/>
        <v>530_COR4_38_9_202021</v>
      </c>
      <c r="S7085" s="406">
        <v>530</v>
      </c>
      <c r="T7085" s="406" t="s">
        <v>231</v>
      </c>
      <c r="U7085" s="406">
        <v>38</v>
      </c>
      <c r="V7085" s="406">
        <v>9</v>
      </c>
      <c r="W7085" s="406">
        <v>202021</v>
      </c>
      <c r="X7085" s="566">
        <v>432529</v>
      </c>
    </row>
    <row r="7086" spans="18:24" x14ac:dyDescent="0.2">
      <c r="R7086" s="406" t="str">
        <f t="shared" si="110"/>
        <v>532_COR4_38_9_202021</v>
      </c>
      <c r="S7086" s="406">
        <v>532</v>
      </c>
      <c r="T7086" s="406" t="s">
        <v>231</v>
      </c>
      <c r="U7086" s="406">
        <v>38</v>
      </c>
      <c r="V7086" s="406">
        <v>9</v>
      </c>
      <c r="W7086" s="406">
        <v>202021</v>
      </c>
      <c r="X7086" s="566">
        <v>556063</v>
      </c>
    </row>
    <row r="7087" spans="18:24" x14ac:dyDescent="0.2">
      <c r="R7087" s="406" t="str">
        <f t="shared" si="110"/>
        <v>534_COR4_38_9_202021</v>
      </c>
      <c r="S7087" s="406">
        <v>534</v>
      </c>
      <c r="T7087" s="406" t="s">
        <v>231</v>
      </c>
      <c r="U7087" s="406">
        <v>38</v>
      </c>
      <c r="V7087" s="406">
        <v>9</v>
      </c>
      <c r="W7087" s="406">
        <v>202021</v>
      </c>
      <c r="X7087" s="566">
        <v>307872</v>
      </c>
    </row>
    <row r="7088" spans="18:24" x14ac:dyDescent="0.2">
      <c r="R7088" s="406" t="str">
        <f t="shared" si="110"/>
        <v>536_COR4_38_9_202021</v>
      </c>
      <c r="S7088" s="406">
        <v>536</v>
      </c>
      <c r="T7088" s="406" t="s">
        <v>231</v>
      </c>
      <c r="U7088" s="406">
        <v>38</v>
      </c>
      <c r="V7088" s="406">
        <v>9</v>
      </c>
      <c r="W7088" s="406">
        <v>202021</v>
      </c>
      <c r="X7088" s="566">
        <v>96867</v>
      </c>
    </row>
    <row r="7089" spans="18:24" x14ac:dyDescent="0.2">
      <c r="R7089" s="406" t="str">
        <f t="shared" si="110"/>
        <v>538_COR4_38_9_202021</v>
      </c>
      <c r="S7089" s="406">
        <v>538</v>
      </c>
      <c r="T7089" s="406" t="s">
        <v>231</v>
      </c>
      <c r="U7089" s="406">
        <v>38</v>
      </c>
      <c r="V7089" s="406">
        <v>9</v>
      </c>
      <c r="W7089" s="406">
        <v>202021</v>
      </c>
      <c r="X7089" s="566">
        <v>153910</v>
      </c>
    </row>
    <row r="7090" spans="18:24" x14ac:dyDescent="0.2">
      <c r="R7090" s="406" t="str">
        <f t="shared" si="110"/>
        <v>540_COR4_38_9_202021</v>
      </c>
      <c r="S7090" s="406">
        <v>540</v>
      </c>
      <c r="T7090" s="406" t="s">
        <v>231</v>
      </c>
      <c r="U7090" s="406">
        <v>38</v>
      </c>
      <c r="V7090" s="406">
        <v>9</v>
      </c>
      <c r="W7090" s="406">
        <v>202021</v>
      </c>
      <c r="X7090" s="566">
        <v>372645</v>
      </c>
    </row>
    <row r="7091" spans="18:24" x14ac:dyDescent="0.2">
      <c r="R7091" s="406" t="str">
        <f t="shared" si="110"/>
        <v>542_COR4_38_9_202021</v>
      </c>
      <c r="S7091" s="406">
        <v>542</v>
      </c>
      <c r="T7091" s="406" t="s">
        <v>231</v>
      </c>
      <c r="U7091" s="406">
        <v>38</v>
      </c>
      <c r="V7091" s="406">
        <v>9</v>
      </c>
      <c r="W7091" s="406">
        <v>202021</v>
      </c>
      <c r="X7091" s="566">
        <v>111019</v>
      </c>
    </row>
    <row r="7092" spans="18:24" x14ac:dyDescent="0.2">
      <c r="R7092" s="406" t="str">
        <f t="shared" si="110"/>
        <v>544_COR4_38_9_202021</v>
      </c>
      <c r="S7092" s="406">
        <v>544</v>
      </c>
      <c r="T7092" s="406" t="s">
        <v>231</v>
      </c>
      <c r="U7092" s="406">
        <v>38</v>
      </c>
      <c r="V7092" s="406">
        <v>9</v>
      </c>
      <c r="W7092" s="406">
        <v>202021</v>
      </c>
      <c r="X7092" s="566">
        <v>300375</v>
      </c>
    </row>
    <row r="7093" spans="18:24" x14ac:dyDescent="0.2">
      <c r="R7093" s="406" t="str">
        <f t="shared" si="110"/>
        <v>545_COR4_38_9_202021</v>
      </c>
      <c r="S7093" s="406">
        <v>545</v>
      </c>
      <c r="T7093" s="406" t="s">
        <v>231</v>
      </c>
      <c r="U7093" s="406">
        <v>38</v>
      </c>
      <c r="V7093" s="406">
        <v>9</v>
      </c>
      <c r="W7093" s="406">
        <v>202021</v>
      </c>
      <c r="X7093" s="566">
        <v>158129</v>
      </c>
    </row>
    <row r="7094" spans="18:24" x14ac:dyDescent="0.2">
      <c r="R7094" s="406" t="str">
        <f t="shared" si="110"/>
        <v>546_COR4_38_9_202021</v>
      </c>
      <c r="S7094" s="406">
        <v>546</v>
      </c>
      <c r="T7094" s="406" t="s">
        <v>231</v>
      </c>
      <c r="U7094" s="406">
        <v>38</v>
      </c>
      <c r="V7094" s="406">
        <v>9</v>
      </c>
      <c r="W7094" s="406">
        <v>202021</v>
      </c>
      <c r="X7094" s="566">
        <v>150100</v>
      </c>
    </row>
    <row r="7095" spans="18:24" x14ac:dyDescent="0.2">
      <c r="R7095" s="406" t="str">
        <f t="shared" si="110"/>
        <v>548_COR4_38_9_202021</v>
      </c>
      <c r="S7095" s="406">
        <v>548</v>
      </c>
      <c r="T7095" s="406" t="s">
        <v>231</v>
      </c>
      <c r="U7095" s="406">
        <v>38</v>
      </c>
      <c r="V7095" s="406">
        <v>9</v>
      </c>
      <c r="W7095" s="406">
        <v>202021</v>
      </c>
      <c r="X7095" s="566">
        <v>187714</v>
      </c>
    </row>
    <row r="7096" spans="18:24" x14ac:dyDescent="0.2">
      <c r="R7096" s="406" t="str">
        <f t="shared" si="110"/>
        <v>550_COR4_38_9_202021</v>
      </c>
      <c r="S7096" s="406">
        <v>550</v>
      </c>
      <c r="T7096" s="406" t="s">
        <v>231</v>
      </c>
      <c r="U7096" s="406">
        <v>38</v>
      </c>
      <c r="V7096" s="406">
        <v>9</v>
      </c>
      <c r="W7096" s="406">
        <v>202021</v>
      </c>
      <c r="X7096" s="566">
        <v>166270</v>
      </c>
    </row>
    <row r="7097" spans="18:24" x14ac:dyDescent="0.2">
      <c r="R7097" s="406" t="str">
        <f t="shared" si="110"/>
        <v>552_COR4_38_9_202021</v>
      </c>
      <c r="S7097" s="406">
        <v>552</v>
      </c>
      <c r="T7097" s="406" t="s">
        <v>231</v>
      </c>
      <c r="U7097" s="406">
        <v>38</v>
      </c>
      <c r="V7097" s="406">
        <v>9</v>
      </c>
      <c r="W7097" s="406">
        <v>202021</v>
      </c>
      <c r="X7097" s="566">
        <v>828773</v>
      </c>
    </row>
    <row r="7098" spans="18:24" x14ac:dyDescent="0.2">
      <c r="R7098" s="406" t="str">
        <f t="shared" si="110"/>
        <v>562_COR4_38_9_202021</v>
      </c>
      <c r="S7098" s="406">
        <v>562</v>
      </c>
      <c r="T7098" s="406" t="s">
        <v>231</v>
      </c>
      <c r="U7098" s="406">
        <v>38</v>
      </c>
      <c r="V7098" s="406">
        <v>9</v>
      </c>
      <c r="W7098" s="406">
        <v>202021</v>
      </c>
      <c r="X7098" s="566">
        <v>1738</v>
      </c>
    </row>
    <row r="7099" spans="18:24" x14ac:dyDescent="0.2">
      <c r="R7099" s="406" t="str">
        <f t="shared" si="110"/>
        <v>564_COR4_38_9_202021</v>
      </c>
      <c r="S7099" s="406">
        <v>564</v>
      </c>
      <c r="T7099" s="406" t="s">
        <v>231</v>
      </c>
      <c r="U7099" s="406">
        <v>38</v>
      </c>
      <c r="V7099" s="406">
        <v>9</v>
      </c>
      <c r="W7099" s="406">
        <v>202021</v>
      </c>
      <c r="X7099" s="566">
        <v>0</v>
      </c>
    </row>
    <row r="7100" spans="18:24" x14ac:dyDescent="0.2">
      <c r="R7100" s="406" t="str">
        <f t="shared" si="110"/>
        <v>566_COR4_38_9_202021</v>
      </c>
      <c r="S7100" s="406">
        <v>566</v>
      </c>
      <c r="T7100" s="406" t="s">
        <v>231</v>
      </c>
      <c r="U7100" s="406">
        <v>38</v>
      </c>
      <c r="V7100" s="406">
        <v>9</v>
      </c>
      <c r="W7100" s="406">
        <v>202021</v>
      </c>
      <c r="X7100" s="566">
        <v>14913</v>
      </c>
    </row>
    <row r="7101" spans="18:24" x14ac:dyDescent="0.2">
      <c r="R7101" s="406" t="str">
        <f t="shared" si="110"/>
        <v>568_COR4_38_9_202021</v>
      </c>
      <c r="S7101" s="406">
        <v>568</v>
      </c>
      <c r="T7101" s="406" t="s">
        <v>231</v>
      </c>
      <c r="U7101" s="406">
        <v>38</v>
      </c>
      <c r="V7101" s="406">
        <v>9</v>
      </c>
      <c r="W7101" s="406">
        <v>202021</v>
      </c>
      <c r="X7101" s="566">
        <v>26753</v>
      </c>
    </row>
    <row r="7102" spans="18:24" x14ac:dyDescent="0.2">
      <c r="R7102" s="406" t="str">
        <f t="shared" si="110"/>
        <v>572_COR4_38_9_202021</v>
      </c>
      <c r="S7102" s="406">
        <v>572</v>
      </c>
      <c r="T7102" s="406" t="s">
        <v>231</v>
      </c>
      <c r="U7102" s="406">
        <v>38</v>
      </c>
      <c r="V7102" s="406">
        <v>9</v>
      </c>
      <c r="W7102" s="406">
        <v>202021</v>
      </c>
      <c r="X7102" s="566">
        <v>20323</v>
      </c>
    </row>
    <row r="7103" spans="18:24" x14ac:dyDescent="0.2">
      <c r="R7103" s="406" t="str">
        <f t="shared" si="110"/>
        <v>574_COR4_38_9_202021</v>
      </c>
      <c r="S7103" s="406">
        <v>574</v>
      </c>
      <c r="T7103" s="406" t="s">
        <v>231</v>
      </c>
      <c r="U7103" s="406">
        <v>38</v>
      </c>
      <c r="V7103" s="406">
        <v>9</v>
      </c>
      <c r="W7103" s="406">
        <v>202021</v>
      </c>
      <c r="X7103" s="566">
        <v>30909</v>
      </c>
    </row>
    <row r="7104" spans="18:24" x14ac:dyDescent="0.2">
      <c r="R7104" s="406" t="str">
        <f t="shared" si="110"/>
        <v>576_COR4_38_9_202021</v>
      </c>
      <c r="S7104" s="406">
        <v>576</v>
      </c>
      <c r="T7104" s="406" t="s">
        <v>231</v>
      </c>
      <c r="U7104" s="406">
        <v>38</v>
      </c>
      <c r="V7104" s="406">
        <v>9</v>
      </c>
      <c r="W7104" s="406">
        <v>202021</v>
      </c>
      <c r="X7104" s="566">
        <v>30987</v>
      </c>
    </row>
    <row r="7105" spans="18:24" x14ac:dyDescent="0.2">
      <c r="R7105" s="406" t="str">
        <f t="shared" si="110"/>
        <v>582_COR4_38_9_202021</v>
      </c>
      <c r="S7105" s="406">
        <v>582</v>
      </c>
      <c r="T7105" s="406" t="s">
        <v>231</v>
      </c>
      <c r="U7105" s="406">
        <v>38</v>
      </c>
      <c r="V7105" s="406">
        <v>9</v>
      </c>
      <c r="W7105" s="406">
        <v>202021</v>
      </c>
      <c r="X7105" s="566">
        <v>0</v>
      </c>
    </row>
    <row r="7106" spans="18:24" x14ac:dyDescent="0.2">
      <c r="R7106" s="406" t="str">
        <f t="shared" si="110"/>
        <v>584_COR4_38_9_202021</v>
      </c>
      <c r="S7106" s="406">
        <v>584</v>
      </c>
      <c r="T7106" s="406" t="s">
        <v>231</v>
      </c>
      <c r="U7106" s="406">
        <v>38</v>
      </c>
      <c r="V7106" s="406">
        <v>9</v>
      </c>
      <c r="W7106" s="406">
        <v>202021</v>
      </c>
      <c r="X7106" s="566">
        <v>0</v>
      </c>
    </row>
    <row r="7107" spans="18:24" x14ac:dyDescent="0.2">
      <c r="R7107" s="406" t="str">
        <f t="shared" si="110"/>
        <v>586_COR4_38_9_202021</v>
      </c>
      <c r="S7107" s="406">
        <v>586</v>
      </c>
      <c r="T7107" s="406" t="s">
        <v>231</v>
      </c>
      <c r="U7107" s="406">
        <v>38</v>
      </c>
      <c r="V7107" s="406">
        <v>9</v>
      </c>
      <c r="W7107" s="406">
        <v>202021</v>
      </c>
      <c r="X7107" s="566">
        <v>0</v>
      </c>
    </row>
    <row r="7108" spans="18:24" x14ac:dyDescent="0.2">
      <c r="R7108" s="406" t="str">
        <f t="shared" ref="R7108:R7171" si="111">S7108&amp;"_"&amp;T7108&amp;"_"&amp;U7108&amp;"_"&amp;V7108&amp;"_"&amp;W7108</f>
        <v>512_COR4_39_9_202021</v>
      </c>
      <c r="S7108" s="406">
        <v>512</v>
      </c>
      <c r="T7108" s="406" t="s">
        <v>231</v>
      </c>
      <c r="U7108" s="406">
        <v>39</v>
      </c>
      <c r="V7108" s="406">
        <v>9</v>
      </c>
      <c r="W7108" s="406">
        <v>202021</v>
      </c>
      <c r="X7108" s="566">
        <v>0</v>
      </c>
    </row>
    <row r="7109" spans="18:24" x14ac:dyDescent="0.2">
      <c r="R7109" s="406" t="str">
        <f t="shared" si="111"/>
        <v>514_COR4_39_9_202021</v>
      </c>
      <c r="S7109" s="406">
        <v>514</v>
      </c>
      <c r="T7109" s="406" t="s">
        <v>231</v>
      </c>
      <c r="U7109" s="406">
        <v>39</v>
      </c>
      <c r="V7109" s="406">
        <v>9</v>
      </c>
      <c r="W7109" s="406">
        <v>202021</v>
      </c>
      <c r="X7109" s="566">
        <v>1540</v>
      </c>
    </row>
    <row r="7110" spans="18:24" x14ac:dyDescent="0.2">
      <c r="R7110" s="406" t="str">
        <f t="shared" si="111"/>
        <v>516_COR4_39_9_202021</v>
      </c>
      <c r="S7110" s="406">
        <v>516</v>
      </c>
      <c r="T7110" s="406" t="s">
        <v>231</v>
      </c>
      <c r="U7110" s="406">
        <v>39</v>
      </c>
      <c r="V7110" s="406">
        <v>9</v>
      </c>
      <c r="W7110" s="406">
        <v>202021</v>
      </c>
      <c r="X7110" s="566">
        <v>52089</v>
      </c>
    </row>
    <row r="7111" spans="18:24" x14ac:dyDescent="0.2">
      <c r="R7111" s="406" t="str">
        <f t="shared" si="111"/>
        <v>518_COR4_39_9_202021</v>
      </c>
      <c r="S7111" s="406">
        <v>518</v>
      </c>
      <c r="T7111" s="406" t="s">
        <v>231</v>
      </c>
      <c r="U7111" s="406">
        <v>39</v>
      </c>
      <c r="V7111" s="406">
        <v>9</v>
      </c>
      <c r="W7111" s="406">
        <v>202021</v>
      </c>
      <c r="X7111" s="566">
        <v>0</v>
      </c>
    </row>
    <row r="7112" spans="18:24" x14ac:dyDescent="0.2">
      <c r="R7112" s="406" t="str">
        <f t="shared" si="111"/>
        <v>520_COR4_39_9_202021</v>
      </c>
      <c r="S7112" s="406">
        <v>520</v>
      </c>
      <c r="T7112" s="406" t="s">
        <v>231</v>
      </c>
      <c r="U7112" s="406">
        <v>39</v>
      </c>
      <c r="V7112" s="406">
        <v>9</v>
      </c>
      <c r="W7112" s="406">
        <v>202021</v>
      </c>
      <c r="X7112" s="566">
        <v>5976</v>
      </c>
    </row>
    <row r="7113" spans="18:24" x14ac:dyDescent="0.2">
      <c r="R7113" s="406" t="str">
        <f t="shared" si="111"/>
        <v>522_COR4_39_9_202021</v>
      </c>
      <c r="S7113" s="406">
        <v>522</v>
      </c>
      <c r="T7113" s="406" t="s">
        <v>231</v>
      </c>
      <c r="U7113" s="406">
        <v>39</v>
      </c>
      <c r="V7113" s="406">
        <v>9</v>
      </c>
      <c r="W7113" s="406">
        <v>202021</v>
      </c>
      <c r="X7113" s="566">
        <v>26359.167000000001</v>
      </c>
    </row>
    <row r="7114" spans="18:24" x14ac:dyDescent="0.2">
      <c r="R7114" s="406" t="str">
        <f t="shared" si="111"/>
        <v>524_COR4_39_9_202021</v>
      </c>
      <c r="S7114" s="406">
        <v>524</v>
      </c>
      <c r="T7114" s="406" t="s">
        <v>231</v>
      </c>
      <c r="U7114" s="406">
        <v>39</v>
      </c>
      <c r="V7114" s="406">
        <v>9</v>
      </c>
      <c r="W7114" s="406">
        <v>202021</v>
      </c>
      <c r="X7114" s="566">
        <v>19500</v>
      </c>
    </row>
    <row r="7115" spans="18:24" x14ac:dyDescent="0.2">
      <c r="R7115" s="406" t="str">
        <f t="shared" si="111"/>
        <v>526_COR4_39_9_202021</v>
      </c>
      <c r="S7115" s="406">
        <v>526</v>
      </c>
      <c r="T7115" s="406" t="s">
        <v>231</v>
      </c>
      <c r="U7115" s="406">
        <v>39</v>
      </c>
      <c r="V7115" s="406">
        <v>9</v>
      </c>
      <c r="W7115" s="406">
        <v>202021</v>
      </c>
      <c r="X7115" s="566">
        <v>4942</v>
      </c>
    </row>
    <row r="7116" spans="18:24" x14ac:dyDescent="0.2">
      <c r="R7116" s="406" t="str">
        <f t="shared" si="111"/>
        <v>528_COR4_39_9_202021</v>
      </c>
      <c r="S7116" s="406">
        <v>528</v>
      </c>
      <c r="T7116" s="406" t="s">
        <v>231</v>
      </c>
      <c r="U7116" s="406">
        <v>39</v>
      </c>
      <c r="V7116" s="406">
        <v>9</v>
      </c>
      <c r="W7116" s="406">
        <v>202021</v>
      </c>
      <c r="X7116" s="566">
        <v>6298.1861986529502</v>
      </c>
    </row>
    <row r="7117" spans="18:24" x14ac:dyDescent="0.2">
      <c r="R7117" s="406" t="str">
        <f t="shared" si="111"/>
        <v>530_COR4_39_9_202021</v>
      </c>
      <c r="S7117" s="406">
        <v>530</v>
      </c>
      <c r="T7117" s="406" t="s">
        <v>231</v>
      </c>
      <c r="U7117" s="406">
        <v>39</v>
      </c>
      <c r="V7117" s="406">
        <v>9</v>
      </c>
      <c r="W7117" s="406">
        <v>202021</v>
      </c>
      <c r="X7117" s="566">
        <v>0</v>
      </c>
    </row>
    <row r="7118" spans="18:24" x14ac:dyDescent="0.2">
      <c r="R7118" s="406" t="str">
        <f t="shared" si="111"/>
        <v>532_COR4_39_9_202021</v>
      </c>
      <c r="S7118" s="406">
        <v>532</v>
      </c>
      <c r="T7118" s="406" t="s">
        <v>231</v>
      </c>
      <c r="U7118" s="406">
        <v>39</v>
      </c>
      <c r="V7118" s="406">
        <v>9</v>
      </c>
      <c r="W7118" s="406">
        <v>202021</v>
      </c>
      <c r="X7118" s="566">
        <v>0</v>
      </c>
    </row>
    <row r="7119" spans="18:24" x14ac:dyDescent="0.2">
      <c r="R7119" s="406" t="str">
        <f t="shared" si="111"/>
        <v>534_COR4_39_9_202021</v>
      </c>
      <c r="S7119" s="406">
        <v>534</v>
      </c>
      <c r="T7119" s="406" t="s">
        <v>231</v>
      </c>
      <c r="U7119" s="406">
        <v>39</v>
      </c>
      <c r="V7119" s="406">
        <v>9</v>
      </c>
      <c r="W7119" s="406">
        <v>202021</v>
      </c>
      <c r="X7119" s="566">
        <v>0</v>
      </c>
    </row>
    <row r="7120" spans="18:24" x14ac:dyDescent="0.2">
      <c r="R7120" s="406" t="str">
        <f t="shared" si="111"/>
        <v>536_COR4_39_9_202021</v>
      </c>
      <c r="S7120" s="406">
        <v>536</v>
      </c>
      <c r="T7120" s="406" t="s">
        <v>231</v>
      </c>
      <c r="U7120" s="406">
        <v>39</v>
      </c>
      <c r="V7120" s="406">
        <v>9</v>
      </c>
      <c r="W7120" s="406">
        <v>202021</v>
      </c>
      <c r="X7120" s="566">
        <v>17428</v>
      </c>
    </row>
    <row r="7121" spans="18:24" x14ac:dyDescent="0.2">
      <c r="R7121" s="406" t="str">
        <f t="shared" si="111"/>
        <v>538_COR4_39_9_202021</v>
      </c>
      <c r="S7121" s="406">
        <v>538</v>
      </c>
      <c r="T7121" s="406" t="s">
        <v>231</v>
      </c>
      <c r="U7121" s="406">
        <v>39</v>
      </c>
      <c r="V7121" s="406">
        <v>9</v>
      </c>
      <c r="W7121" s="406">
        <v>202021</v>
      </c>
      <c r="X7121" s="566">
        <v>0</v>
      </c>
    </row>
    <row r="7122" spans="18:24" x14ac:dyDescent="0.2">
      <c r="R7122" s="406" t="str">
        <f t="shared" si="111"/>
        <v>540_COR4_39_9_202021</v>
      </c>
      <c r="S7122" s="406">
        <v>540</v>
      </c>
      <c r="T7122" s="406" t="s">
        <v>231</v>
      </c>
      <c r="U7122" s="406">
        <v>39</v>
      </c>
      <c r="V7122" s="406">
        <v>9</v>
      </c>
      <c r="W7122" s="406">
        <v>202021</v>
      </c>
      <c r="X7122" s="566">
        <v>455</v>
      </c>
    </row>
    <row r="7123" spans="18:24" x14ac:dyDescent="0.2">
      <c r="R7123" s="406" t="str">
        <f t="shared" si="111"/>
        <v>542_COR4_39_9_202021</v>
      </c>
      <c r="S7123" s="406">
        <v>542</v>
      </c>
      <c r="T7123" s="406" t="s">
        <v>231</v>
      </c>
      <c r="U7123" s="406">
        <v>39</v>
      </c>
      <c r="V7123" s="406">
        <v>9</v>
      </c>
      <c r="W7123" s="406">
        <v>202021</v>
      </c>
      <c r="X7123" s="566">
        <v>58</v>
      </c>
    </row>
    <row r="7124" spans="18:24" x14ac:dyDescent="0.2">
      <c r="R7124" s="406" t="str">
        <f t="shared" si="111"/>
        <v>544_COR4_39_9_202021</v>
      </c>
      <c r="S7124" s="406">
        <v>544</v>
      </c>
      <c r="T7124" s="406" t="s">
        <v>231</v>
      </c>
      <c r="U7124" s="406">
        <v>39</v>
      </c>
      <c r="V7124" s="406">
        <v>9</v>
      </c>
      <c r="W7124" s="406">
        <v>202021</v>
      </c>
      <c r="X7124" s="566">
        <v>30528</v>
      </c>
    </row>
    <row r="7125" spans="18:24" x14ac:dyDescent="0.2">
      <c r="R7125" s="406" t="str">
        <f t="shared" si="111"/>
        <v>545_COR4_39_9_202021</v>
      </c>
      <c r="S7125" s="406">
        <v>545</v>
      </c>
      <c r="T7125" s="406" t="s">
        <v>231</v>
      </c>
      <c r="U7125" s="406">
        <v>39</v>
      </c>
      <c r="V7125" s="406">
        <v>9</v>
      </c>
      <c r="W7125" s="406">
        <v>202021</v>
      </c>
      <c r="X7125" s="566">
        <v>68</v>
      </c>
    </row>
    <row r="7126" spans="18:24" x14ac:dyDescent="0.2">
      <c r="R7126" s="406" t="str">
        <f t="shared" si="111"/>
        <v>546_COR4_39_9_202021</v>
      </c>
      <c r="S7126" s="406">
        <v>546</v>
      </c>
      <c r="T7126" s="406" t="s">
        <v>231</v>
      </c>
      <c r="U7126" s="406">
        <v>39</v>
      </c>
      <c r="V7126" s="406">
        <v>9</v>
      </c>
      <c r="W7126" s="406">
        <v>202021</v>
      </c>
      <c r="X7126" s="566">
        <v>150</v>
      </c>
    </row>
    <row r="7127" spans="18:24" x14ac:dyDescent="0.2">
      <c r="R7127" s="406" t="str">
        <f t="shared" si="111"/>
        <v>548_COR4_39_9_202021</v>
      </c>
      <c r="S7127" s="406">
        <v>548</v>
      </c>
      <c r="T7127" s="406" t="s">
        <v>231</v>
      </c>
      <c r="U7127" s="406">
        <v>39</v>
      </c>
      <c r="V7127" s="406">
        <v>9</v>
      </c>
      <c r="W7127" s="406">
        <v>202021</v>
      </c>
      <c r="X7127" s="566">
        <v>2352</v>
      </c>
    </row>
    <row r="7128" spans="18:24" x14ac:dyDescent="0.2">
      <c r="R7128" s="406" t="str">
        <f t="shared" si="111"/>
        <v>550_COR4_39_9_202021</v>
      </c>
      <c r="S7128" s="406">
        <v>550</v>
      </c>
      <c r="T7128" s="406" t="s">
        <v>231</v>
      </c>
      <c r="U7128" s="406">
        <v>39</v>
      </c>
      <c r="V7128" s="406">
        <v>9</v>
      </c>
      <c r="W7128" s="406">
        <v>202021</v>
      </c>
      <c r="X7128" s="566">
        <v>40166</v>
      </c>
    </row>
    <row r="7129" spans="18:24" x14ac:dyDescent="0.2">
      <c r="R7129" s="406" t="str">
        <f t="shared" si="111"/>
        <v>552_COR4_39_9_202021</v>
      </c>
      <c r="S7129" s="406">
        <v>552</v>
      </c>
      <c r="T7129" s="406" t="s">
        <v>231</v>
      </c>
      <c r="U7129" s="406">
        <v>39</v>
      </c>
      <c r="V7129" s="406">
        <v>9</v>
      </c>
      <c r="W7129" s="406">
        <v>202021</v>
      </c>
      <c r="X7129" s="566">
        <v>0</v>
      </c>
    </row>
    <row r="7130" spans="18:24" x14ac:dyDescent="0.2">
      <c r="R7130" s="406" t="str">
        <f t="shared" si="111"/>
        <v>562_COR4_39_9_202021</v>
      </c>
      <c r="S7130" s="406">
        <v>562</v>
      </c>
      <c r="T7130" s="406" t="s">
        <v>231</v>
      </c>
      <c r="U7130" s="406">
        <v>39</v>
      </c>
      <c r="V7130" s="406">
        <v>9</v>
      </c>
      <c r="W7130" s="406">
        <v>202021</v>
      </c>
      <c r="X7130" s="566">
        <v>0</v>
      </c>
    </row>
    <row r="7131" spans="18:24" x14ac:dyDescent="0.2">
      <c r="R7131" s="406" t="str">
        <f t="shared" si="111"/>
        <v>564_COR4_39_9_202021</v>
      </c>
      <c r="S7131" s="406">
        <v>564</v>
      </c>
      <c r="T7131" s="406" t="s">
        <v>231</v>
      </c>
      <c r="U7131" s="406">
        <v>39</v>
      </c>
      <c r="V7131" s="406">
        <v>9</v>
      </c>
      <c r="W7131" s="406">
        <v>202021</v>
      </c>
      <c r="X7131" s="566">
        <v>0</v>
      </c>
    </row>
    <row r="7132" spans="18:24" x14ac:dyDescent="0.2">
      <c r="R7132" s="406" t="str">
        <f t="shared" si="111"/>
        <v>566_COR4_39_9_202021</v>
      </c>
      <c r="S7132" s="406">
        <v>566</v>
      </c>
      <c r="T7132" s="406" t="s">
        <v>231</v>
      </c>
      <c r="U7132" s="406">
        <v>39</v>
      </c>
      <c r="V7132" s="406">
        <v>9</v>
      </c>
      <c r="W7132" s="406">
        <v>202021</v>
      </c>
      <c r="X7132" s="566">
        <v>9913</v>
      </c>
    </row>
    <row r="7133" spans="18:24" x14ac:dyDescent="0.2">
      <c r="R7133" s="406" t="str">
        <f t="shared" si="111"/>
        <v>568_COR4_39_9_202021</v>
      </c>
      <c r="S7133" s="406">
        <v>568</v>
      </c>
      <c r="T7133" s="406" t="s">
        <v>231</v>
      </c>
      <c r="U7133" s="406">
        <v>39</v>
      </c>
      <c r="V7133" s="406">
        <v>9</v>
      </c>
      <c r="W7133" s="406">
        <v>202021</v>
      </c>
      <c r="X7133" s="566">
        <v>0</v>
      </c>
    </row>
    <row r="7134" spans="18:24" x14ac:dyDescent="0.2">
      <c r="R7134" s="406" t="str">
        <f t="shared" si="111"/>
        <v>572_COR4_39_9_202021</v>
      </c>
      <c r="S7134" s="406">
        <v>572</v>
      </c>
      <c r="T7134" s="406" t="s">
        <v>231</v>
      </c>
      <c r="U7134" s="406">
        <v>39</v>
      </c>
      <c r="V7134" s="406">
        <v>9</v>
      </c>
      <c r="W7134" s="406">
        <v>202021</v>
      </c>
      <c r="X7134" s="566">
        <v>2925</v>
      </c>
    </row>
    <row r="7135" spans="18:24" x14ac:dyDescent="0.2">
      <c r="R7135" s="406" t="str">
        <f t="shared" si="111"/>
        <v>574_COR4_39_9_202021</v>
      </c>
      <c r="S7135" s="406">
        <v>574</v>
      </c>
      <c r="T7135" s="406" t="s">
        <v>231</v>
      </c>
      <c r="U7135" s="406">
        <v>39</v>
      </c>
      <c r="V7135" s="406">
        <v>9</v>
      </c>
      <c r="W7135" s="406">
        <v>202021</v>
      </c>
      <c r="X7135" s="566">
        <v>0</v>
      </c>
    </row>
    <row r="7136" spans="18:24" x14ac:dyDescent="0.2">
      <c r="R7136" s="406" t="str">
        <f t="shared" si="111"/>
        <v>576_COR4_39_9_202021</v>
      </c>
      <c r="S7136" s="406">
        <v>576</v>
      </c>
      <c r="T7136" s="406" t="s">
        <v>231</v>
      </c>
      <c r="U7136" s="406">
        <v>39</v>
      </c>
      <c r="V7136" s="406">
        <v>9</v>
      </c>
      <c r="W7136" s="406">
        <v>202021</v>
      </c>
      <c r="X7136" s="566">
        <v>4691</v>
      </c>
    </row>
    <row r="7137" spans="18:24" x14ac:dyDescent="0.2">
      <c r="R7137" s="406" t="str">
        <f t="shared" si="111"/>
        <v>582_COR4_39_9_202021</v>
      </c>
      <c r="S7137" s="406">
        <v>582</v>
      </c>
      <c r="T7137" s="406" t="s">
        <v>231</v>
      </c>
      <c r="U7137" s="406">
        <v>39</v>
      </c>
      <c r="V7137" s="406">
        <v>9</v>
      </c>
      <c r="W7137" s="406">
        <v>202021</v>
      </c>
      <c r="X7137" s="566">
        <v>0</v>
      </c>
    </row>
    <row r="7138" spans="18:24" x14ac:dyDescent="0.2">
      <c r="R7138" s="406" t="str">
        <f t="shared" si="111"/>
        <v>584_COR4_39_9_202021</v>
      </c>
      <c r="S7138" s="406">
        <v>584</v>
      </c>
      <c r="T7138" s="406" t="s">
        <v>231</v>
      </c>
      <c r="U7138" s="406">
        <v>39</v>
      </c>
      <c r="V7138" s="406">
        <v>9</v>
      </c>
      <c r="W7138" s="406">
        <v>202021</v>
      </c>
      <c r="X7138" s="566">
        <v>0</v>
      </c>
    </row>
    <row r="7139" spans="18:24" x14ac:dyDescent="0.2">
      <c r="R7139" s="406" t="str">
        <f t="shared" si="111"/>
        <v>586_COR4_39_9_202021</v>
      </c>
      <c r="S7139" s="406">
        <v>586</v>
      </c>
      <c r="T7139" s="406" t="s">
        <v>231</v>
      </c>
      <c r="U7139" s="406">
        <v>39</v>
      </c>
      <c r="V7139" s="406">
        <v>9</v>
      </c>
      <c r="W7139" s="406">
        <v>202021</v>
      </c>
      <c r="X7139" s="566">
        <v>0</v>
      </c>
    </row>
    <row r="7140" spans="18:24" x14ac:dyDescent="0.2">
      <c r="R7140" s="406" t="str">
        <f t="shared" si="111"/>
        <v>512_COR4_40_9_202021</v>
      </c>
      <c r="S7140" s="406">
        <v>512</v>
      </c>
      <c r="T7140" s="406" t="s">
        <v>231</v>
      </c>
      <c r="U7140" s="406">
        <v>40</v>
      </c>
      <c r="V7140" s="406">
        <v>9</v>
      </c>
      <c r="W7140" s="406">
        <v>202021</v>
      </c>
      <c r="X7140" s="566">
        <v>20208</v>
      </c>
    </row>
    <row r="7141" spans="18:24" x14ac:dyDescent="0.2">
      <c r="R7141" s="406" t="str">
        <f t="shared" si="111"/>
        <v>514_COR4_40_9_202021</v>
      </c>
      <c r="S7141" s="406">
        <v>514</v>
      </c>
      <c r="T7141" s="406" t="s">
        <v>231</v>
      </c>
      <c r="U7141" s="406">
        <v>40</v>
      </c>
      <c r="V7141" s="406">
        <v>9</v>
      </c>
      <c r="W7141" s="406">
        <v>202021</v>
      </c>
      <c r="X7141" s="566">
        <v>3838</v>
      </c>
    </row>
    <row r="7142" spans="18:24" x14ac:dyDescent="0.2">
      <c r="R7142" s="406" t="str">
        <f t="shared" si="111"/>
        <v>516_COR4_40_9_202021</v>
      </c>
      <c r="S7142" s="406">
        <v>516</v>
      </c>
      <c r="T7142" s="406" t="s">
        <v>231</v>
      </c>
      <c r="U7142" s="406">
        <v>40</v>
      </c>
      <c r="V7142" s="406">
        <v>9</v>
      </c>
      <c r="W7142" s="406">
        <v>202021</v>
      </c>
      <c r="X7142" s="566">
        <v>16050</v>
      </c>
    </row>
    <row r="7143" spans="18:24" x14ac:dyDescent="0.2">
      <c r="R7143" s="406" t="str">
        <f t="shared" si="111"/>
        <v>518_COR4_40_9_202021</v>
      </c>
      <c r="S7143" s="406">
        <v>518</v>
      </c>
      <c r="T7143" s="406" t="s">
        <v>231</v>
      </c>
      <c r="U7143" s="406">
        <v>40</v>
      </c>
      <c r="V7143" s="406">
        <v>9</v>
      </c>
      <c r="W7143" s="406">
        <v>202021</v>
      </c>
      <c r="X7143" s="566">
        <v>28900</v>
      </c>
    </row>
    <row r="7144" spans="18:24" x14ac:dyDescent="0.2">
      <c r="R7144" s="406" t="str">
        <f t="shared" si="111"/>
        <v>520_COR4_40_9_202021</v>
      </c>
      <c r="S7144" s="406">
        <v>520</v>
      </c>
      <c r="T7144" s="406" t="s">
        <v>231</v>
      </c>
      <c r="U7144" s="406">
        <v>40</v>
      </c>
      <c r="V7144" s="406">
        <v>9</v>
      </c>
      <c r="W7144" s="406">
        <v>202021</v>
      </c>
      <c r="X7144" s="566">
        <v>31100</v>
      </c>
    </row>
    <row r="7145" spans="18:24" x14ac:dyDescent="0.2">
      <c r="R7145" s="406" t="str">
        <f t="shared" si="111"/>
        <v>522_COR4_40_9_202021</v>
      </c>
      <c r="S7145" s="406">
        <v>522</v>
      </c>
      <c r="T7145" s="406" t="s">
        <v>231</v>
      </c>
      <c r="U7145" s="406">
        <v>40</v>
      </c>
      <c r="V7145" s="406">
        <v>9</v>
      </c>
      <c r="W7145" s="406">
        <v>202021</v>
      </c>
      <c r="X7145" s="566">
        <v>17000</v>
      </c>
    </row>
    <row r="7146" spans="18:24" x14ac:dyDescent="0.2">
      <c r="R7146" s="406" t="str">
        <f t="shared" si="111"/>
        <v>524_COR4_40_9_202021</v>
      </c>
      <c r="S7146" s="406">
        <v>524</v>
      </c>
      <c r="T7146" s="406" t="s">
        <v>231</v>
      </c>
      <c r="U7146" s="406">
        <v>40</v>
      </c>
      <c r="V7146" s="406">
        <v>9</v>
      </c>
      <c r="W7146" s="406">
        <v>202021</v>
      </c>
      <c r="X7146" s="566">
        <v>19405</v>
      </c>
    </row>
    <row r="7147" spans="18:24" x14ac:dyDescent="0.2">
      <c r="R7147" s="406" t="str">
        <f t="shared" si="111"/>
        <v>526_COR4_40_9_202021</v>
      </c>
      <c r="S7147" s="406">
        <v>526</v>
      </c>
      <c r="T7147" s="406" t="s">
        <v>231</v>
      </c>
      <c r="U7147" s="406">
        <v>40</v>
      </c>
      <c r="V7147" s="406">
        <v>9</v>
      </c>
      <c r="W7147" s="406">
        <v>202021</v>
      </c>
      <c r="X7147" s="566">
        <v>6032</v>
      </c>
    </row>
    <row r="7148" spans="18:24" x14ac:dyDescent="0.2">
      <c r="R7148" s="406" t="str">
        <f t="shared" si="111"/>
        <v>528_COR4_40_9_202021</v>
      </c>
      <c r="S7148" s="406">
        <v>528</v>
      </c>
      <c r="T7148" s="406" t="s">
        <v>231</v>
      </c>
      <c r="U7148" s="406">
        <v>40</v>
      </c>
      <c r="V7148" s="406">
        <v>9</v>
      </c>
      <c r="W7148" s="406">
        <v>202021</v>
      </c>
      <c r="X7148" s="566">
        <v>41616.99</v>
      </c>
    </row>
    <row r="7149" spans="18:24" x14ac:dyDescent="0.2">
      <c r="R7149" s="406" t="str">
        <f t="shared" si="111"/>
        <v>530_COR4_40_9_202021</v>
      </c>
      <c r="S7149" s="406">
        <v>530</v>
      </c>
      <c r="T7149" s="406" t="s">
        <v>231</v>
      </c>
      <c r="U7149" s="406">
        <v>40</v>
      </c>
      <c r="V7149" s="406">
        <v>9</v>
      </c>
      <c r="W7149" s="406">
        <v>202021</v>
      </c>
      <c r="X7149" s="566">
        <v>73533</v>
      </c>
    </row>
    <row r="7150" spans="18:24" x14ac:dyDescent="0.2">
      <c r="R7150" s="406" t="str">
        <f t="shared" si="111"/>
        <v>532_COR4_40_9_202021</v>
      </c>
      <c r="S7150" s="406">
        <v>532</v>
      </c>
      <c r="T7150" s="406" t="s">
        <v>231</v>
      </c>
      <c r="U7150" s="406">
        <v>40</v>
      </c>
      <c r="V7150" s="406">
        <v>9</v>
      </c>
      <c r="W7150" s="406">
        <v>202021</v>
      </c>
      <c r="X7150" s="566">
        <v>151430</v>
      </c>
    </row>
    <row r="7151" spans="18:24" x14ac:dyDescent="0.2">
      <c r="R7151" s="406" t="str">
        <f t="shared" si="111"/>
        <v>534_COR4_40_9_202021</v>
      </c>
      <c r="S7151" s="406">
        <v>534</v>
      </c>
      <c r="T7151" s="406" t="s">
        <v>231</v>
      </c>
      <c r="U7151" s="406">
        <v>40</v>
      </c>
      <c r="V7151" s="406">
        <v>9</v>
      </c>
      <c r="W7151" s="406">
        <v>202021</v>
      </c>
      <c r="X7151" s="566">
        <v>56500</v>
      </c>
    </row>
    <row r="7152" spans="18:24" x14ac:dyDescent="0.2">
      <c r="R7152" s="406" t="str">
        <f t="shared" si="111"/>
        <v>536_COR4_40_9_202021</v>
      </c>
      <c r="S7152" s="406">
        <v>536</v>
      </c>
      <c r="T7152" s="406" t="s">
        <v>231</v>
      </c>
      <c r="U7152" s="406">
        <v>40</v>
      </c>
      <c r="V7152" s="406">
        <v>9</v>
      </c>
      <c r="W7152" s="406">
        <v>202021</v>
      </c>
      <c r="X7152" s="566">
        <v>62000</v>
      </c>
    </row>
    <row r="7153" spans="18:24" x14ac:dyDescent="0.2">
      <c r="R7153" s="406" t="str">
        <f t="shared" si="111"/>
        <v>538_COR4_40_9_202021</v>
      </c>
      <c r="S7153" s="406">
        <v>538</v>
      </c>
      <c r="T7153" s="406" t="s">
        <v>231</v>
      </c>
      <c r="U7153" s="406">
        <v>40</v>
      </c>
      <c r="V7153" s="406">
        <v>9</v>
      </c>
      <c r="W7153" s="406">
        <v>202021</v>
      </c>
      <c r="X7153" s="566">
        <v>98000</v>
      </c>
    </row>
    <row r="7154" spans="18:24" x14ac:dyDescent="0.2">
      <c r="R7154" s="406" t="str">
        <f t="shared" si="111"/>
        <v>540_COR4_40_9_202021</v>
      </c>
      <c r="S7154" s="406">
        <v>540</v>
      </c>
      <c r="T7154" s="406" t="s">
        <v>231</v>
      </c>
      <c r="U7154" s="406">
        <v>40</v>
      </c>
      <c r="V7154" s="406">
        <v>9</v>
      </c>
      <c r="W7154" s="406">
        <v>202021</v>
      </c>
      <c r="X7154" s="566">
        <v>44378</v>
      </c>
    </row>
    <row r="7155" spans="18:24" x14ac:dyDescent="0.2">
      <c r="R7155" s="406" t="str">
        <f t="shared" si="111"/>
        <v>542_COR4_40_9_202021</v>
      </c>
      <c r="S7155" s="406">
        <v>542</v>
      </c>
      <c r="T7155" s="406" t="s">
        <v>231</v>
      </c>
      <c r="U7155" s="406">
        <v>40</v>
      </c>
      <c r="V7155" s="406">
        <v>9</v>
      </c>
      <c r="W7155" s="406">
        <v>202021</v>
      </c>
      <c r="X7155" s="566">
        <v>10028</v>
      </c>
    </row>
    <row r="7156" spans="18:24" x14ac:dyDescent="0.2">
      <c r="R7156" s="406" t="str">
        <f t="shared" si="111"/>
        <v>544_COR4_40_9_202021</v>
      </c>
      <c r="S7156" s="406">
        <v>544</v>
      </c>
      <c r="T7156" s="406" t="s">
        <v>231</v>
      </c>
      <c r="U7156" s="406">
        <v>40</v>
      </c>
      <c r="V7156" s="406">
        <v>9</v>
      </c>
      <c r="W7156" s="406">
        <v>202021</v>
      </c>
      <c r="X7156" s="566">
        <v>110923</v>
      </c>
    </row>
    <row r="7157" spans="18:24" x14ac:dyDescent="0.2">
      <c r="R7157" s="406" t="str">
        <f t="shared" si="111"/>
        <v>545_COR4_40_9_202021</v>
      </c>
      <c r="S7157" s="406">
        <v>545</v>
      </c>
      <c r="T7157" s="406" t="s">
        <v>231</v>
      </c>
      <c r="U7157" s="406">
        <v>40</v>
      </c>
      <c r="V7157" s="406">
        <v>9</v>
      </c>
      <c r="W7157" s="406">
        <v>202021</v>
      </c>
      <c r="X7157" s="566">
        <v>0</v>
      </c>
    </row>
    <row r="7158" spans="18:24" x14ac:dyDescent="0.2">
      <c r="R7158" s="406" t="str">
        <f t="shared" si="111"/>
        <v>546_COR4_40_9_202021</v>
      </c>
      <c r="S7158" s="406">
        <v>546</v>
      </c>
      <c r="T7158" s="406" t="s">
        <v>231</v>
      </c>
      <c r="U7158" s="406">
        <v>40</v>
      </c>
      <c r="V7158" s="406">
        <v>9</v>
      </c>
      <c r="W7158" s="406">
        <v>202021</v>
      </c>
      <c r="X7158" s="566">
        <v>25000</v>
      </c>
    </row>
    <row r="7159" spans="18:24" x14ac:dyDescent="0.2">
      <c r="R7159" s="406" t="str">
        <f t="shared" si="111"/>
        <v>548_COR4_40_9_202021</v>
      </c>
      <c r="S7159" s="406">
        <v>548</v>
      </c>
      <c r="T7159" s="406" t="s">
        <v>231</v>
      </c>
      <c r="U7159" s="406">
        <v>40</v>
      </c>
      <c r="V7159" s="406">
        <v>9</v>
      </c>
      <c r="W7159" s="406">
        <v>202021</v>
      </c>
      <c r="X7159" s="566">
        <v>26652</v>
      </c>
    </row>
    <row r="7160" spans="18:24" x14ac:dyDescent="0.2">
      <c r="R7160" s="406" t="str">
        <f t="shared" si="111"/>
        <v>550_COR4_40_9_202021</v>
      </c>
      <c r="S7160" s="406">
        <v>550</v>
      </c>
      <c r="T7160" s="406" t="s">
        <v>231</v>
      </c>
      <c r="U7160" s="406">
        <v>40</v>
      </c>
      <c r="V7160" s="406">
        <v>9</v>
      </c>
      <c r="W7160" s="406">
        <v>202021</v>
      </c>
      <c r="X7160" s="566">
        <v>12450</v>
      </c>
    </row>
    <row r="7161" spans="18:24" x14ac:dyDescent="0.2">
      <c r="R7161" s="406" t="str">
        <f t="shared" si="111"/>
        <v>552_COR4_40_9_202021</v>
      </c>
      <c r="S7161" s="406">
        <v>552</v>
      </c>
      <c r="T7161" s="406" t="s">
        <v>231</v>
      </c>
      <c r="U7161" s="406">
        <v>40</v>
      </c>
      <c r="V7161" s="406">
        <v>9</v>
      </c>
      <c r="W7161" s="406">
        <v>202021</v>
      </c>
      <c r="X7161" s="566">
        <v>127600</v>
      </c>
    </row>
    <row r="7162" spans="18:24" x14ac:dyDescent="0.2">
      <c r="R7162" s="406" t="str">
        <f t="shared" si="111"/>
        <v>562_COR4_40_9_202021</v>
      </c>
      <c r="S7162" s="406">
        <v>562</v>
      </c>
      <c r="T7162" s="406" t="s">
        <v>231</v>
      </c>
      <c r="U7162" s="406">
        <v>40</v>
      </c>
      <c r="V7162" s="406">
        <v>9</v>
      </c>
      <c r="W7162" s="406">
        <v>202021</v>
      </c>
      <c r="X7162" s="566">
        <v>14482</v>
      </c>
    </row>
    <row r="7163" spans="18:24" x14ac:dyDescent="0.2">
      <c r="R7163" s="406" t="str">
        <f t="shared" si="111"/>
        <v>564_COR4_40_9_202021</v>
      </c>
      <c r="S7163" s="406">
        <v>564</v>
      </c>
      <c r="T7163" s="406" t="s">
        <v>231</v>
      </c>
      <c r="U7163" s="406">
        <v>40</v>
      </c>
      <c r="V7163" s="406">
        <v>9</v>
      </c>
      <c r="W7163" s="406">
        <v>202021</v>
      </c>
      <c r="X7163" s="566">
        <v>41624</v>
      </c>
    </row>
    <row r="7164" spans="18:24" x14ac:dyDescent="0.2">
      <c r="R7164" s="406" t="str">
        <f t="shared" si="111"/>
        <v>566_COR4_40_9_202021</v>
      </c>
      <c r="S7164" s="406">
        <v>566</v>
      </c>
      <c r="T7164" s="406" t="s">
        <v>231</v>
      </c>
      <c r="U7164" s="406">
        <v>40</v>
      </c>
      <c r="V7164" s="406">
        <v>9</v>
      </c>
      <c r="W7164" s="406">
        <v>202021</v>
      </c>
      <c r="X7164" s="566">
        <v>15514</v>
      </c>
    </row>
    <row r="7165" spans="18:24" x14ac:dyDescent="0.2">
      <c r="R7165" s="406" t="str">
        <f t="shared" si="111"/>
        <v>568_COR4_40_9_202021</v>
      </c>
      <c r="S7165" s="406">
        <v>568</v>
      </c>
      <c r="T7165" s="406" t="s">
        <v>231</v>
      </c>
      <c r="U7165" s="406">
        <v>40</v>
      </c>
      <c r="V7165" s="406">
        <v>9</v>
      </c>
      <c r="W7165" s="406">
        <v>202021</v>
      </c>
      <c r="X7165" s="566">
        <v>0</v>
      </c>
    </row>
    <row r="7166" spans="18:24" x14ac:dyDescent="0.2">
      <c r="R7166" s="406" t="str">
        <f t="shared" si="111"/>
        <v>572_COR4_40_9_202021</v>
      </c>
      <c r="S7166" s="406">
        <v>572</v>
      </c>
      <c r="T7166" s="406" t="s">
        <v>231</v>
      </c>
      <c r="U7166" s="406">
        <v>40</v>
      </c>
      <c r="V7166" s="406">
        <v>9</v>
      </c>
      <c r="W7166" s="406">
        <v>202021</v>
      </c>
      <c r="X7166" s="566">
        <v>0</v>
      </c>
    </row>
    <row r="7167" spans="18:24" x14ac:dyDescent="0.2">
      <c r="R7167" s="406" t="str">
        <f t="shared" si="111"/>
        <v>574_COR4_40_9_202021</v>
      </c>
      <c r="S7167" s="406">
        <v>574</v>
      </c>
      <c r="T7167" s="406" t="s">
        <v>231</v>
      </c>
      <c r="U7167" s="406">
        <v>40</v>
      </c>
      <c r="V7167" s="406">
        <v>9</v>
      </c>
      <c r="W7167" s="406">
        <v>202021</v>
      </c>
      <c r="X7167" s="566">
        <v>1730</v>
      </c>
    </row>
    <row r="7168" spans="18:24" x14ac:dyDescent="0.2">
      <c r="R7168" s="406" t="str">
        <f t="shared" si="111"/>
        <v>576_COR4_40_9_202021</v>
      </c>
      <c r="S7168" s="406">
        <v>576</v>
      </c>
      <c r="T7168" s="406" t="s">
        <v>231</v>
      </c>
      <c r="U7168" s="406">
        <v>40</v>
      </c>
      <c r="V7168" s="406">
        <v>9</v>
      </c>
      <c r="W7168" s="406">
        <v>202021</v>
      </c>
      <c r="X7168" s="566">
        <v>0</v>
      </c>
    </row>
    <row r="7169" spans="18:24" x14ac:dyDescent="0.2">
      <c r="R7169" s="406" t="str">
        <f t="shared" si="111"/>
        <v>582_COR4_40_9_202021</v>
      </c>
      <c r="S7169" s="406">
        <v>582</v>
      </c>
      <c r="T7169" s="406" t="s">
        <v>231</v>
      </c>
      <c r="U7169" s="406">
        <v>40</v>
      </c>
      <c r="V7169" s="406">
        <v>9</v>
      </c>
      <c r="W7169" s="406">
        <v>202021</v>
      </c>
      <c r="X7169" s="566">
        <v>0</v>
      </c>
    </row>
    <row r="7170" spans="18:24" x14ac:dyDescent="0.2">
      <c r="R7170" s="406" t="str">
        <f t="shared" si="111"/>
        <v>584_COR4_40_9_202021</v>
      </c>
      <c r="S7170" s="406">
        <v>584</v>
      </c>
      <c r="T7170" s="406" t="s">
        <v>231</v>
      </c>
      <c r="U7170" s="406">
        <v>40</v>
      </c>
      <c r="V7170" s="406">
        <v>9</v>
      </c>
      <c r="W7170" s="406">
        <v>202021</v>
      </c>
      <c r="X7170" s="566">
        <v>0</v>
      </c>
    </row>
    <row r="7171" spans="18:24" x14ac:dyDescent="0.2">
      <c r="R7171" s="406" t="str">
        <f t="shared" si="111"/>
        <v>586_COR4_40_9_202021</v>
      </c>
      <c r="S7171" s="406">
        <v>586</v>
      </c>
      <c r="T7171" s="406" t="s">
        <v>231</v>
      </c>
      <c r="U7171" s="406">
        <v>40</v>
      </c>
      <c r="V7171" s="406">
        <v>9</v>
      </c>
      <c r="W7171" s="406">
        <v>202021</v>
      </c>
      <c r="X7171" s="566">
        <v>5468</v>
      </c>
    </row>
    <row r="7172" spans="18:24" x14ac:dyDescent="0.2">
      <c r="R7172" s="406" t="str">
        <f t="shared" ref="R7172:R7235" si="112">S7172&amp;"_"&amp;T7172&amp;"_"&amp;U7172&amp;"_"&amp;V7172&amp;"_"&amp;W7172</f>
        <v>512_COR4_41_9_202021</v>
      </c>
      <c r="S7172" s="406">
        <v>512</v>
      </c>
      <c r="T7172" s="406" t="s">
        <v>231</v>
      </c>
      <c r="U7172" s="406">
        <v>41</v>
      </c>
      <c r="V7172" s="406">
        <v>9</v>
      </c>
      <c r="W7172" s="406">
        <v>202021</v>
      </c>
      <c r="X7172" s="566">
        <v>126403</v>
      </c>
    </row>
    <row r="7173" spans="18:24" x14ac:dyDescent="0.2">
      <c r="R7173" s="406" t="str">
        <f t="shared" si="112"/>
        <v>514_COR4_41_9_202021</v>
      </c>
      <c r="S7173" s="406">
        <v>514</v>
      </c>
      <c r="T7173" s="406" t="s">
        <v>231</v>
      </c>
      <c r="U7173" s="406">
        <v>41</v>
      </c>
      <c r="V7173" s="406">
        <v>9</v>
      </c>
      <c r="W7173" s="406">
        <v>202021</v>
      </c>
      <c r="X7173" s="566">
        <v>110200</v>
      </c>
    </row>
    <row r="7174" spans="18:24" x14ac:dyDescent="0.2">
      <c r="R7174" s="406" t="str">
        <f t="shared" si="112"/>
        <v>516_COR4_41_9_202021</v>
      </c>
      <c r="S7174" s="406">
        <v>516</v>
      </c>
      <c r="T7174" s="406" t="s">
        <v>231</v>
      </c>
      <c r="U7174" s="406">
        <v>41</v>
      </c>
      <c r="V7174" s="406">
        <v>9</v>
      </c>
      <c r="W7174" s="406">
        <v>202021</v>
      </c>
      <c r="X7174" s="566">
        <v>181609</v>
      </c>
    </row>
    <row r="7175" spans="18:24" x14ac:dyDescent="0.2">
      <c r="R7175" s="406" t="str">
        <f t="shared" si="112"/>
        <v>518_COR4_41_9_202021</v>
      </c>
      <c r="S7175" s="406">
        <v>518</v>
      </c>
      <c r="T7175" s="406" t="s">
        <v>231</v>
      </c>
      <c r="U7175" s="406">
        <v>41</v>
      </c>
      <c r="V7175" s="406">
        <v>9</v>
      </c>
      <c r="W7175" s="406">
        <v>202021</v>
      </c>
      <c r="X7175" s="566">
        <v>235006</v>
      </c>
    </row>
    <row r="7176" spans="18:24" x14ac:dyDescent="0.2">
      <c r="R7176" s="406" t="str">
        <f t="shared" si="112"/>
        <v>520_COR4_41_9_202021</v>
      </c>
      <c r="S7176" s="406">
        <v>520</v>
      </c>
      <c r="T7176" s="406" t="s">
        <v>231</v>
      </c>
      <c r="U7176" s="406">
        <v>41</v>
      </c>
      <c r="V7176" s="406">
        <v>9</v>
      </c>
      <c r="W7176" s="406">
        <v>202021</v>
      </c>
      <c r="X7176" s="566">
        <v>347017</v>
      </c>
    </row>
    <row r="7177" spans="18:24" x14ac:dyDescent="0.2">
      <c r="R7177" s="406" t="str">
        <f t="shared" si="112"/>
        <v>522_COR4_41_9_202021</v>
      </c>
      <c r="S7177" s="406">
        <v>522</v>
      </c>
      <c r="T7177" s="406" t="s">
        <v>231</v>
      </c>
      <c r="U7177" s="406">
        <v>41</v>
      </c>
      <c r="V7177" s="406">
        <v>9</v>
      </c>
      <c r="W7177" s="406">
        <v>202021</v>
      </c>
      <c r="X7177" s="566">
        <v>385791.46</v>
      </c>
    </row>
    <row r="7178" spans="18:24" x14ac:dyDescent="0.2">
      <c r="R7178" s="406" t="str">
        <f t="shared" si="112"/>
        <v>524_COR4_41_9_202021</v>
      </c>
      <c r="S7178" s="406">
        <v>524</v>
      </c>
      <c r="T7178" s="406" t="s">
        <v>231</v>
      </c>
      <c r="U7178" s="406">
        <v>41</v>
      </c>
      <c r="V7178" s="406">
        <v>9</v>
      </c>
      <c r="W7178" s="406">
        <v>202021</v>
      </c>
      <c r="X7178" s="566">
        <v>328202</v>
      </c>
    </row>
    <row r="7179" spans="18:24" x14ac:dyDescent="0.2">
      <c r="R7179" s="406" t="str">
        <f t="shared" si="112"/>
        <v>526_COR4_41_9_202021</v>
      </c>
      <c r="S7179" s="406">
        <v>526</v>
      </c>
      <c r="T7179" s="406" t="s">
        <v>231</v>
      </c>
      <c r="U7179" s="406">
        <v>41</v>
      </c>
      <c r="V7179" s="406">
        <v>9</v>
      </c>
      <c r="W7179" s="406">
        <v>202021</v>
      </c>
      <c r="X7179" s="566">
        <v>116956</v>
      </c>
    </row>
    <row r="7180" spans="18:24" x14ac:dyDescent="0.2">
      <c r="R7180" s="406" t="str">
        <f t="shared" si="112"/>
        <v>528_COR4_41_9_202021</v>
      </c>
      <c r="S7180" s="406">
        <v>528</v>
      </c>
      <c r="T7180" s="406" t="s">
        <v>231</v>
      </c>
      <c r="U7180" s="406">
        <v>41</v>
      </c>
      <c r="V7180" s="406">
        <v>9</v>
      </c>
      <c r="W7180" s="406">
        <v>202021</v>
      </c>
      <c r="X7180" s="566">
        <v>204624</v>
      </c>
    </row>
    <row r="7181" spans="18:24" x14ac:dyDescent="0.2">
      <c r="R7181" s="406" t="str">
        <f t="shared" si="112"/>
        <v>530_COR4_41_9_202021</v>
      </c>
      <c r="S7181" s="406">
        <v>530</v>
      </c>
      <c r="T7181" s="406" t="s">
        <v>231</v>
      </c>
      <c r="U7181" s="406">
        <v>41</v>
      </c>
      <c r="V7181" s="406">
        <v>9</v>
      </c>
      <c r="W7181" s="406">
        <v>202021</v>
      </c>
      <c r="X7181" s="566">
        <v>413838</v>
      </c>
    </row>
    <row r="7182" spans="18:24" x14ac:dyDescent="0.2">
      <c r="R7182" s="406" t="str">
        <f t="shared" si="112"/>
        <v>532_COR4_41_9_202021</v>
      </c>
      <c r="S7182" s="406">
        <v>532</v>
      </c>
      <c r="T7182" s="406" t="s">
        <v>231</v>
      </c>
      <c r="U7182" s="406">
        <v>41</v>
      </c>
      <c r="V7182" s="406">
        <v>9</v>
      </c>
      <c r="W7182" s="406">
        <v>202021</v>
      </c>
      <c r="X7182" s="566">
        <v>565198</v>
      </c>
    </row>
    <row r="7183" spans="18:24" x14ac:dyDescent="0.2">
      <c r="R7183" s="406" t="str">
        <f t="shared" si="112"/>
        <v>534_COR4_41_9_202021</v>
      </c>
      <c r="S7183" s="406">
        <v>534</v>
      </c>
      <c r="T7183" s="406" t="s">
        <v>231</v>
      </c>
      <c r="U7183" s="406">
        <v>41</v>
      </c>
      <c r="V7183" s="406">
        <v>9</v>
      </c>
      <c r="W7183" s="406">
        <v>202021</v>
      </c>
      <c r="X7183" s="566">
        <v>301612</v>
      </c>
    </row>
    <row r="7184" spans="18:24" x14ac:dyDescent="0.2">
      <c r="R7184" s="406" t="str">
        <f t="shared" si="112"/>
        <v>536_COR4_41_9_202021</v>
      </c>
      <c r="S7184" s="406">
        <v>536</v>
      </c>
      <c r="T7184" s="406" t="s">
        <v>231</v>
      </c>
      <c r="U7184" s="406">
        <v>41</v>
      </c>
      <c r="V7184" s="406">
        <v>9</v>
      </c>
      <c r="W7184" s="406">
        <v>202021</v>
      </c>
      <c r="X7184" s="566">
        <v>96867</v>
      </c>
    </row>
    <row r="7185" spans="18:24" x14ac:dyDescent="0.2">
      <c r="R7185" s="406" t="str">
        <f t="shared" si="112"/>
        <v>538_COR4_41_9_202021</v>
      </c>
      <c r="S7185" s="406">
        <v>538</v>
      </c>
      <c r="T7185" s="406" t="s">
        <v>231</v>
      </c>
      <c r="U7185" s="406">
        <v>41</v>
      </c>
      <c r="V7185" s="406">
        <v>9</v>
      </c>
      <c r="W7185" s="406">
        <v>202021</v>
      </c>
      <c r="X7185" s="566">
        <v>152735</v>
      </c>
    </row>
    <row r="7186" spans="18:24" x14ac:dyDescent="0.2">
      <c r="R7186" s="406" t="str">
        <f t="shared" si="112"/>
        <v>540_COR4_41_9_202021</v>
      </c>
      <c r="S7186" s="406">
        <v>540</v>
      </c>
      <c r="T7186" s="406" t="s">
        <v>231</v>
      </c>
      <c r="U7186" s="406">
        <v>41</v>
      </c>
      <c r="V7186" s="406">
        <v>9</v>
      </c>
      <c r="W7186" s="406">
        <v>202021</v>
      </c>
      <c r="X7186" s="566">
        <v>333226</v>
      </c>
    </row>
    <row r="7187" spans="18:24" x14ac:dyDescent="0.2">
      <c r="R7187" s="406" t="str">
        <f t="shared" si="112"/>
        <v>542_COR4_41_9_202021</v>
      </c>
      <c r="S7187" s="406">
        <v>542</v>
      </c>
      <c r="T7187" s="406" t="s">
        <v>231</v>
      </c>
      <c r="U7187" s="406">
        <v>41</v>
      </c>
      <c r="V7187" s="406">
        <v>9</v>
      </c>
      <c r="W7187" s="406">
        <v>202021</v>
      </c>
      <c r="X7187" s="566">
        <v>132157</v>
      </c>
    </row>
    <row r="7188" spans="18:24" x14ac:dyDescent="0.2">
      <c r="R7188" s="406" t="str">
        <f t="shared" si="112"/>
        <v>544_COR4_41_9_202021</v>
      </c>
      <c r="S7188" s="406">
        <v>544</v>
      </c>
      <c r="T7188" s="406" t="s">
        <v>231</v>
      </c>
      <c r="U7188" s="406">
        <v>41</v>
      </c>
      <c r="V7188" s="406">
        <v>9</v>
      </c>
      <c r="W7188" s="406">
        <v>202021</v>
      </c>
      <c r="X7188" s="566">
        <v>313672</v>
      </c>
    </row>
    <row r="7189" spans="18:24" x14ac:dyDescent="0.2">
      <c r="R7189" s="406" t="str">
        <f t="shared" si="112"/>
        <v>545_COR4_41_9_202021</v>
      </c>
      <c r="S7189" s="406">
        <v>545</v>
      </c>
      <c r="T7189" s="406" t="s">
        <v>231</v>
      </c>
      <c r="U7189" s="406">
        <v>41</v>
      </c>
      <c r="V7189" s="406">
        <v>9</v>
      </c>
      <c r="W7189" s="406">
        <v>202021</v>
      </c>
      <c r="X7189" s="566">
        <v>233079</v>
      </c>
    </row>
    <row r="7190" spans="18:24" x14ac:dyDescent="0.2">
      <c r="R7190" s="406" t="str">
        <f t="shared" si="112"/>
        <v>546_COR4_41_9_202021</v>
      </c>
      <c r="S7190" s="406">
        <v>546</v>
      </c>
      <c r="T7190" s="406" t="s">
        <v>231</v>
      </c>
      <c r="U7190" s="406">
        <v>41</v>
      </c>
      <c r="V7190" s="406">
        <v>9</v>
      </c>
      <c r="W7190" s="406">
        <v>202021</v>
      </c>
      <c r="X7190" s="566">
        <v>126309</v>
      </c>
    </row>
    <row r="7191" spans="18:24" x14ac:dyDescent="0.2">
      <c r="R7191" s="406" t="str">
        <f t="shared" si="112"/>
        <v>548_COR4_41_9_202021</v>
      </c>
      <c r="S7191" s="406">
        <v>548</v>
      </c>
      <c r="T7191" s="406" t="s">
        <v>231</v>
      </c>
      <c r="U7191" s="406">
        <v>41</v>
      </c>
      <c r="V7191" s="406">
        <v>9</v>
      </c>
      <c r="W7191" s="406">
        <v>202021</v>
      </c>
      <c r="X7191" s="566">
        <v>183466</v>
      </c>
    </row>
    <row r="7192" spans="18:24" x14ac:dyDescent="0.2">
      <c r="R7192" s="406" t="str">
        <f t="shared" si="112"/>
        <v>550_COR4_41_9_202021</v>
      </c>
      <c r="S7192" s="406">
        <v>550</v>
      </c>
      <c r="T7192" s="406" t="s">
        <v>231</v>
      </c>
      <c r="U7192" s="406">
        <v>41</v>
      </c>
      <c r="V7192" s="406">
        <v>9</v>
      </c>
      <c r="W7192" s="406">
        <v>202021</v>
      </c>
      <c r="X7192" s="566">
        <v>153174</v>
      </c>
    </row>
    <row r="7193" spans="18:24" x14ac:dyDescent="0.2">
      <c r="R7193" s="406" t="str">
        <f t="shared" si="112"/>
        <v>552_COR4_41_9_202021</v>
      </c>
      <c r="S7193" s="406">
        <v>552</v>
      </c>
      <c r="T7193" s="406" t="s">
        <v>231</v>
      </c>
      <c r="U7193" s="406">
        <v>41</v>
      </c>
      <c r="V7193" s="406">
        <v>9</v>
      </c>
      <c r="W7193" s="406">
        <v>202021</v>
      </c>
      <c r="X7193" s="566">
        <v>810679</v>
      </c>
    </row>
    <row r="7194" spans="18:24" x14ac:dyDescent="0.2">
      <c r="R7194" s="406" t="str">
        <f t="shared" si="112"/>
        <v>562_COR4_41_9_202021</v>
      </c>
      <c r="S7194" s="406">
        <v>562</v>
      </c>
      <c r="T7194" s="406" t="s">
        <v>231</v>
      </c>
      <c r="U7194" s="406">
        <v>41</v>
      </c>
      <c r="V7194" s="406">
        <v>9</v>
      </c>
      <c r="W7194" s="406">
        <v>202021</v>
      </c>
      <c r="X7194" s="566">
        <v>1511</v>
      </c>
    </row>
    <row r="7195" spans="18:24" x14ac:dyDescent="0.2">
      <c r="R7195" s="406" t="str">
        <f t="shared" si="112"/>
        <v>564_COR4_41_9_202021</v>
      </c>
      <c r="S7195" s="406">
        <v>564</v>
      </c>
      <c r="T7195" s="406" t="s">
        <v>231</v>
      </c>
      <c r="U7195" s="406">
        <v>41</v>
      </c>
      <c r="V7195" s="406">
        <v>9</v>
      </c>
      <c r="W7195" s="406">
        <v>202021</v>
      </c>
      <c r="X7195" s="566">
        <v>0</v>
      </c>
    </row>
    <row r="7196" spans="18:24" x14ac:dyDescent="0.2">
      <c r="R7196" s="406" t="str">
        <f t="shared" si="112"/>
        <v>566_COR4_41_9_202021</v>
      </c>
      <c r="S7196" s="406">
        <v>566</v>
      </c>
      <c r="T7196" s="406" t="s">
        <v>231</v>
      </c>
      <c r="U7196" s="406">
        <v>41</v>
      </c>
      <c r="V7196" s="406">
        <v>9</v>
      </c>
      <c r="W7196" s="406">
        <v>202021</v>
      </c>
      <c r="X7196" s="566">
        <v>9410</v>
      </c>
    </row>
    <row r="7197" spans="18:24" x14ac:dyDescent="0.2">
      <c r="R7197" s="406" t="str">
        <f t="shared" si="112"/>
        <v>568_COR4_41_9_202021</v>
      </c>
      <c r="S7197" s="406">
        <v>568</v>
      </c>
      <c r="T7197" s="406" t="s">
        <v>231</v>
      </c>
      <c r="U7197" s="406">
        <v>41</v>
      </c>
      <c r="V7197" s="406">
        <v>9</v>
      </c>
      <c r="W7197" s="406">
        <v>202021</v>
      </c>
      <c r="X7197" s="566">
        <v>25230</v>
      </c>
    </row>
    <row r="7198" spans="18:24" x14ac:dyDescent="0.2">
      <c r="R7198" s="406" t="str">
        <f t="shared" si="112"/>
        <v>572_COR4_41_9_202021</v>
      </c>
      <c r="S7198" s="406">
        <v>572</v>
      </c>
      <c r="T7198" s="406" t="s">
        <v>231</v>
      </c>
      <c r="U7198" s="406">
        <v>41</v>
      </c>
      <c r="V7198" s="406">
        <v>9</v>
      </c>
      <c r="W7198" s="406">
        <v>202021</v>
      </c>
      <c r="X7198" s="566">
        <v>18942</v>
      </c>
    </row>
    <row r="7199" spans="18:24" x14ac:dyDescent="0.2">
      <c r="R7199" s="406" t="str">
        <f t="shared" si="112"/>
        <v>574_COR4_41_9_202021</v>
      </c>
      <c r="S7199" s="406">
        <v>574</v>
      </c>
      <c r="T7199" s="406" t="s">
        <v>231</v>
      </c>
      <c r="U7199" s="406">
        <v>41</v>
      </c>
      <c r="V7199" s="406">
        <v>9</v>
      </c>
      <c r="W7199" s="406">
        <v>202021</v>
      </c>
      <c r="X7199" s="566">
        <v>26119</v>
      </c>
    </row>
    <row r="7200" spans="18:24" x14ac:dyDescent="0.2">
      <c r="R7200" s="406" t="str">
        <f t="shared" si="112"/>
        <v>576_COR4_41_9_202021</v>
      </c>
      <c r="S7200" s="406">
        <v>576</v>
      </c>
      <c r="T7200" s="406" t="s">
        <v>231</v>
      </c>
      <c r="U7200" s="406">
        <v>41</v>
      </c>
      <c r="V7200" s="406">
        <v>9</v>
      </c>
      <c r="W7200" s="406">
        <v>202021</v>
      </c>
      <c r="X7200" s="566">
        <v>29061</v>
      </c>
    </row>
    <row r="7201" spans="18:24" x14ac:dyDescent="0.2">
      <c r="R7201" s="406" t="str">
        <f t="shared" si="112"/>
        <v>582_COR4_41_9_202021</v>
      </c>
      <c r="S7201" s="406">
        <v>582</v>
      </c>
      <c r="T7201" s="406" t="s">
        <v>231</v>
      </c>
      <c r="U7201" s="406">
        <v>41</v>
      </c>
      <c r="V7201" s="406">
        <v>9</v>
      </c>
      <c r="W7201" s="406">
        <v>202021</v>
      </c>
      <c r="X7201" s="566">
        <v>0</v>
      </c>
    </row>
    <row r="7202" spans="18:24" x14ac:dyDescent="0.2">
      <c r="R7202" s="406" t="str">
        <f t="shared" si="112"/>
        <v>584_COR4_41_9_202021</v>
      </c>
      <c r="S7202" s="406">
        <v>584</v>
      </c>
      <c r="T7202" s="406" t="s">
        <v>231</v>
      </c>
      <c r="U7202" s="406">
        <v>41</v>
      </c>
      <c r="V7202" s="406">
        <v>9</v>
      </c>
      <c r="W7202" s="406">
        <v>202021</v>
      </c>
      <c r="X7202" s="566">
        <v>0</v>
      </c>
    </row>
    <row r="7203" spans="18:24" x14ac:dyDescent="0.2">
      <c r="R7203" s="406" t="str">
        <f t="shared" si="112"/>
        <v>586_COR4_41_9_202021</v>
      </c>
      <c r="S7203" s="406">
        <v>586</v>
      </c>
      <c r="T7203" s="406" t="s">
        <v>231</v>
      </c>
      <c r="U7203" s="406">
        <v>41</v>
      </c>
      <c r="V7203" s="406">
        <v>9</v>
      </c>
      <c r="W7203" s="406">
        <v>202021</v>
      </c>
      <c r="X7203" s="566">
        <v>0</v>
      </c>
    </row>
    <row r="7204" spans="18:24" x14ac:dyDescent="0.2">
      <c r="R7204" s="406" t="str">
        <f t="shared" si="112"/>
        <v>512_COR4_42_9_202021</v>
      </c>
      <c r="S7204" s="406">
        <v>512</v>
      </c>
      <c r="T7204" s="406" t="s">
        <v>231</v>
      </c>
      <c r="U7204" s="406">
        <v>42</v>
      </c>
      <c r="V7204" s="406">
        <v>9</v>
      </c>
      <c r="W7204" s="406">
        <v>202021</v>
      </c>
      <c r="X7204" s="566">
        <v>0</v>
      </c>
    </row>
    <row r="7205" spans="18:24" x14ac:dyDescent="0.2">
      <c r="R7205" s="406" t="str">
        <f t="shared" si="112"/>
        <v>514_COR4_42_9_202021</v>
      </c>
      <c r="S7205" s="406">
        <v>514</v>
      </c>
      <c r="T7205" s="406" t="s">
        <v>231</v>
      </c>
      <c r="U7205" s="406">
        <v>42</v>
      </c>
      <c r="V7205" s="406">
        <v>9</v>
      </c>
      <c r="W7205" s="406">
        <v>202021</v>
      </c>
      <c r="X7205" s="566">
        <v>1370</v>
      </c>
    </row>
    <row r="7206" spans="18:24" x14ac:dyDescent="0.2">
      <c r="R7206" s="406" t="str">
        <f t="shared" si="112"/>
        <v>516_COR4_42_9_202021</v>
      </c>
      <c r="S7206" s="406">
        <v>516</v>
      </c>
      <c r="T7206" s="406" t="s">
        <v>231</v>
      </c>
      <c r="U7206" s="406">
        <v>42</v>
      </c>
      <c r="V7206" s="406">
        <v>9</v>
      </c>
      <c r="W7206" s="406">
        <v>202021</v>
      </c>
      <c r="X7206" s="566">
        <v>49390</v>
      </c>
    </row>
    <row r="7207" spans="18:24" x14ac:dyDescent="0.2">
      <c r="R7207" s="406" t="str">
        <f t="shared" si="112"/>
        <v>518_COR4_42_9_202021</v>
      </c>
      <c r="S7207" s="406">
        <v>518</v>
      </c>
      <c r="T7207" s="406" t="s">
        <v>231</v>
      </c>
      <c r="U7207" s="406">
        <v>42</v>
      </c>
      <c r="V7207" s="406">
        <v>9</v>
      </c>
      <c r="W7207" s="406">
        <v>202021</v>
      </c>
      <c r="X7207" s="566">
        <v>0</v>
      </c>
    </row>
    <row r="7208" spans="18:24" x14ac:dyDescent="0.2">
      <c r="R7208" s="406" t="str">
        <f t="shared" si="112"/>
        <v>520_COR4_42_9_202021</v>
      </c>
      <c r="S7208" s="406">
        <v>520</v>
      </c>
      <c r="T7208" s="406" t="s">
        <v>231</v>
      </c>
      <c r="U7208" s="406">
        <v>42</v>
      </c>
      <c r="V7208" s="406">
        <v>9</v>
      </c>
      <c r="W7208" s="406">
        <v>202021</v>
      </c>
      <c r="X7208" s="566">
        <v>5049</v>
      </c>
    </row>
    <row r="7209" spans="18:24" x14ac:dyDescent="0.2">
      <c r="R7209" s="406" t="str">
        <f t="shared" si="112"/>
        <v>522_COR4_42_9_202021</v>
      </c>
      <c r="S7209" s="406">
        <v>522</v>
      </c>
      <c r="T7209" s="406" t="s">
        <v>231</v>
      </c>
      <c r="U7209" s="406">
        <v>42</v>
      </c>
      <c r="V7209" s="406">
        <v>9</v>
      </c>
      <c r="W7209" s="406">
        <v>202021</v>
      </c>
      <c r="X7209" s="566">
        <v>24954.35</v>
      </c>
    </row>
    <row r="7210" spans="18:24" x14ac:dyDescent="0.2">
      <c r="R7210" s="406" t="str">
        <f t="shared" si="112"/>
        <v>524_COR4_42_9_202021</v>
      </c>
      <c r="S7210" s="406">
        <v>524</v>
      </c>
      <c r="T7210" s="406" t="s">
        <v>231</v>
      </c>
      <c r="U7210" s="406">
        <v>42</v>
      </c>
      <c r="V7210" s="406">
        <v>9</v>
      </c>
      <c r="W7210" s="406">
        <v>202021</v>
      </c>
      <c r="X7210" s="566">
        <v>19500</v>
      </c>
    </row>
    <row r="7211" spans="18:24" x14ac:dyDescent="0.2">
      <c r="R7211" s="406" t="str">
        <f t="shared" si="112"/>
        <v>526_COR4_42_9_202021</v>
      </c>
      <c r="S7211" s="406">
        <v>526</v>
      </c>
      <c r="T7211" s="406" t="s">
        <v>231</v>
      </c>
      <c r="U7211" s="406">
        <v>42</v>
      </c>
      <c r="V7211" s="406">
        <v>9</v>
      </c>
      <c r="W7211" s="406">
        <v>202021</v>
      </c>
      <c r="X7211" s="566">
        <v>4538</v>
      </c>
    </row>
    <row r="7212" spans="18:24" x14ac:dyDescent="0.2">
      <c r="R7212" s="406" t="str">
        <f t="shared" si="112"/>
        <v>528_COR4_42_9_202021</v>
      </c>
      <c r="S7212" s="406">
        <v>528</v>
      </c>
      <c r="T7212" s="406" t="s">
        <v>231</v>
      </c>
      <c r="U7212" s="406">
        <v>42</v>
      </c>
      <c r="V7212" s="406">
        <v>9</v>
      </c>
      <c r="W7212" s="406">
        <v>202021</v>
      </c>
      <c r="X7212" s="566">
        <v>5976.5650079418938</v>
      </c>
    </row>
    <row r="7213" spans="18:24" x14ac:dyDescent="0.2">
      <c r="R7213" s="406" t="str">
        <f t="shared" si="112"/>
        <v>530_COR4_42_9_202021</v>
      </c>
      <c r="S7213" s="406">
        <v>530</v>
      </c>
      <c r="T7213" s="406" t="s">
        <v>231</v>
      </c>
      <c r="U7213" s="406">
        <v>42</v>
      </c>
      <c r="V7213" s="406">
        <v>9</v>
      </c>
      <c r="W7213" s="406">
        <v>202021</v>
      </c>
      <c r="X7213" s="566">
        <v>0</v>
      </c>
    </row>
    <row r="7214" spans="18:24" x14ac:dyDescent="0.2">
      <c r="R7214" s="406" t="str">
        <f t="shared" si="112"/>
        <v>532_COR4_42_9_202021</v>
      </c>
      <c r="S7214" s="406">
        <v>532</v>
      </c>
      <c r="T7214" s="406" t="s">
        <v>231</v>
      </c>
      <c r="U7214" s="406">
        <v>42</v>
      </c>
      <c r="V7214" s="406">
        <v>9</v>
      </c>
      <c r="W7214" s="406">
        <v>202021</v>
      </c>
      <c r="X7214" s="566">
        <v>0</v>
      </c>
    </row>
    <row r="7215" spans="18:24" x14ac:dyDescent="0.2">
      <c r="R7215" s="406" t="str">
        <f t="shared" si="112"/>
        <v>534_COR4_42_9_202021</v>
      </c>
      <c r="S7215" s="406">
        <v>534</v>
      </c>
      <c r="T7215" s="406" t="s">
        <v>231</v>
      </c>
      <c r="U7215" s="406">
        <v>42</v>
      </c>
      <c r="V7215" s="406">
        <v>9</v>
      </c>
      <c r="W7215" s="406">
        <v>202021</v>
      </c>
      <c r="X7215" s="566">
        <v>0</v>
      </c>
    </row>
    <row r="7216" spans="18:24" x14ac:dyDescent="0.2">
      <c r="R7216" s="406" t="str">
        <f t="shared" si="112"/>
        <v>536_COR4_42_9_202021</v>
      </c>
      <c r="S7216" s="406">
        <v>536</v>
      </c>
      <c r="T7216" s="406" t="s">
        <v>231</v>
      </c>
      <c r="U7216" s="406">
        <v>42</v>
      </c>
      <c r="V7216" s="406">
        <v>9</v>
      </c>
      <c r="W7216" s="406">
        <v>202021</v>
      </c>
      <c r="X7216" s="566">
        <v>17222</v>
      </c>
    </row>
    <row r="7217" spans="18:24" x14ac:dyDescent="0.2">
      <c r="R7217" s="406" t="str">
        <f t="shared" si="112"/>
        <v>538_COR4_42_9_202021</v>
      </c>
      <c r="S7217" s="406">
        <v>538</v>
      </c>
      <c r="T7217" s="406" t="s">
        <v>231</v>
      </c>
      <c r="U7217" s="406">
        <v>42</v>
      </c>
      <c r="V7217" s="406">
        <v>9</v>
      </c>
      <c r="W7217" s="406">
        <v>202021</v>
      </c>
      <c r="X7217" s="566">
        <v>0</v>
      </c>
    </row>
    <row r="7218" spans="18:24" x14ac:dyDescent="0.2">
      <c r="R7218" s="406" t="str">
        <f t="shared" si="112"/>
        <v>540_COR4_42_9_202021</v>
      </c>
      <c r="S7218" s="406">
        <v>540</v>
      </c>
      <c r="T7218" s="406" t="s">
        <v>231</v>
      </c>
      <c r="U7218" s="406">
        <v>42</v>
      </c>
      <c r="V7218" s="406">
        <v>9</v>
      </c>
      <c r="W7218" s="406">
        <v>202021</v>
      </c>
      <c r="X7218" s="566">
        <v>454</v>
      </c>
    </row>
    <row r="7219" spans="18:24" x14ac:dyDescent="0.2">
      <c r="R7219" s="406" t="str">
        <f t="shared" si="112"/>
        <v>542_COR4_42_9_202021</v>
      </c>
      <c r="S7219" s="406">
        <v>542</v>
      </c>
      <c r="T7219" s="406" t="s">
        <v>231</v>
      </c>
      <c r="U7219" s="406">
        <v>42</v>
      </c>
      <c r="V7219" s="406">
        <v>9</v>
      </c>
      <c r="W7219" s="406">
        <v>202021</v>
      </c>
      <c r="X7219" s="566">
        <v>76</v>
      </c>
    </row>
    <row r="7220" spans="18:24" x14ac:dyDescent="0.2">
      <c r="R7220" s="406" t="str">
        <f t="shared" si="112"/>
        <v>544_COR4_42_9_202021</v>
      </c>
      <c r="S7220" s="406">
        <v>544</v>
      </c>
      <c r="T7220" s="406" t="s">
        <v>231</v>
      </c>
      <c r="U7220" s="406">
        <v>42</v>
      </c>
      <c r="V7220" s="406">
        <v>9</v>
      </c>
      <c r="W7220" s="406">
        <v>202021</v>
      </c>
      <c r="X7220" s="566">
        <v>28364</v>
      </c>
    </row>
    <row r="7221" spans="18:24" x14ac:dyDescent="0.2">
      <c r="R7221" s="406" t="str">
        <f t="shared" si="112"/>
        <v>545_COR4_42_9_202021</v>
      </c>
      <c r="S7221" s="406">
        <v>545</v>
      </c>
      <c r="T7221" s="406" t="s">
        <v>231</v>
      </c>
      <c r="U7221" s="406">
        <v>42</v>
      </c>
      <c r="V7221" s="406">
        <v>9</v>
      </c>
      <c r="W7221" s="406">
        <v>202021</v>
      </c>
      <c r="X7221" s="566">
        <v>24</v>
      </c>
    </row>
    <row r="7222" spans="18:24" x14ac:dyDescent="0.2">
      <c r="R7222" s="406" t="str">
        <f t="shared" si="112"/>
        <v>546_COR4_42_9_202021</v>
      </c>
      <c r="S7222" s="406">
        <v>546</v>
      </c>
      <c r="T7222" s="406" t="s">
        <v>231</v>
      </c>
      <c r="U7222" s="406">
        <v>42</v>
      </c>
      <c r="V7222" s="406">
        <v>9</v>
      </c>
      <c r="W7222" s="406">
        <v>202021</v>
      </c>
      <c r="X7222" s="566">
        <v>141</v>
      </c>
    </row>
    <row r="7223" spans="18:24" x14ac:dyDescent="0.2">
      <c r="R7223" s="406" t="str">
        <f t="shared" si="112"/>
        <v>548_COR4_42_9_202021</v>
      </c>
      <c r="S7223" s="406">
        <v>548</v>
      </c>
      <c r="T7223" s="406" t="s">
        <v>231</v>
      </c>
      <c r="U7223" s="406">
        <v>42</v>
      </c>
      <c r="V7223" s="406">
        <v>9</v>
      </c>
      <c r="W7223" s="406">
        <v>202021</v>
      </c>
      <c r="X7223" s="566">
        <v>2376</v>
      </c>
    </row>
    <row r="7224" spans="18:24" x14ac:dyDescent="0.2">
      <c r="R7224" s="406" t="str">
        <f t="shared" si="112"/>
        <v>550_COR4_42_9_202021</v>
      </c>
      <c r="S7224" s="406">
        <v>550</v>
      </c>
      <c r="T7224" s="406" t="s">
        <v>231</v>
      </c>
      <c r="U7224" s="406">
        <v>42</v>
      </c>
      <c r="V7224" s="406">
        <v>9</v>
      </c>
      <c r="W7224" s="406">
        <v>202021</v>
      </c>
      <c r="X7224" s="566">
        <v>39320</v>
      </c>
    </row>
    <row r="7225" spans="18:24" x14ac:dyDescent="0.2">
      <c r="R7225" s="406" t="str">
        <f t="shared" si="112"/>
        <v>552_COR4_42_9_202021</v>
      </c>
      <c r="S7225" s="406">
        <v>552</v>
      </c>
      <c r="T7225" s="406" t="s">
        <v>231</v>
      </c>
      <c r="U7225" s="406">
        <v>42</v>
      </c>
      <c r="V7225" s="406">
        <v>9</v>
      </c>
      <c r="W7225" s="406">
        <v>202021</v>
      </c>
      <c r="X7225" s="566">
        <v>0</v>
      </c>
    </row>
    <row r="7226" spans="18:24" x14ac:dyDescent="0.2">
      <c r="R7226" s="406" t="str">
        <f t="shared" si="112"/>
        <v>562_COR4_42_9_202021</v>
      </c>
      <c r="S7226" s="406">
        <v>562</v>
      </c>
      <c r="T7226" s="406" t="s">
        <v>231</v>
      </c>
      <c r="U7226" s="406">
        <v>42</v>
      </c>
      <c r="V7226" s="406">
        <v>9</v>
      </c>
      <c r="W7226" s="406">
        <v>202021</v>
      </c>
      <c r="X7226" s="566">
        <v>0</v>
      </c>
    </row>
    <row r="7227" spans="18:24" x14ac:dyDescent="0.2">
      <c r="R7227" s="406" t="str">
        <f t="shared" si="112"/>
        <v>564_COR4_42_9_202021</v>
      </c>
      <c r="S7227" s="406">
        <v>564</v>
      </c>
      <c r="T7227" s="406" t="s">
        <v>231</v>
      </c>
      <c r="U7227" s="406">
        <v>42</v>
      </c>
      <c r="V7227" s="406">
        <v>9</v>
      </c>
      <c r="W7227" s="406">
        <v>202021</v>
      </c>
      <c r="X7227" s="566">
        <v>0</v>
      </c>
    </row>
    <row r="7228" spans="18:24" x14ac:dyDescent="0.2">
      <c r="R7228" s="406" t="str">
        <f t="shared" si="112"/>
        <v>566_COR4_42_9_202021</v>
      </c>
      <c r="S7228" s="406">
        <v>566</v>
      </c>
      <c r="T7228" s="406" t="s">
        <v>231</v>
      </c>
      <c r="U7228" s="406">
        <v>42</v>
      </c>
      <c r="V7228" s="406">
        <v>9</v>
      </c>
      <c r="W7228" s="406">
        <v>202021</v>
      </c>
      <c r="X7228" s="566">
        <v>8953</v>
      </c>
    </row>
    <row r="7229" spans="18:24" x14ac:dyDescent="0.2">
      <c r="R7229" s="406" t="str">
        <f t="shared" si="112"/>
        <v>568_COR4_42_9_202021</v>
      </c>
      <c r="S7229" s="406">
        <v>568</v>
      </c>
      <c r="T7229" s="406" t="s">
        <v>231</v>
      </c>
      <c r="U7229" s="406">
        <v>42</v>
      </c>
      <c r="V7229" s="406">
        <v>9</v>
      </c>
      <c r="W7229" s="406">
        <v>202021</v>
      </c>
      <c r="X7229" s="566">
        <v>0</v>
      </c>
    </row>
    <row r="7230" spans="18:24" x14ac:dyDescent="0.2">
      <c r="R7230" s="406" t="str">
        <f t="shared" si="112"/>
        <v>572_COR4_42_9_202021</v>
      </c>
      <c r="S7230" s="406">
        <v>572</v>
      </c>
      <c r="T7230" s="406" t="s">
        <v>231</v>
      </c>
      <c r="U7230" s="406">
        <v>42</v>
      </c>
      <c r="V7230" s="406">
        <v>9</v>
      </c>
      <c r="W7230" s="406">
        <v>202021</v>
      </c>
      <c r="X7230" s="566">
        <v>2518</v>
      </c>
    </row>
    <row r="7231" spans="18:24" x14ac:dyDescent="0.2">
      <c r="R7231" s="406" t="str">
        <f t="shared" si="112"/>
        <v>574_COR4_42_9_202021</v>
      </c>
      <c r="S7231" s="406">
        <v>574</v>
      </c>
      <c r="T7231" s="406" t="s">
        <v>231</v>
      </c>
      <c r="U7231" s="406">
        <v>42</v>
      </c>
      <c r="V7231" s="406">
        <v>9</v>
      </c>
      <c r="W7231" s="406">
        <v>202021</v>
      </c>
      <c r="X7231" s="566">
        <v>0</v>
      </c>
    </row>
    <row r="7232" spans="18:24" x14ac:dyDescent="0.2">
      <c r="R7232" s="406" t="str">
        <f t="shared" si="112"/>
        <v>576_COR4_42_9_202021</v>
      </c>
      <c r="S7232" s="406">
        <v>576</v>
      </c>
      <c r="T7232" s="406" t="s">
        <v>231</v>
      </c>
      <c r="U7232" s="406">
        <v>42</v>
      </c>
      <c r="V7232" s="406">
        <v>9</v>
      </c>
      <c r="W7232" s="406">
        <v>202021</v>
      </c>
      <c r="X7232" s="566">
        <v>4462</v>
      </c>
    </row>
    <row r="7233" spans="18:24" x14ac:dyDescent="0.2">
      <c r="R7233" s="406" t="str">
        <f t="shared" si="112"/>
        <v>582_COR4_42_9_202021</v>
      </c>
      <c r="S7233" s="406">
        <v>582</v>
      </c>
      <c r="T7233" s="406" t="s">
        <v>231</v>
      </c>
      <c r="U7233" s="406">
        <v>42</v>
      </c>
      <c r="V7233" s="406">
        <v>9</v>
      </c>
      <c r="W7233" s="406">
        <v>202021</v>
      </c>
      <c r="X7233" s="566">
        <v>0</v>
      </c>
    </row>
    <row r="7234" spans="18:24" x14ac:dyDescent="0.2">
      <c r="R7234" s="406" t="str">
        <f t="shared" si="112"/>
        <v>584_COR4_42_9_202021</v>
      </c>
      <c r="S7234" s="406">
        <v>584</v>
      </c>
      <c r="T7234" s="406" t="s">
        <v>231</v>
      </c>
      <c r="U7234" s="406">
        <v>42</v>
      </c>
      <c r="V7234" s="406">
        <v>9</v>
      </c>
      <c r="W7234" s="406">
        <v>202021</v>
      </c>
      <c r="X7234" s="566">
        <v>0</v>
      </c>
    </row>
    <row r="7235" spans="18:24" x14ac:dyDescent="0.2">
      <c r="R7235" s="406" t="str">
        <f t="shared" si="112"/>
        <v>586_COR4_42_9_202021</v>
      </c>
      <c r="S7235" s="406">
        <v>586</v>
      </c>
      <c r="T7235" s="406" t="s">
        <v>231</v>
      </c>
      <c r="U7235" s="406">
        <v>42</v>
      </c>
      <c r="V7235" s="406">
        <v>9</v>
      </c>
      <c r="W7235" s="406">
        <v>202021</v>
      </c>
      <c r="X7235" s="566">
        <v>0</v>
      </c>
    </row>
    <row r="7236" spans="18:24" x14ac:dyDescent="0.2">
      <c r="R7236" s="406" t="str">
        <f t="shared" ref="R7236:R7299" si="113">S7236&amp;"_"&amp;T7236&amp;"_"&amp;U7236&amp;"_"&amp;V7236&amp;"_"&amp;W7236</f>
        <v>512_COR4_43_9_202021</v>
      </c>
      <c r="S7236" s="406">
        <v>512</v>
      </c>
      <c r="T7236" s="406" t="s">
        <v>231</v>
      </c>
      <c r="U7236" s="406">
        <v>43</v>
      </c>
      <c r="V7236" s="406">
        <v>9</v>
      </c>
      <c r="W7236" s="406">
        <v>202021</v>
      </c>
      <c r="X7236" s="566">
        <v>25066</v>
      </c>
    </row>
    <row r="7237" spans="18:24" x14ac:dyDescent="0.2">
      <c r="R7237" s="406" t="str">
        <f t="shared" si="113"/>
        <v>514_COR4_43_9_202021</v>
      </c>
      <c r="S7237" s="406">
        <v>514</v>
      </c>
      <c r="T7237" s="406" t="s">
        <v>231</v>
      </c>
      <c r="U7237" s="406">
        <v>43</v>
      </c>
      <c r="V7237" s="406">
        <v>9</v>
      </c>
      <c r="W7237" s="406">
        <v>202021</v>
      </c>
      <c r="X7237" s="566">
        <v>39373</v>
      </c>
    </row>
    <row r="7238" spans="18:24" x14ac:dyDescent="0.2">
      <c r="R7238" s="406" t="str">
        <f t="shared" si="113"/>
        <v>516_COR4_43_9_202021</v>
      </c>
      <c r="S7238" s="406">
        <v>516</v>
      </c>
      <c r="T7238" s="406" t="s">
        <v>231</v>
      </c>
      <c r="U7238" s="406">
        <v>43</v>
      </c>
      <c r="V7238" s="406">
        <v>9</v>
      </c>
      <c r="W7238" s="406">
        <v>202021</v>
      </c>
      <c r="X7238" s="566">
        <v>14320</v>
      </c>
    </row>
    <row r="7239" spans="18:24" x14ac:dyDescent="0.2">
      <c r="R7239" s="406" t="str">
        <f t="shared" si="113"/>
        <v>518_COR4_43_9_202021</v>
      </c>
      <c r="S7239" s="406">
        <v>518</v>
      </c>
      <c r="T7239" s="406" t="s">
        <v>231</v>
      </c>
      <c r="U7239" s="406">
        <v>43</v>
      </c>
      <c r="V7239" s="406">
        <v>9</v>
      </c>
      <c r="W7239" s="406">
        <v>202021</v>
      </c>
      <c r="X7239" s="566">
        <v>17800</v>
      </c>
    </row>
    <row r="7240" spans="18:24" x14ac:dyDescent="0.2">
      <c r="R7240" s="406" t="str">
        <f t="shared" si="113"/>
        <v>520_COR4_43_9_202021</v>
      </c>
      <c r="S7240" s="406">
        <v>520</v>
      </c>
      <c r="T7240" s="406" t="s">
        <v>231</v>
      </c>
      <c r="U7240" s="406">
        <v>43</v>
      </c>
      <c r="V7240" s="406">
        <v>9</v>
      </c>
      <c r="W7240" s="406">
        <v>202021</v>
      </c>
      <c r="X7240" s="566">
        <v>51300</v>
      </c>
    </row>
    <row r="7241" spans="18:24" x14ac:dyDescent="0.2">
      <c r="R7241" s="406" t="str">
        <f t="shared" si="113"/>
        <v>522_COR4_43_9_202021</v>
      </c>
      <c r="S7241" s="406">
        <v>522</v>
      </c>
      <c r="T7241" s="406" t="s">
        <v>231</v>
      </c>
      <c r="U7241" s="406">
        <v>43</v>
      </c>
      <c r="V7241" s="406">
        <v>9</v>
      </c>
      <c r="W7241" s="406">
        <v>202021</v>
      </c>
      <c r="X7241" s="566">
        <v>15500</v>
      </c>
    </row>
    <row r="7242" spans="18:24" x14ac:dyDescent="0.2">
      <c r="R7242" s="406" t="str">
        <f t="shared" si="113"/>
        <v>524_COR4_43_9_202021</v>
      </c>
      <c r="S7242" s="406">
        <v>524</v>
      </c>
      <c r="T7242" s="406" t="s">
        <v>231</v>
      </c>
      <c r="U7242" s="406">
        <v>43</v>
      </c>
      <c r="V7242" s="406">
        <v>9</v>
      </c>
      <c r="W7242" s="406">
        <v>202021</v>
      </c>
      <c r="X7242" s="566">
        <v>30000</v>
      </c>
    </row>
    <row r="7243" spans="18:24" x14ac:dyDescent="0.2">
      <c r="R7243" s="406" t="str">
        <f t="shared" si="113"/>
        <v>526_COR4_43_9_202021</v>
      </c>
      <c r="S7243" s="406">
        <v>526</v>
      </c>
      <c r="T7243" s="406" t="s">
        <v>231</v>
      </c>
      <c r="U7243" s="406">
        <v>43</v>
      </c>
      <c r="V7243" s="406">
        <v>9</v>
      </c>
      <c r="W7243" s="406">
        <v>202021</v>
      </c>
      <c r="X7243" s="566">
        <v>4003</v>
      </c>
    </row>
    <row r="7244" spans="18:24" x14ac:dyDescent="0.2">
      <c r="R7244" s="406" t="str">
        <f t="shared" si="113"/>
        <v>528_COR4_43_9_202021</v>
      </c>
      <c r="S7244" s="406">
        <v>528</v>
      </c>
      <c r="T7244" s="406" t="s">
        <v>231</v>
      </c>
      <c r="U7244" s="406">
        <v>43</v>
      </c>
      <c r="V7244" s="406">
        <v>9</v>
      </c>
      <c r="W7244" s="406">
        <v>202021</v>
      </c>
      <c r="X7244" s="566">
        <v>58066</v>
      </c>
    </row>
    <row r="7245" spans="18:24" x14ac:dyDescent="0.2">
      <c r="R7245" s="406" t="str">
        <f t="shared" si="113"/>
        <v>530_COR4_43_9_202021</v>
      </c>
      <c r="S7245" s="406">
        <v>530</v>
      </c>
      <c r="T7245" s="406" t="s">
        <v>231</v>
      </c>
      <c r="U7245" s="406">
        <v>43</v>
      </c>
      <c r="V7245" s="406">
        <v>9</v>
      </c>
      <c r="W7245" s="406">
        <v>202021</v>
      </c>
      <c r="X7245" s="566">
        <v>116528</v>
      </c>
    </row>
    <row r="7246" spans="18:24" x14ac:dyDescent="0.2">
      <c r="R7246" s="406" t="str">
        <f t="shared" si="113"/>
        <v>532_COR4_43_9_202021</v>
      </c>
      <c r="S7246" s="406">
        <v>532</v>
      </c>
      <c r="T7246" s="406" t="s">
        <v>231</v>
      </c>
      <c r="U7246" s="406">
        <v>43</v>
      </c>
      <c r="V7246" s="406">
        <v>9</v>
      </c>
      <c r="W7246" s="406">
        <v>202021</v>
      </c>
      <c r="X7246" s="566">
        <v>84500</v>
      </c>
    </row>
    <row r="7247" spans="18:24" x14ac:dyDescent="0.2">
      <c r="R7247" s="406" t="str">
        <f t="shared" si="113"/>
        <v>534_COR4_43_9_202021</v>
      </c>
      <c r="S7247" s="406">
        <v>534</v>
      </c>
      <c r="T7247" s="406" t="s">
        <v>231</v>
      </c>
      <c r="U7247" s="406">
        <v>43</v>
      </c>
      <c r="V7247" s="406">
        <v>9</v>
      </c>
      <c r="W7247" s="406">
        <v>202021</v>
      </c>
      <c r="X7247" s="566">
        <v>52500</v>
      </c>
    </row>
    <row r="7248" spans="18:24" x14ac:dyDescent="0.2">
      <c r="R7248" s="406" t="str">
        <f t="shared" si="113"/>
        <v>536_COR4_43_9_202021</v>
      </c>
      <c r="S7248" s="406">
        <v>536</v>
      </c>
      <c r="T7248" s="406" t="s">
        <v>231</v>
      </c>
      <c r="U7248" s="406">
        <v>43</v>
      </c>
      <c r="V7248" s="406">
        <v>9</v>
      </c>
      <c r="W7248" s="406">
        <v>202021</v>
      </c>
      <c r="X7248" s="566">
        <v>51555</v>
      </c>
    </row>
    <row r="7249" spans="18:24" x14ac:dyDescent="0.2">
      <c r="R7249" s="406" t="str">
        <f t="shared" si="113"/>
        <v>538_COR4_43_9_202021</v>
      </c>
      <c r="S7249" s="406">
        <v>538</v>
      </c>
      <c r="T7249" s="406" t="s">
        <v>231</v>
      </c>
      <c r="U7249" s="406">
        <v>43</v>
      </c>
      <c r="V7249" s="406">
        <v>9</v>
      </c>
      <c r="W7249" s="406">
        <v>202021</v>
      </c>
      <c r="X7249" s="566">
        <v>92160</v>
      </c>
    </row>
    <row r="7250" spans="18:24" x14ac:dyDescent="0.2">
      <c r="R7250" s="406" t="str">
        <f t="shared" si="113"/>
        <v>540_COR4_43_9_202021</v>
      </c>
      <c r="S7250" s="406">
        <v>540</v>
      </c>
      <c r="T7250" s="406" t="s">
        <v>231</v>
      </c>
      <c r="U7250" s="406">
        <v>43</v>
      </c>
      <c r="V7250" s="406">
        <v>9</v>
      </c>
      <c r="W7250" s="406">
        <v>202021</v>
      </c>
      <c r="X7250" s="566">
        <v>33777</v>
      </c>
    </row>
    <row r="7251" spans="18:24" x14ac:dyDescent="0.2">
      <c r="R7251" s="406" t="str">
        <f t="shared" si="113"/>
        <v>542_COR4_43_9_202021</v>
      </c>
      <c r="S7251" s="406">
        <v>542</v>
      </c>
      <c r="T7251" s="406" t="s">
        <v>231</v>
      </c>
      <c r="U7251" s="406">
        <v>43</v>
      </c>
      <c r="V7251" s="406">
        <v>9</v>
      </c>
      <c r="W7251" s="406">
        <v>202021</v>
      </c>
      <c r="X7251" s="566">
        <v>24001</v>
      </c>
    </row>
    <row r="7252" spans="18:24" x14ac:dyDescent="0.2">
      <c r="R7252" s="406" t="str">
        <f t="shared" si="113"/>
        <v>544_COR4_43_9_202021</v>
      </c>
      <c r="S7252" s="406">
        <v>544</v>
      </c>
      <c r="T7252" s="406" t="s">
        <v>231</v>
      </c>
      <c r="U7252" s="406">
        <v>43</v>
      </c>
      <c r="V7252" s="406">
        <v>9</v>
      </c>
      <c r="W7252" s="406">
        <v>202021</v>
      </c>
      <c r="X7252" s="566">
        <v>113039</v>
      </c>
    </row>
    <row r="7253" spans="18:24" x14ac:dyDescent="0.2">
      <c r="R7253" s="406" t="str">
        <f t="shared" si="113"/>
        <v>545_COR4_43_9_202021</v>
      </c>
      <c r="S7253" s="406">
        <v>545</v>
      </c>
      <c r="T7253" s="406" t="s">
        <v>231</v>
      </c>
      <c r="U7253" s="406">
        <v>43</v>
      </c>
      <c r="V7253" s="406">
        <v>9</v>
      </c>
      <c r="W7253" s="406">
        <v>202021</v>
      </c>
      <c r="X7253" s="566">
        <v>83000</v>
      </c>
    </row>
    <row r="7254" spans="18:24" x14ac:dyDescent="0.2">
      <c r="R7254" s="406" t="str">
        <f t="shared" si="113"/>
        <v>546_COR4_43_9_202021</v>
      </c>
      <c r="S7254" s="406">
        <v>546</v>
      </c>
      <c r="T7254" s="406" t="s">
        <v>231</v>
      </c>
      <c r="U7254" s="406">
        <v>43</v>
      </c>
      <c r="V7254" s="406">
        <v>9</v>
      </c>
      <c r="W7254" s="406">
        <v>202021</v>
      </c>
      <c r="X7254" s="566">
        <v>17000</v>
      </c>
    </row>
    <row r="7255" spans="18:24" x14ac:dyDescent="0.2">
      <c r="R7255" s="406" t="str">
        <f t="shared" si="113"/>
        <v>548_COR4_43_9_202021</v>
      </c>
      <c r="S7255" s="406">
        <v>548</v>
      </c>
      <c r="T7255" s="406" t="s">
        <v>231</v>
      </c>
      <c r="U7255" s="406">
        <v>43</v>
      </c>
      <c r="V7255" s="406">
        <v>9</v>
      </c>
      <c r="W7255" s="406">
        <v>202021</v>
      </c>
      <c r="X7255" s="566">
        <v>42602</v>
      </c>
    </row>
    <row r="7256" spans="18:24" x14ac:dyDescent="0.2">
      <c r="R7256" s="406" t="str">
        <f t="shared" si="113"/>
        <v>550_COR4_43_9_202021</v>
      </c>
      <c r="S7256" s="406">
        <v>550</v>
      </c>
      <c r="T7256" s="406" t="s">
        <v>231</v>
      </c>
      <c r="U7256" s="406">
        <v>43</v>
      </c>
      <c r="V7256" s="406">
        <v>9</v>
      </c>
      <c r="W7256" s="406">
        <v>202021</v>
      </c>
      <c r="X7256" s="566">
        <v>24780</v>
      </c>
    </row>
    <row r="7257" spans="18:24" x14ac:dyDescent="0.2">
      <c r="R7257" s="406" t="str">
        <f t="shared" si="113"/>
        <v>552_COR4_43_9_202021</v>
      </c>
      <c r="S7257" s="406">
        <v>552</v>
      </c>
      <c r="T7257" s="406" t="s">
        <v>231</v>
      </c>
      <c r="U7257" s="406">
        <v>43</v>
      </c>
      <c r="V7257" s="406">
        <v>9</v>
      </c>
      <c r="W7257" s="406">
        <v>202021</v>
      </c>
      <c r="X7257" s="566">
        <v>133332</v>
      </c>
    </row>
    <row r="7258" spans="18:24" x14ac:dyDescent="0.2">
      <c r="R7258" s="406" t="str">
        <f t="shared" si="113"/>
        <v>562_COR4_43_9_202021</v>
      </c>
      <c r="S7258" s="406">
        <v>562</v>
      </c>
      <c r="T7258" s="406" t="s">
        <v>231</v>
      </c>
      <c r="U7258" s="406">
        <v>43</v>
      </c>
      <c r="V7258" s="406">
        <v>9</v>
      </c>
      <c r="W7258" s="406">
        <v>202021</v>
      </c>
      <c r="X7258" s="566">
        <v>12517</v>
      </c>
    </row>
    <row r="7259" spans="18:24" x14ac:dyDescent="0.2">
      <c r="R7259" s="406" t="str">
        <f t="shared" si="113"/>
        <v>564_COR4_43_9_202021</v>
      </c>
      <c r="S7259" s="406">
        <v>564</v>
      </c>
      <c r="T7259" s="406" t="s">
        <v>231</v>
      </c>
      <c r="U7259" s="406">
        <v>43</v>
      </c>
      <c r="V7259" s="406">
        <v>9</v>
      </c>
      <c r="W7259" s="406">
        <v>202021</v>
      </c>
      <c r="X7259" s="566">
        <v>47167</v>
      </c>
    </row>
    <row r="7260" spans="18:24" x14ac:dyDescent="0.2">
      <c r="R7260" s="406" t="str">
        <f t="shared" si="113"/>
        <v>566_COR4_43_9_202021</v>
      </c>
      <c r="S7260" s="406">
        <v>566</v>
      </c>
      <c r="T7260" s="406" t="s">
        <v>231</v>
      </c>
      <c r="U7260" s="406">
        <v>43</v>
      </c>
      <c r="V7260" s="406">
        <v>9</v>
      </c>
      <c r="W7260" s="406">
        <v>202021</v>
      </c>
      <c r="X7260" s="566">
        <v>21868</v>
      </c>
    </row>
    <row r="7261" spans="18:24" x14ac:dyDescent="0.2">
      <c r="R7261" s="406" t="str">
        <f t="shared" si="113"/>
        <v>568_COR4_43_9_202021</v>
      </c>
      <c r="S7261" s="406">
        <v>568</v>
      </c>
      <c r="T7261" s="406" t="s">
        <v>231</v>
      </c>
      <c r="U7261" s="406">
        <v>43</v>
      </c>
      <c r="V7261" s="406">
        <v>9</v>
      </c>
      <c r="W7261" s="406">
        <v>202021</v>
      </c>
      <c r="X7261" s="566">
        <v>0</v>
      </c>
    </row>
    <row r="7262" spans="18:24" x14ac:dyDescent="0.2">
      <c r="R7262" s="406" t="str">
        <f t="shared" si="113"/>
        <v>572_COR4_43_9_202021</v>
      </c>
      <c r="S7262" s="406">
        <v>572</v>
      </c>
      <c r="T7262" s="406" t="s">
        <v>231</v>
      </c>
      <c r="U7262" s="406">
        <v>43</v>
      </c>
      <c r="V7262" s="406">
        <v>9</v>
      </c>
      <c r="W7262" s="406">
        <v>202021</v>
      </c>
      <c r="X7262" s="566">
        <v>0</v>
      </c>
    </row>
    <row r="7263" spans="18:24" x14ac:dyDescent="0.2">
      <c r="R7263" s="406" t="str">
        <f t="shared" si="113"/>
        <v>574_COR4_43_9_202021</v>
      </c>
      <c r="S7263" s="406">
        <v>574</v>
      </c>
      <c r="T7263" s="406" t="s">
        <v>231</v>
      </c>
      <c r="U7263" s="406">
        <v>43</v>
      </c>
      <c r="V7263" s="406">
        <v>9</v>
      </c>
      <c r="W7263" s="406">
        <v>202021</v>
      </c>
      <c r="X7263" s="566">
        <v>1495</v>
      </c>
    </row>
    <row r="7264" spans="18:24" x14ac:dyDescent="0.2">
      <c r="R7264" s="406" t="str">
        <f t="shared" si="113"/>
        <v>576_COR4_43_9_202021</v>
      </c>
      <c r="S7264" s="406">
        <v>576</v>
      </c>
      <c r="T7264" s="406" t="s">
        <v>231</v>
      </c>
      <c r="U7264" s="406">
        <v>43</v>
      </c>
      <c r="V7264" s="406">
        <v>9</v>
      </c>
      <c r="W7264" s="406">
        <v>202021</v>
      </c>
      <c r="X7264" s="566">
        <v>0</v>
      </c>
    </row>
    <row r="7265" spans="18:24" x14ac:dyDescent="0.2">
      <c r="R7265" s="406" t="str">
        <f t="shared" si="113"/>
        <v>582_COR4_43_9_202021</v>
      </c>
      <c r="S7265" s="406">
        <v>582</v>
      </c>
      <c r="T7265" s="406" t="s">
        <v>231</v>
      </c>
      <c r="U7265" s="406">
        <v>43</v>
      </c>
      <c r="V7265" s="406">
        <v>9</v>
      </c>
      <c r="W7265" s="406">
        <v>202021</v>
      </c>
      <c r="X7265" s="566">
        <v>0</v>
      </c>
    </row>
    <row r="7266" spans="18:24" x14ac:dyDescent="0.2">
      <c r="R7266" s="406" t="str">
        <f t="shared" si="113"/>
        <v>584_COR4_43_9_202021</v>
      </c>
      <c r="S7266" s="406">
        <v>584</v>
      </c>
      <c r="T7266" s="406" t="s">
        <v>231</v>
      </c>
      <c r="U7266" s="406">
        <v>43</v>
      </c>
      <c r="V7266" s="406">
        <v>9</v>
      </c>
      <c r="W7266" s="406">
        <v>202021</v>
      </c>
      <c r="X7266" s="566">
        <v>0</v>
      </c>
    </row>
    <row r="7267" spans="18:24" x14ac:dyDescent="0.2">
      <c r="R7267" s="406" t="str">
        <f t="shared" si="113"/>
        <v>586_COR4_43_9_202021</v>
      </c>
      <c r="S7267" s="406">
        <v>586</v>
      </c>
      <c r="T7267" s="406" t="s">
        <v>231</v>
      </c>
      <c r="U7267" s="406">
        <v>43</v>
      </c>
      <c r="V7267" s="406">
        <v>9</v>
      </c>
      <c r="W7267" s="406">
        <v>202021</v>
      </c>
      <c r="X7267" s="566">
        <v>5334</v>
      </c>
    </row>
    <row r="7268" spans="18:24" x14ac:dyDescent="0.2">
      <c r="R7268" s="406" t="str">
        <f t="shared" si="113"/>
        <v>512_COR4_44_9_202021</v>
      </c>
      <c r="S7268" s="406">
        <v>512</v>
      </c>
      <c r="T7268" s="406" t="s">
        <v>231</v>
      </c>
      <c r="U7268" s="406">
        <v>44</v>
      </c>
      <c r="V7268" s="406">
        <v>9</v>
      </c>
      <c r="W7268" s="406">
        <v>202021</v>
      </c>
      <c r="X7268" s="566">
        <v>173000</v>
      </c>
    </row>
    <row r="7269" spans="18:24" x14ac:dyDescent="0.2">
      <c r="R7269" s="406" t="str">
        <f t="shared" si="113"/>
        <v>514_COR4_44_9_202021</v>
      </c>
      <c r="S7269" s="406">
        <v>514</v>
      </c>
      <c r="T7269" s="406" t="s">
        <v>231</v>
      </c>
      <c r="U7269" s="406">
        <v>44</v>
      </c>
      <c r="V7269" s="406">
        <v>9</v>
      </c>
      <c r="W7269" s="406">
        <v>202021</v>
      </c>
      <c r="X7269" s="566">
        <v>180000</v>
      </c>
    </row>
    <row r="7270" spans="18:24" x14ac:dyDescent="0.2">
      <c r="R7270" s="406" t="str">
        <f t="shared" si="113"/>
        <v>516_COR4_44_9_202021</v>
      </c>
      <c r="S7270" s="406">
        <v>516</v>
      </c>
      <c r="T7270" s="406" t="s">
        <v>231</v>
      </c>
      <c r="U7270" s="406">
        <v>44</v>
      </c>
      <c r="V7270" s="406">
        <v>9</v>
      </c>
      <c r="W7270" s="406">
        <v>202021</v>
      </c>
      <c r="X7270" s="566">
        <v>247626</v>
      </c>
    </row>
    <row r="7271" spans="18:24" x14ac:dyDescent="0.2">
      <c r="R7271" s="406" t="str">
        <f t="shared" si="113"/>
        <v>518_COR4_44_9_202021</v>
      </c>
      <c r="S7271" s="406">
        <v>518</v>
      </c>
      <c r="T7271" s="406" t="s">
        <v>231</v>
      </c>
      <c r="U7271" s="406">
        <v>44</v>
      </c>
      <c r="V7271" s="406">
        <v>9</v>
      </c>
      <c r="W7271" s="406">
        <v>202021</v>
      </c>
      <c r="X7271" s="566">
        <v>295000</v>
      </c>
    </row>
    <row r="7272" spans="18:24" x14ac:dyDescent="0.2">
      <c r="R7272" s="406" t="str">
        <f t="shared" si="113"/>
        <v>520_COR4_44_9_202021</v>
      </c>
      <c r="S7272" s="406">
        <v>520</v>
      </c>
      <c r="T7272" s="406" t="s">
        <v>231</v>
      </c>
      <c r="U7272" s="406">
        <v>44</v>
      </c>
      <c r="V7272" s="406">
        <v>9</v>
      </c>
      <c r="W7272" s="406">
        <v>202021</v>
      </c>
      <c r="X7272" s="566">
        <v>380000</v>
      </c>
    </row>
    <row r="7273" spans="18:24" x14ac:dyDescent="0.2">
      <c r="R7273" s="406" t="str">
        <f t="shared" si="113"/>
        <v>522_COR4_44_9_202021</v>
      </c>
      <c r="S7273" s="406">
        <v>522</v>
      </c>
      <c r="T7273" s="406" t="s">
        <v>231</v>
      </c>
      <c r="U7273" s="406">
        <v>44</v>
      </c>
      <c r="V7273" s="406">
        <v>9</v>
      </c>
      <c r="W7273" s="406">
        <v>202021</v>
      </c>
      <c r="X7273" s="566">
        <v>499630</v>
      </c>
    </row>
    <row r="7274" spans="18:24" x14ac:dyDescent="0.2">
      <c r="R7274" s="406" t="str">
        <f t="shared" si="113"/>
        <v>524_COR4_44_9_202021</v>
      </c>
      <c r="S7274" s="406">
        <v>524</v>
      </c>
      <c r="T7274" s="406" t="s">
        <v>231</v>
      </c>
      <c r="U7274" s="406">
        <v>44</v>
      </c>
      <c r="V7274" s="406">
        <v>9</v>
      </c>
      <c r="W7274" s="406">
        <v>202021</v>
      </c>
      <c r="X7274" s="566">
        <v>404000</v>
      </c>
    </row>
    <row r="7275" spans="18:24" x14ac:dyDescent="0.2">
      <c r="R7275" s="406" t="str">
        <f t="shared" si="113"/>
        <v>526_COR4_44_9_202021</v>
      </c>
      <c r="S7275" s="406">
        <v>526</v>
      </c>
      <c r="T7275" s="406" t="s">
        <v>231</v>
      </c>
      <c r="U7275" s="406">
        <v>44</v>
      </c>
      <c r="V7275" s="406">
        <v>9</v>
      </c>
      <c r="W7275" s="406">
        <v>202021</v>
      </c>
      <c r="X7275" s="566">
        <v>152000</v>
      </c>
    </row>
    <row r="7276" spans="18:24" x14ac:dyDescent="0.2">
      <c r="R7276" s="406" t="str">
        <f t="shared" si="113"/>
        <v>528_COR4_44_9_202021</v>
      </c>
      <c r="S7276" s="406">
        <v>528</v>
      </c>
      <c r="T7276" s="406" t="s">
        <v>231</v>
      </c>
      <c r="U7276" s="406">
        <v>44</v>
      </c>
      <c r="V7276" s="406">
        <v>9</v>
      </c>
      <c r="W7276" s="406">
        <v>202021</v>
      </c>
      <c r="X7276" s="566">
        <v>310000</v>
      </c>
    </row>
    <row r="7277" spans="18:24" x14ac:dyDescent="0.2">
      <c r="R7277" s="406" t="str">
        <f t="shared" si="113"/>
        <v>530_COR4_44_9_202021</v>
      </c>
      <c r="S7277" s="406">
        <v>530</v>
      </c>
      <c r="T7277" s="406" t="s">
        <v>231</v>
      </c>
      <c r="U7277" s="406">
        <v>44</v>
      </c>
      <c r="V7277" s="406">
        <v>9</v>
      </c>
      <c r="W7277" s="406">
        <v>202021</v>
      </c>
      <c r="X7277" s="566">
        <v>517000</v>
      </c>
    </row>
    <row r="7278" spans="18:24" x14ac:dyDescent="0.2">
      <c r="R7278" s="406" t="str">
        <f t="shared" si="113"/>
        <v>532_COR4_44_9_202021</v>
      </c>
      <c r="S7278" s="406">
        <v>532</v>
      </c>
      <c r="T7278" s="406" t="s">
        <v>231</v>
      </c>
      <c r="U7278" s="406">
        <v>44</v>
      </c>
      <c r="V7278" s="406">
        <v>9</v>
      </c>
      <c r="W7278" s="406">
        <v>202021</v>
      </c>
      <c r="X7278" s="566">
        <v>641958</v>
      </c>
    </row>
    <row r="7279" spans="18:24" x14ac:dyDescent="0.2">
      <c r="R7279" s="406" t="str">
        <f t="shared" si="113"/>
        <v>534_COR4_44_9_202021</v>
      </c>
      <c r="S7279" s="406">
        <v>534</v>
      </c>
      <c r="T7279" s="406" t="s">
        <v>231</v>
      </c>
      <c r="U7279" s="406">
        <v>44</v>
      </c>
      <c r="V7279" s="406">
        <v>9</v>
      </c>
      <c r="W7279" s="406">
        <v>202021</v>
      </c>
      <c r="X7279" s="566">
        <v>372873</v>
      </c>
    </row>
    <row r="7280" spans="18:24" x14ac:dyDescent="0.2">
      <c r="R7280" s="406" t="str">
        <f t="shared" si="113"/>
        <v>536_COR4_44_9_202021</v>
      </c>
      <c r="S7280" s="406">
        <v>536</v>
      </c>
      <c r="T7280" s="406" t="s">
        <v>231</v>
      </c>
      <c r="U7280" s="406">
        <v>44</v>
      </c>
      <c r="V7280" s="406">
        <v>9</v>
      </c>
      <c r="W7280" s="406">
        <v>202021</v>
      </c>
      <c r="X7280" s="566">
        <v>130000</v>
      </c>
    </row>
    <row r="7281" spans="18:24" x14ac:dyDescent="0.2">
      <c r="R7281" s="406" t="str">
        <f t="shared" si="113"/>
        <v>538_COR4_44_9_202021</v>
      </c>
      <c r="S7281" s="406">
        <v>538</v>
      </c>
      <c r="T7281" s="406" t="s">
        <v>231</v>
      </c>
      <c r="U7281" s="406">
        <v>44</v>
      </c>
      <c r="V7281" s="406">
        <v>9</v>
      </c>
      <c r="W7281" s="406">
        <v>202021</v>
      </c>
      <c r="X7281" s="566">
        <v>194831</v>
      </c>
    </row>
    <row r="7282" spans="18:24" x14ac:dyDescent="0.2">
      <c r="R7282" s="406" t="str">
        <f t="shared" si="113"/>
        <v>540_COR4_44_9_202021</v>
      </c>
      <c r="S7282" s="406">
        <v>540</v>
      </c>
      <c r="T7282" s="406" t="s">
        <v>231</v>
      </c>
      <c r="U7282" s="406">
        <v>44</v>
      </c>
      <c r="V7282" s="406">
        <v>9</v>
      </c>
      <c r="W7282" s="406">
        <v>202021</v>
      </c>
      <c r="X7282" s="566">
        <v>427877</v>
      </c>
    </row>
    <row r="7283" spans="18:24" x14ac:dyDescent="0.2">
      <c r="R7283" s="406" t="str">
        <f t="shared" si="113"/>
        <v>542_COR4_44_9_202021</v>
      </c>
      <c r="S7283" s="406">
        <v>542</v>
      </c>
      <c r="T7283" s="406" t="s">
        <v>231</v>
      </c>
      <c r="U7283" s="406">
        <v>44</v>
      </c>
      <c r="V7283" s="406">
        <v>9</v>
      </c>
      <c r="W7283" s="406">
        <v>202021</v>
      </c>
      <c r="X7283" s="566">
        <v>140770</v>
      </c>
    </row>
    <row r="7284" spans="18:24" x14ac:dyDescent="0.2">
      <c r="R7284" s="406" t="str">
        <f t="shared" si="113"/>
        <v>544_COR4_44_9_202021</v>
      </c>
      <c r="S7284" s="406">
        <v>544</v>
      </c>
      <c r="T7284" s="406" t="s">
        <v>231</v>
      </c>
      <c r="U7284" s="406">
        <v>44</v>
      </c>
      <c r="V7284" s="406">
        <v>9</v>
      </c>
      <c r="W7284" s="406">
        <v>202021</v>
      </c>
      <c r="X7284" s="566">
        <v>330903</v>
      </c>
    </row>
    <row r="7285" spans="18:24" x14ac:dyDescent="0.2">
      <c r="R7285" s="406" t="str">
        <f t="shared" si="113"/>
        <v>545_COR4_44_9_202021</v>
      </c>
      <c r="S7285" s="406">
        <v>545</v>
      </c>
      <c r="T7285" s="406" t="s">
        <v>231</v>
      </c>
      <c r="U7285" s="406">
        <v>44</v>
      </c>
      <c r="V7285" s="406">
        <v>9</v>
      </c>
      <c r="W7285" s="406">
        <v>202021</v>
      </c>
      <c r="X7285" s="566">
        <v>166584</v>
      </c>
    </row>
    <row r="7286" spans="18:24" x14ac:dyDescent="0.2">
      <c r="R7286" s="406" t="str">
        <f t="shared" si="113"/>
        <v>546_COR4_44_9_202021</v>
      </c>
      <c r="S7286" s="406">
        <v>546</v>
      </c>
      <c r="T7286" s="406" t="s">
        <v>231</v>
      </c>
      <c r="U7286" s="406">
        <v>44</v>
      </c>
      <c r="V7286" s="406">
        <v>9</v>
      </c>
      <c r="W7286" s="406">
        <v>202021</v>
      </c>
      <c r="X7286" s="566">
        <v>142926</v>
      </c>
    </row>
    <row r="7287" spans="18:24" x14ac:dyDescent="0.2">
      <c r="R7287" s="406" t="str">
        <f t="shared" si="113"/>
        <v>548_COR4_44_9_202021</v>
      </c>
      <c r="S7287" s="406">
        <v>548</v>
      </c>
      <c r="T7287" s="406" t="s">
        <v>231</v>
      </c>
      <c r="U7287" s="406">
        <v>44</v>
      </c>
      <c r="V7287" s="406">
        <v>9</v>
      </c>
      <c r="W7287" s="406">
        <v>202021</v>
      </c>
      <c r="X7287" s="566">
        <v>192700</v>
      </c>
    </row>
    <row r="7288" spans="18:24" x14ac:dyDescent="0.2">
      <c r="R7288" s="406" t="str">
        <f t="shared" si="113"/>
        <v>550_COR4_44_9_202021</v>
      </c>
      <c r="S7288" s="406">
        <v>550</v>
      </c>
      <c r="T7288" s="406" t="s">
        <v>231</v>
      </c>
      <c r="U7288" s="406">
        <v>44</v>
      </c>
      <c r="V7288" s="406">
        <v>9</v>
      </c>
      <c r="W7288" s="406">
        <v>202021</v>
      </c>
      <c r="X7288" s="566">
        <v>273000</v>
      </c>
    </row>
    <row r="7289" spans="18:24" x14ac:dyDescent="0.2">
      <c r="R7289" s="406" t="str">
        <f t="shared" si="113"/>
        <v>552_COR4_44_9_202021</v>
      </c>
      <c r="S7289" s="406">
        <v>552</v>
      </c>
      <c r="T7289" s="406" t="s">
        <v>231</v>
      </c>
      <c r="U7289" s="406">
        <v>44</v>
      </c>
      <c r="V7289" s="406">
        <v>9</v>
      </c>
      <c r="W7289" s="406">
        <v>202021</v>
      </c>
      <c r="X7289" s="566">
        <v>870000</v>
      </c>
    </row>
    <row r="7290" spans="18:24" x14ac:dyDescent="0.2">
      <c r="R7290" s="406" t="str">
        <f t="shared" si="113"/>
        <v>562_COR4_44_9_202021</v>
      </c>
      <c r="S7290" s="406">
        <v>562</v>
      </c>
      <c r="T7290" s="406" t="s">
        <v>231</v>
      </c>
      <c r="U7290" s="406">
        <v>44</v>
      </c>
      <c r="V7290" s="406">
        <v>9</v>
      </c>
      <c r="W7290" s="406">
        <v>202021</v>
      </c>
      <c r="X7290" s="566">
        <v>21000</v>
      </c>
    </row>
    <row r="7291" spans="18:24" x14ac:dyDescent="0.2">
      <c r="R7291" s="406" t="str">
        <f t="shared" si="113"/>
        <v>564_COR4_44_9_202021</v>
      </c>
      <c r="S7291" s="406">
        <v>564</v>
      </c>
      <c r="T7291" s="406" t="s">
        <v>231</v>
      </c>
      <c r="U7291" s="406">
        <v>44</v>
      </c>
      <c r="V7291" s="406">
        <v>9</v>
      </c>
      <c r="W7291" s="406">
        <v>202021</v>
      </c>
      <c r="X7291" s="566">
        <v>0</v>
      </c>
    </row>
    <row r="7292" spans="18:24" x14ac:dyDescent="0.2">
      <c r="R7292" s="406" t="str">
        <f t="shared" si="113"/>
        <v>566_COR4_44_9_202021</v>
      </c>
      <c r="S7292" s="406">
        <v>566</v>
      </c>
      <c r="T7292" s="406" t="s">
        <v>231</v>
      </c>
      <c r="U7292" s="406">
        <v>44</v>
      </c>
      <c r="V7292" s="406">
        <v>9</v>
      </c>
      <c r="W7292" s="406">
        <v>202021</v>
      </c>
      <c r="X7292" s="566">
        <v>30300</v>
      </c>
    </row>
    <row r="7293" spans="18:24" x14ac:dyDescent="0.2">
      <c r="R7293" s="406" t="str">
        <f t="shared" si="113"/>
        <v>568_COR4_44_9_202021</v>
      </c>
      <c r="S7293" s="406">
        <v>568</v>
      </c>
      <c r="T7293" s="406" t="s">
        <v>231</v>
      </c>
      <c r="U7293" s="406">
        <v>44</v>
      </c>
      <c r="V7293" s="406">
        <v>9</v>
      </c>
      <c r="W7293" s="406">
        <v>202021</v>
      </c>
      <c r="X7293" s="566">
        <v>65000</v>
      </c>
    </row>
    <row r="7294" spans="18:24" x14ac:dyDescent="0.2">
      <c r="R7294" s="406" t="str">
        <f t="shared" si="113"/>
        <v>572_COR4_44_9_202021</v>
      </c>
      <c r="S7294" s="406">
        <v>572</v>
      </c>
      <c r="T7294" s="406" t="s">
        <v>231</v>
      </c>
      <c r="U7294" s="406">
        <v>44</v>
      </c>
      <c r="V7294" s="406">
        <v>9</v>
      </c>
      <c r="W7294" s="406">
        <v>202021</v>
      </c>
      <c r="X7294" s="566">
        <v>32500</v>
      </c>
    </row>
    <row r="7295" spans="18:24" x14ac:dyDescent="0.2">
      <c r="R7295" s="406" t="str">
        <f t="shared" si="113"/>
        <v>574_COR4_44_9_202021</v>
      </c>
      <c r="S7295" s="406">
        <v>574</v>
      </c>
      <c r="T7295" s="406" t="s">
        <v>231</v>
      </c>
      <c r="U7295" s="406">
        <v>44</v>
      </c>
      <c r="V7295" s="406">
        <v>9</v>
      </c>
      <c r="W7295" s="406">
        <v>202021</v>
      </c>
      <c r="X7295" s="566">
        <v>32644</v>
      </c>
    </row>
    <row r="7296" spans="18:24" x14ac:dyDescent="0.2">
      <c r="R7296" s="406" t="str">
        <f t="shared" si="113"/>
        <v>576_COR4_44_9_202021</v>
      </c>
      <c r="S7296" s="406">
        <v>576</v>
      </c>
      <c r="T7296" s="406" t="s">
        <v>231</v>
      </c>
      <c r="U7296" s="406">
        <v>44</v>
      </c>
      <c r="V7296" s="406">
        <v>9</v>
      </c>
      <c r="W7296" s="406">
        <v>202021</v>
      </c>
      <c r="X7296" s="566">
        <v>45000</v>
      </c>
    </row>
    <row r="7297" spans="18:24" x14ac:dyDescent="0.2">
      <c r="R7297" s="406" t="str">
        <f t="shared" si="113"/>
        <v>582_COR4_44_9_202021</v>
      </c>
      <c r="S7297" s="406">
        <v>582</v>
      </c>
      <c r="T7297" s="406" t="s">
        <v>231</v>
      </c>
      <c r="U7297" s="406">
        <v>44</v>
      </c>
      <c r="V7297" s="406">
        <v>9</v>
      </c>
      <c r="W7297" s="406">
        <v>202021</v>
      </c>
      <c r="X7297" s="566">
        <v>0</v>
      </c>
    </row>
    <row r="7298" spans="18:24" x14ac:dyDescent="0.2">
      <c r="R7298" s="406" t="str">
        <f t="shared" si="113"/>
        <v>584_COR4_44_9_202021</v>
      </c>
      <c r="S7298" s="406">
        <v>584</v>
      </c>
      <c r="T7298" s="406" t="s">
        <v>231</v>
      </c>
      <c r="U7298" s="406">
        <v>44</v>
      </c>
      <c r="V7298" s="406">
        <v>9</v>
      </c>
      <c r="W7298" s="406">
        <v>202021</v>
      </c>
      <c r="X7298" s="566">
        <v>250</v>
      </c>
    </row>
    <row r="7299" spans="18:24" x14ac:dyDescent="0.2">
      <c r="R7299" s="406" t="str">
        <f t="shared" si="113"/>
        <v>586_COR4_44_9_202021</v>
      </c>
      <c r="S7299" s="406">
        <v>586</v>
      </c>
      <c r="T7299" s="406" t="s">
        <v>231</v>
      </c>
      <c r="U7299" s="406">
        <v>44</v>
      </c>
      <c r="V7299" s="406">
        <v>9</v>
      </c>
      <c r="W7299" s="406">
        <v>202021</v>
      </c>
      <c r="X7299" s="566">
        <v>100</v>
      </c>
    </row>
    <row r="7300" spans="18:24" x14ac:dyDescent="0.2">
      <c r="R7300" s="406" t="str">
        <f t="shared" ref="R7300:R7363" si="114">S7300&amp;"_"&amp;T7300&amp;"_"&amp;U7300&amp;"_"&amp;V7300&amp;"_"&amp;W7300</f>
        <v>512_COR4_45_9_202021</v>
      </c>
      <c r="S7300" s="406">
        <v>512</v>
      </c>
      <c r="T7300" s="406" t="s">
        <v>231</v>
      </c>
      <c r="U7300" s="406">
        <v>45</v>
      </c>
      <c r="V7300" s="406">
        <v>9</v>
      </c>
      <c r="W7300" s="406">
        <v>202021</v>
      </c>
      <c r="X7300" s="566">
        <v>178000</v>
      </c>
    </row>
    <row r="7301" spans="18:24" x14ac:dyDescent="0.2">
      <c r="R7301" s="406" t="str">
        <f t="shared" si="114"/>
        <v>514_COR4_45_9_202021</v>
      </c>
      <c r="S7301" s="406">
        <v>514</v>
      </c>
      <c r="T7301" s="406" t="s">
        <v>231</v>
      </c>
      <c r="U7301" s="406">
        <v>45</v>
      </c>
      <c r="V7301" s="406">
        <v>9</v>
      </c>
      <c r="W7301" s="406">
        <v>202021</v>
      </c>
      <c r="X7301" s="566">
        <v>190000</v>
      </c>
    </row>
    <row r="7302" spans="18:24" x14ac:dyDescent="0.2">
      <c r="R7302" s="406" t="str">
        <f t="shared" si="114"/>
        <v>516_COR4_45_9_202021</v>
      </c>
      <c r="S7302" s="406">
        <v>516</v>
      </c>
      <c r="T7302" s="406" t="s">
        <v>231</v>
      </c>
      <c r="U7302" s="406">
        <v>45</v>
      </c>
      <c r="V7302" s="406">
        <v>9</v>
      </c>
      <c r="W7302" s="406">
        <v>202021</v>
      </c>
      <c r="X7302" s="566">
        <v>252626</v>
      </c>
    </row>
    <row r="7303" spans="18:24" x14ac:dyDescent="0.2">
      <c r="R7303" s="406" t="str">
        <f t="shared" si="114"/>
        <v>518_COR4_45_9_202021</v>
      </c>
      <c r="S7303" s="406">
        <v>518</v>
      </c>
      <c r="T7303" s="406" t="s">
        <v>231</v>
      </c>
      <c r="U7303" s="406">
        <v>45</v>
      </c>
      <c r="V7303" s="406">
        <v>9</v>
      </c>
      <c r="W7303" s="406">
        <v>202021</v>
      </c>
      <c r="X7303" s="566">
        <v>300000</v>
      </c>
    </row>
    <row r="7304" spans="18:24" x14ac:dyDescent="0.2">
      <c r="R7304" s="406" t="str">
        <f t="shared" si="114"/>
        <v>520_COR4_45_9_202021</v>
      </c>
      <c r="S7304" s="406">
        <v>520</v>
      </c>
      <c r="T7304" s="406" t="s">
        <v>231</v>
      </c>
      <c r="U7304" s="406">
        <v>45</v>
      </c>
      <c r="V7304" s="406">
        <v>9</v>
      </c>
      <c r="W7304" s="406">
        <v>202021</v>
      </c>
      <c r="X7304" s="566">
        <v>415000</v>
      </c>
    </row>
    <row r="7305" spans="18:24" x14ac:dyDescent="0.2">
      <c r="R7305" s="406" t="str">
        <f t="shared" si="114"/>
        <v>522_COR4_45_9_202021</v>
      </c>
      <c r="S7305" s="406">
        <v>522</v>
      </c>
      <c r="T7305" s="406" t="s">
        <v>231</v>
      </c>
      <c r="U7305" s="406">
        <v>45</v>
      </c>
      <c r="V7305" s="406">
        <v>9</v>
      </c>
      <c r="W7305" s="406">
        <v>202021</v>
      </c>
      <c r="X7305" s="566">
        <v>514630</v>
      </c>
    </row>
    <row r="7306" spans="18:24" x14ac:dyDescent="0.2">
      <c r="R7306" s="406" t="str">
        <f t="shared" si="114"/>
        <v>524_COR4_45_9_202021</v>
      </c>
      <c r="S7306" s="406">
        <v>524</v>
      </c>
      <c r="T7306" s="406" t="s">
        <v>231</v>
      </c>
      <c r="U7306" s="406">
        <v>45</v>
      </c>
      <c r="V7306" s="406">
        <v>9</v>
      </c>
      <c r="W7306" s="406">
        <v>202021</v>
      </c>
      <c r="X7306" s="566">
        <v>434000</v>
      </c>
    </row>
    <row r="7307" spans="18:24" x14ac:dyDescent="0.2">
      <c r="R7307" s="406" t="str">
        <f t="shared" si="114"/>
        <v>526_COR4_45_9_202021</v>
      </c>
      <c r="S7307" s="406">
        <v>526</v>
      </c>
      <c r="T7307" s="406" t="s">
        <v>231</v>
      </c>
      <c r="U7307" s="406">
        <v>45</v>
      </c>
      <c r="V7307" s="406">
        <v>9</v>
      </c>
      <c r="W7307" s="406">
        <v>202021</v>
      </c>
      <c r="X7307" s="566">
        <v>157000</v>
      </c>
    </row>
    <row r="7308" spans="18:24" x14ac:dyDescent="0.2">
      <c r="R7308" s="406" t="str">
        <f t="shared" si="114"/>
        <v>528_COR4_45_9_202021</v>
      </c>
      <c r="S7308" s="406">
        <v>528</v>
      </c>
      <c r="T7308" s="406" t="s">
        <v>231</v>
      </c>
      <c r="U7308" s="406">
        <v>45</v>
      </c>
      <c r="V7308" s="406">
        <v>9</v>
      </c>
      <c r="W7308" s="406">
        <v>202021</v>
      </c>
      <c r="X7308" s="566">
        <v>320000</v>
      </c>
    </row>
    <row r="7309" spans="18:24" x14ac:dyDescent="0.2">
      <c r="R7309" s="406" t="str">
        <f t="shared" si="114"/>
        <v>530_COR4_45_9_202021</v>
      </c>
      <c r="S7309" s="406">
        <v>530</v>
      </c>
      <c r="T7309" s="406" t="s">
        <v>231</v>
      </c>
      <c r="U7309" s="406">
        <v>45</v>
      </c>
      <c r="V7309" s="406">
        <v>9</v>
      </c>
      <c r="W7309" s="406">
        <v>202021</v>
      </c>
      <c r="X7309" s="566">
        <v>569000</v>
      </c>
    </row>
    <row r="7310" spans="18:24" x14ac:dyDescent="0.2">
      <c r="R7310" s="406" t="str">
        <f t="shared" si="114"/>
        <v>532_COR4_45_9_202021</v>
      </c>
      <c r="S7310" s="406">
        <v>532</v>
      </c>
      <c r="T7310" s="406" t="s">
        <v>231</v>
      </c>
      <c r="U7310" s="406">
        <v>45</v>
      </c>
      <c r="V7310" s="406">
        <v>9</v>
      </c>
      <c r="W7310" s="406">
        <v>202021</v>
      </c>
      <c r="X7310" s="566">
        <v>681958</v>
      </c>
    </row>
    <row r="7311" spans="18:24" x14ac:dyDescent="0.2">
      <c r="R7311" s="406" t="str">
        <f t="shared" si="114"/>
        <v>534_COR4_45_9_202021</v>
      </c>
      <c r="S7311" s="406">
        <v>534</v>
      </c>
      <c r="T7311" s="406" t="s">
        <v>231</v>
      </c>
      <c r="U7311" s="406">
        <v>45</v>
      </c>
      <c r="V7311" s="406">
        <v>9</v>
      </c>
      <c r="W7311" s="406">
        <v>202021</v>
      </c>
      <c r="X7311" s="566">
        <v>392873</v>
      </c>
    </row>
    <row r="7312" spans="18:24" x14ac:dyDescent="0.2">
      <c r="R7312" s="406" t="str">
        <f t="shared" si="114"/>
        <v>536_COR4_45_9_202021</v>
      </c>
      <c r="S7312" s="406">
        <v>536</v>
      </c>
      <c r="T7312" s="406" t="s">
        <v>231</v>
      </c>
      <c r="U7312" s="406">
        <v>45</v>
      </c>
      <c r="V7312" s="406">
        <v>9</v>
      </c>
      <c r="W7312" s="406">
        <v>202021</v>
      </c>
      <c r="X7312" s="566">
        <v>175000</v>
      </c>
    </row>
    <row r="7313" spans="18:24" x14ac:dyDescent="0.2">
      <c r="R7313" s="406" t="str">
        <f t="shared" si="114"/>
        <v>538_COR4_45_9_202021</v>
      </c>
      <c r="S7313" s="406">
        <v>538</v>
      </c>
      <c r="T7313" s="406" t="s">
        <v>231</v>
      </c>
      <c r="U7313" s="406">
        <v>45</v>
      </c>
      <c r="V7313" s="406">
        <v>9</v>
      </c>
      <c r="W7313" s="406">
        <v>202021</v>
      </c>
      <c r="X7313" s="566">
        <v>201556</v>
      </c>
    </row>
    <row r="7314" spans="18:24" x14ac:dyDescent="0.2">
      <c r="R7314" s="406" t="str">
        <f t="shared" si="114"/>
        <v>540_COR4_45_9_202021</v>
      </c>
      <c r="S7314" s="406">
        <v>540</v>
      </c>
      <c r="T7314" s="406" t="s">
        <v>231</v>
      </c>
      <c r="U7314" s="406">
        <v>45</v>
      </c>
      <c r="V7314" s="406">
        <v>9</v>
      </c>
      <c r="W7314" s="406">
        <v>202021</v>
      </c>
      <c r="X7314" s="566">
        <v>538100</v>
      </c>
    </row>
    <row r="7315" spans="18:24" x14ac:dyDescent="0.2">
      <c r="R7315" s="406" t="str">
        <f t="shared" si="114"/>
        <v>542_COR4_45_9_202021</v>
      </c>
      <c r="S7315" s="406">
        <v>542</v>
      </c>
      <c r="T7315" s="406" t="s">
        <v>231</v>
      </c>
      <c r="U7315" s="406">
        <v>45</v>
      </c>
      <c r="V7315" s="406">
        <v>9</v>
      </c>
      <c r="W7315" s="406">
        <v>202021</v>
      </c>
      <c r="X7315" s="566">
        <v>154672</v>
      </c>
    </row>
    <row r="7316" spans="18:24" x14ac:dyDescent="0.2">
      <c r="R7316" s="406" t="str">
        <f t="shared" si="114"/>
        <v>544_COR4_45_9_202021</v>
      </c>
      <c r="S7316" s="406">
        <v>544</v>
      </c>
      <c r="T7316" s="406" t="s">
        <v>231</v>
      </c>
      <c r="U7316" s="406">
        <v>45</v>
      </c>
      <c r="V7316" s="406">
        <v>9</v>
      </c>
      <c r="W7316" s="406">
        <v>202021</v>
      </c>
      <c r="X7316" s="566">
        <v>405997</v>
      </c>
    </row>
    <row r="7317" spans="18:24" x14ac:dyDescent="0.2">
      <c r="R7317" s="406" t="str">
        <f t="shared" si="114"/>
        <v>545_COR4_45_9_202021</v>
      </c>
      <c r="S7317" s="406">
        <v>545</v>
      </c>
      <c r="T7317" s="406" t="s">
        <v>231</v>
      </c>
      <c r="U7317" s="406">
        <v>45</v>
      </c>
      <c r="V7317" s="406">
        <v>9</v>
      </c>
      <c r="W7317" s="406">
        <v>202021</v>
      </c>
      <c r="X7317" s="566">
        <v>183242</v>
      </c>
    </row>
    <row r="7318" spans="18:24" x14ac:dyDescent="0.2">
      <c r="R7318" s="406" t="str">
        <f t="shared" si="114"/>
        <v>546_COR4_45_9_202021</v>
      </c>
      <c r="S7318" s="406">
        <v>546</v>
      </c>
      <c r="T7318" s="406" t="s">
        <v>231</v>
      </c>
      <c r="U7318" s="406">
        <v>45</v>
      </c>
      <c r="V7318" s="406">
        <v>9</v>
      </c>
      <c r="W7318" s="406">
        <v>202021</v>
      </c>
      <c r="X7318" s="566">
        <v>157926</v>
      </c>
    </row>
    <row r="7319" spans="18:24" x14ac:dyDescent="0.2">
      <c r="R7319" s="406" t="str">
        <f t="shared" si="114"/>
        <v>548_COR4_45_9_202021</v>
      </c>
      <c r="S7319" s="406">
        <v>548</v>
      </c>
      <c r="T7319" s="406" t="s">
        <v>231</v>
      </c>
      <c r="U7319" s="406">
        <v>45</v>
      </c>
      <c r="V7319" s="406">
        <v>9</v>
      </c>
      <c r="W7319" s="406">
        <v>202021</v>
      </c>
      <c r="X7319" s="566">
        <v>224400</v>
      </c>
    </row>
    <row r="7320" spans="18:24" x14ac:dyDescent="0.2">
      <c r="R7320" s="406" t="str">
        <f t="shared" si="114"/>
        <v>550_COR4_45_9_202021</v>
      </c>
      <c r="S7320" s="406">
        <v>550</v>
      </c>
      <c r="T7320" s="406" t="s">
        <v>231</v>
      </c>
      <c r="U7320" s="406">
        <v>45</v>
      </c>
      <c r="V7320" s="406">
        <v>9</v>
      </c>
      <c r="W7320" s="406">
        <v>202021</v>
      </c>
      <c r="X7320" s="566">
        <v>283000</v>
      </c>
    </row>
    <row r="7321" spans="18:24" x14ac:dyDescent="0.2">
      <c r="R7321" s="406" t="str">
        <f t="shared" si="114"/>
        <v>552_COR4_45_9_202021</v>
      </c>
      <c r="S7321" s="406">
        <v>552</v>
      </c>
      <c r="T7321" s="406" t="s">
        <v>231</v>
      </c>
      <c r="U7321" s="406">
        <v>45</v>
      </c>
      <c r="V7321" s="406">
        <v>9</v>
      </c>
      <c r="W7321" s="406">
        <v>202021</v>
      </c>
      <c r="X7321" s="566">
        <v>1126000</v>
      </c>
    </row>
    <row r="7322" spans="18:24" x14ac:dyDescent="0.2">
      <c r="R7322" s="406" t="str">
        <f t="shared" si="114"/>
        <v>562_COR4_45_9_202021</v>
      </c>
      <c r="S7322" s="406">
        <v>562</v>
      </c>
      <c r="T7322" s="406" t="s">
        <v>231</v>
      </c>
      <c r="U7322" s="406">
        <v>45</v>
      </c>
      <c r="V7322" s="406">
        <v>9</v>
      </c>
      <c r="W7322" s="406">
        <v>202021</v>
      </c>
      <c r="X7322" s="566">
        <v>61000</v>
      </c>
    </row>
    <row r="7323" spans="18:24" x14ac:dyDescent="0.2">
      <c r="R7323" s="406" t="str">
        <f t="shared" si="114"/>
        <v>564_COR4_45_9_202021</v>
      </c>
      <c r="S7323" s="406">
        <v>564</v>
      </c>
      <c r="T7323" s="406" t="s">
        <v>231</v>
      </c>
      <c r="U7323" s="406">
        <v>45</v>
      </c>
      <c r="V7323" s="406">
        <v>9</v>
      </c>
      <c r="W7323" s="406">
        <v>202021</v>
      </c>
      <c r="X7323" s="566">
        <v>6220</v>
      </c>
    </row>
    <row r="7324" spans="18:24" x14ac:dyDescent="0.2">
      <c r="R7324" s="406" t="str">
        <f t="shared" si="114"/>
        <v>566_COR4_45_9_202021</v>
      </c>
      <c r="S7324" s="406">
        <v>566</v>
      </c>
      <c r="T7324" s="406" t="s">
        <v>231</v>
      </c>
      <c r="U7324" s="406">
        <v>45</v>
      </c>
      <c r="V7324" s="406">
        <v>9</v>
      </c>
      <c r="W7324" s="406">
        <v>202021</v>
      </c>
      <c r="X7324" s="566">
        <v>32300</v>
      </c>
    </row>
    <row r="7325" spans="18:24" x14ac:dyDescent="0.2">
      <c r="R7325" s="406" t="str">
        <f t="shared" si="114"/>
        <v>568_COR4_45_9_202021</v>
      </c>
      <c r="S7325" s="406">
        <v>568</v>
      </c>
      <c r="T7325" s="406" t="s">
        <v>231</v>
      </c>
      <c r="U7325" s="406">
        <v>45</v>
      </c>
      <c r="V7325" s="406">
        <v>9</v>
      </c>
      <c r="W7325" s="406">
        <v>202021</v>
      </c>
      <c r="X7325" s="566">
        <v>75000</v>
      </c>
    </row>
    <row r="7326" spans="18:24" x14ac:dyDescent="0.2">
      <c r="R7326" s="406" t="str">
        <f t="shared" si="114"/>
        <v>572_COR4_45_9_202021</v>
      </c>
      <c r="S7326" s="406">
        <v>572</v>
      </c>
      <c r="T7326" s="406" t="s">
        <v>231</v>
      </c>
      <c r="U7326" s="406">
        <v>45</v>
      </c>
      <c r="V7326" s="406">
        <v>9</v>
      </c>
      <c r="W7326" s="406">
        <v>202021</v>
      </c>
      <c r="X7326" s="566">
        <v>34200</v>
      </c>
    </row>
    <row r="7327" spans="18:24" x14ac:dyDescent="0.2">
      <c r="R7327" s="406" t="str">
        <f t="shared" si="114"/>
        <v>574_COR4_45_9_202021</v>
      </c>
      <c r="S7327" s="406">
        <v>574</v>
      </c>
      <c r="T7327" s="406" t="s">
        <v>231</v>
      </c>
      <c r="U7327" s="406">
        <v>45</v>
      </c>
      <c r="V7327" s="406">
        <v>9</v>
      </c>
      <c r="W7327" s="406">
        <v>202021</v>
      </c>
      <c r="X7327" s="566">
        <v>34644</v>
      </c>
    </row>
    <row r="7328" spans="18:24" x14ac:dyDescent="0.2">
      <c r="R7328" s="406" t="str">
        <f t="shared" si="114"/>
        <v>576_COR4_45_9_202021</v>
      </c>
      <c r="S7328" s="406">
        <v>576</v>
      </c>
      <c r="T7328" s="406" t="s">
        <v>231</v>
      </c>
      <c r="U7328" s="406">
        <v>45</v>
      </c>
      <c r="V7328" s="406">
        <v>9</v>
      </c>
      <c r="W7328" s="406">
        <v>202021</v>
      </c>
      <c r="X7328" s="566">
        <v>50000</v>
      </c>
    </row>
    <row r="7329" spans="18:24" x14ac:dyDescent="0.2">
      <c r="R7329" s="406" t="str">
        <f t="shared" si="114"/>
        <v>582_COR4_45_9_202021</v>
      </c>
      <c r="S7329" s="406">
        <v>582</v>
      </c>
      <c r="T7329" s="406" t="s">
        <v>231</v>
      </c>
      <c r="U7329" s="406">
        <v>45</v>
      </c>
      <c r="V7329" s="406">
        <v>9</v>
      </c>
      <c r="W7329" s="406">
        <v>202021</v>
      </c>
      <c r="X7329" s="566">
        <v>500</v>
      </c>
    </row>
    <row r="7330" spans="18:24" x14ac:dyDescent="0.2">
      <c r="R7330" s="406" t="str">
        <f t="shared" si="114"/>
        <v>584_COR4_45_9_202021</v>
      </c>
      <c r="S7330" s="406">
        <v>584</v>
      </c>
      <c r="T7330" s="406" t="s">
        <v>231</v>
      </c>
      <c r="U7330" s="406">
        <v>45</v>
      </c>
      <c r="V7330" s="406">
        <v>9</v>
      </c>
      <c r="W7330" s="406">
        <v>202021</v>
      </c>
      <c r="X7330" s="566">
        <v>1000</v>
      </c>
    </row>
    <row r="7331" spans="18:24" x14ac:dyDescent="0.2">
      <c r="R7331" s="406" t="str">
        <f t="shared" si="114"/>
        <v>586_COR4_45_9_202021</v>
      </c>
      <c r="S7331" s="406">
        <v>586</v>
      </c>
      <c r="T7331" s="406" t="s">
        <v>231</v>
      </c>
      <c r="U7331" s="406">
        <v>45</v>
      </c>
      <c r="V7331" s="406">
        <v>9</v>
      </c>
      <c r="W7331" s="406">
        <v>202021</v>
      </c>
      <c r="X7331" s="566">
        <v>500</v>
      </c>
    </row>
    <row r="7332" spans="18:24" x14ac:dyDescent="0.2">
      <c r="R7332" s="406" t="str">
        <f t="shared" si="114"/>
        <v>512_COR4_46_9_202021</v>
      </c>
      <c r="S7332" s="406">
        <v>512</v>
      </c>
      <c r="T7332" s="406" t="s">
        <v>231</v>
      </c>
      <c r="U7332" s="406">
        <v>46</v>
      </c>
      <c r="V7332" s="406">
        <v>9</v>
      </c>
      <c r="W7332" s="406">
        <v>202021</v>
      </c>
      <c r="X7332" s="566">
        <v>175000</v>
      </c>
    </row>
    <row r="7333" spans="18:24" x14ac:dyDescent="0.2">
      <c r="R7333" s="406" t="str">
        <f t="shared" si="114"/>
        <v>514_COR4_46_9_202021</v>
      </c>
      <c r="S7333" s="406">
        <v>514</v>
      </c>
      <c r="T7333" s="406" t="s">
        <v>231</v>
      </c>
      <c r="U7333" s="406">
        <v>46</v>
      </c>
      <c r="V7333" s="406">
        <v>9</v>
      </c>
      <c r="W7333" s="406">
        <v>202021</v>
      </c>
      <c r="X7333" s="566">
        <v>190000</v>
      </c>
    </row>
    <row r="7334" spans="18:24" x14ac:dyDescent="0.2">
      <c r="R7334" s="406" t="str">
        <f t="shared" si="114"/>
        <v>516_COR4_46_9_202021</v>
      </c>
      <c r="S7334" s="406">
        <v>516</v>
      </c>
      <c r="T7334" s="406" t="s">
        <v>231</v>
      </c>
      <c r="U7334" s="406">
        <v>46</v>
      </c>
      <c r="V7334" s="406">
        <v>9</v>
      </c>
      <c r="W7334" s="406">
        <v>202021</v>
      </c>
      <c r="X7334" s="566">
        <v>244635</v>
      </c>
    </row>
    <row r="7335" spans="18:24" x14ac:dyDescent="0.2">
      <c r="R7335" s="406" t="str">
        <f t="shared" si="114"/>
        <v>518_COR4_46_9_202021</v>
      </c>
      <c r="S7335" s="406">
        <v>518</v>
      </c>
      <c r="T7335" s="406" t="s">
        <v>231</v>
      </c>
      <c r="U7335" s="406">
        <v>46</v>
      </c>
      <c r="V7335" s="406">
        <v>9</v>
      </c>
      <c r="W7335" s="406">
        <v>202021</v>
      </c>
      <c r="X7335" s="566">
        <v>265000</v>
      </c>
    </row>
    <row r="7336" spans="18:24" x14ac:dyDescent="0.2">
      <c r="R7336" s="406" t="str">
        <f t="shared" si="114"/>
        <v>520_COR4_46_9_202021</v>
      </c>
      <c r="S7336" s="406">
        <v>520</v>
      </c>
      <c r="T7336" s="406" t="s">
        <v>231</v>
      </c>
      <c r="U7336" s="406">
        <v>46</v>
      </c>
      <c r="V7336" s="406">
        <v>9</v>
      </c>
      <c r="W7336" s="406">
        <v>202021</v>
      </c>
      <c r="X7336" s="566">
        <v>390000</v>
      </c>
    </row>
    <row r="7337" spans="18:24" x14ac:dyDescent="0.2">
      <c r="R7337" s="406" t="str">
        <f t="shared" si="114"/>
        <v>522_COR4_46_9_202021</v>
      </c>
      <c r="S7337" s="406">
        <v>522</v>
      </c>
      <c r="T7337" s="406" t="s">
        <v>231</v>
      </c>
      <c r="U7337" s="406">
        <v>46</v>
      </c>
      <c r="V7337" s="406">
        <v>9</v>
      </c>
      <c r="W7337" s="406">
        <v>202021</v>
      </c>
      <c r="X7337" s="566">
        <v>499630</v>
      </c>
    </row>
    <row r="7338" spans="18:24" x14ac:dyDescent="0.2">
      <c r="R7338" s="406" t="str">
        <f t="shared" si="114"/>
        <v>524_COR4_46_9_202021</v>
      </c>
      <c r="S7338" s="406">
        <v>524</v>
      </c>
      <c r="T7338" s="406" t="s">
        <v>231</v>
      </c>
      <c r="U7338" s="406">
        <v>46</v>
      </c>
      <c r="V7338" s="406">
        <v>9</v>
      </c>
      <c r="W7338" s="406">
        <v>202021</v>
      </c>
      <c r="X7338" s="566">
        <v>404000</v>
      </c>
    </row>
    <row r="7339" spans="18:24" x14ac:dyDescent="0.2">
      <c r="R7339" s="406" t="str">
        <f t="shared" si="114"/>
        <v>526_COR4_46_9_202021</v>
      </c>
      <c r="S7339" s="406">
        <v>526</v>
      </c>
      <c r="T7339" s="406" t="s">
        <v>231</v>
      </c>
      <c r="U7339" s="406">
        <v>46</v>
      </c>
      <c r="V7339" s="406">
        <v>9</v>
      </c>
      <c r="W7339" s="406">
        <v>202021</v>
      </c>
      <c r="X7339" s="566">
        <v>146000</v>
      </c>
    </row>
    <row r="7340" spans="18:24" x14ac:dyDescent="0.2">
      <c r="R7340" s="406" t="str">
        <f t="shared" si="114"/>
        <v>528_COR4_46_9_202021</v>
      </c>
      <c r="S7340" s="406">
        <v>528</v>
      </c>
      <c r="T7340" s="406" t="s">
        <v>231</v>
      </c>
      <c r="U7340" s="406">
        <v>46</v>
      </c>
      <c r="V7340" s="406">
        <v>9</v>
      </c>
      <c r="W7340" s="406">
        <v>202021</v>
      </c>
      <c r="X7340" s="566">
        <v>310000</v>
      </c>
    </row>
    <row r="7341" spans="18:24" x14ac:dyDescent="0.2">
      <c r="R7341" s="406" t="str">
        <f t="shared" si="114"/>
        <v>530_COR4_46_9_202021</v>
      </c>
      <c r="S7341" s="406">
        <v>530</v>
      </c>
      <c r="T7341" s="406" t="s">
        <v>231</v>
      </c>
      <c r="U7341" s="406">
        <v>46</v>
      </c>
      <c r="V7341" s="406">
        <v>9</v>
      </c>
      <c r="W7341" s="406">
        <v>202021</v>
      </c>
      <c r="X7341" s="566">
        <v>517000</v>
      </c>
    </row>
    <row r="7342" spans="18:24" x14ac:dyDescent="0.2">
      <c r="R7342" s="406" t="str">
        <f t="shared" si="114"/>
        <v>532_COR4_46_9_202021</v>
      </c>
      <c r="S7342" s="406">
        <v>532</v>
      </c>
      <c r="T7342" s="406" t="s">
        <v>231</v>
      </c>
      <c r="U7342" s="406">
        <v>46</v>
      </c>
      <c r="V7342" s="406">
        <v>9</v>
      </c>
      <c r="W7342" s="406">
        <v>202021</v>
      </c>
      <c r="X7342" s="566">
        <v>757024</v>
      </c>
    </row>
    <row r="7343" spans="18:24" x14ac:dyDescent="0.2">
      <c r="R7343" s="406" t="str">
        <f t="shared" si="114"/>
        <v>534_COR4_46_9_202021</v>
      </c>
      <c r="S7343" s="406">
        <v>534</v>
      </c>
      <c r="T7343" s="406" t="s">
        <v>231</v>
      </c>
      <c r="U7343" s="406">
        <v>46</v>
      </c>
      <c r="V7343" s="406">
        <v>9</v>
      </c>
      <c r="W7343" s="406">
        <v>202021</v>
      </c>
      <c r="X7343" s="566">
        <v>373055</v>
      </c>
    </row>
    <row r="7344" spans="18:24" x14ac:dyDescent="0.2">
      <c r="R7344" s="406" t="str">
        <f t="shared" si="114"/>
        <v>536_COR4_46_9_202021</v>
      </c>
      <c r="S7344" s="406">
        <v>536</v>
      </c>
      <c r="T7344" s="406" t="s">
        <v>231</v>
      </c>
      <c r="U7344" s="406">
        <v>46</v>
      </c>
      <c r="V7344" s="406">
        <v>9</v>
      </c>
      <c r="W7344" s="406">
        <v>202021</v>
      </c>
      <c r="X7344" s="566">
        <v>165000</v>
      </c>
    </row>
    <row r="7345" spans="18:24" x14ac:dyDescent="0.2">
      <c r="R7345" s="406" t="str">
        <f t="shared" si="114"/>
        <v>538_COR4_46_9_202021</v>
      </c>
      <c r="S7345" s="406">
        <v>538</v>
      </c>
      <c r="T7345" s="406" t="s">
        <v>231</v>
      </c>
      <c r="U7345" s="406">
        <v>46</v>
      </c>
      <c r="V7345" s="406">
        <v>9</v>
      </c>
      <c r="W7345" s="406">
        <v>202021</v>
      </c>
      <c r="X7345" s="566">
        <v>204430</v>
      </c>
    </row>
    <row r="7346" spans="18:24" x14ac:dyDescent="0.2">
      <c r="R7346" s="406" t="str">
        <f t="shared" si="114"/>
        <v>540_COR4_46_9_202021</v>
      </c>
      <c r="S7346" s="406">
        <v>540</v>
      </c>
      <c r="T7346" s="406" t="s">
        <v>231</v>
      </c>
      <c r="U7346" s="406">
        <v>46</v>
      </c>
      <c r="V7346" s="406">
        <v>9</v>
      </c>
      <c r="W7346" s="406">
        <v>202021</v>
      </c>
      <c r="X7346" s="566">
        <v>426000</v>
      </c>
    </row>
    <row r="7347" spans="18:24" x14ac:dyDescent="0.2">
      <c r="R7347" s="406" t="str">
        <f t="shared" si="114"/>
        <v>542_COR4_46_9_202021</v>
      </c>
      <c r="S7347" s="406">
        <v>542</v>
      </c>
      <c r="T7347" s="406" t="s">
        <v>231</v>
      </c>
      <c r="U7347" s="406">
        <v>46</v>
      </c>
      <c r="V7347" s="406">
        <v>9</v>
      </c>
      <c r="W7347" s="406">
        <v>202021</v>
      </c>
      <c r="X7347" s="566">
        <v>153290</v>
      </c>
    </row>
    <row r="7348" spans="18:24" x14ac:dyDescent="0.2">
      <c r="R7348" s="406" t="str">
        <f t="shared" si="114"/>
        <v>544_COR4_46_9_202021</v>
      </c>
      <c r="S7348" s="406">
        <v>544</v>
      </c>
      <c r="T7348" s="406" t="s">
        <v>231</v>
      </c>
      <c r="U7348" s="406">
        <v>46</v>
      </c>
      <c r="V7348" s="406">
        <v>9</v>
      </c>
      <c r="W7348" s="406">
        <v>202021</v>
      </c>
      <c r="X7348" s="566">
        <v>342036</v>
      </c>
    </row>
    <row r="7349" spans="18:24" x14ac:dyDescent="0.2">
      <c r="R7349" s="406" t="str">
        <f t="shared" si="114"/>
        <v>545_COR4_46_9_202021</v>
      </c>
      <c r="S7349" s="406">
        <v>545</v>
      </c>
      <c r="T7349" s="406" t="s">
        <v>231</v>
      </c>
      <c r="U7349" s="406">
        <v>46</v>
      </c>
      <c r="V7349" s="406">
        <v>9</v>
      </c>
      <c r="W7349" s="406">
        <v>202021</v>
      </c>
      <c r="X7349" s="566">
        <v>236584</v>
      </c>
    </row>
    <row r="7350" spans="18:24" x14ac:dyDescent="0.2">
      <c r="R7350" s="406" t="str">
        <f t="shared" si="114"/>
        <v>546_COR4_46_9_202021</v>
      </c>
      <c r="S7350" s="406">
        <v>546</v>
      </c>
      <c r="T7350" s="406" t="s">
        <v>231</v>
      </c>
      <c r="U7350" s="406">
        <v>46</v>
      </c>
      <c r="V7350" s="406">
        <v>9</v>
      </c>
      <c r="W7350" s="406">
        <v>202021</v>
      </c>
      <c r="X7350" s="566">
        <v>141838</v>
      </c>
    </row>
    <row r="7351" spans="18:24" x14ac:dyDescent="0.2">
      <c r="R7351" s="406" t="str">
        <f t="shared" si="114"/>
        <v>548_COR4_46_9_202021</v>
      </c>
      <c r="S7351" s="406">
        <v>548</v>
      </c>
      <c r="T7351" s="406" t="s">
        <v>231</v>
      </c>
      <c r="U7351" s="406">
        <v>46</v>
      </c>
      <c r="V7351" s="406">
        <v>9</v>
      </c>
      <c r="W7351" s="406">
        <v>202021</v>
      </c>
      <c r="X7351" s="566">
        <v>216839</v>
      </c>
    </row>
    <row r="7352" spans="18:24" x14ac:dyDescent="0.2">
      <c r="R7352" s="406" t="str">
        <f t="shared" si="114"/>
        <v>550_COR4_46_9_202021</v>
      </c>
      <c r="S7352" s="406">
        <v>550</v>
      </c>
      <c r="T7352" s="406" t="s">
        <v>231</v>
      </c>
      <c r="U7352" s="406">
        <v>46</v>
      </c>
      <c r="V7352" s="406">
        <v>9</v>
      </c>
      <c r="W7352" s="406">
        <v>202021</v>
      </c>
      <c r="X7352" s="566">
        <v>273000</v>
      </c>
    </row>
    <row r="7353" spans="18:24" x14ac:dyDescent="0.2">
      <c r="R7353" s="406" t="str">
        <f t="shared" si="114"/>
        <v>552_COR4_46_9_202021</v>
      </c>
      <c r="S7353" s="406">
        <v>552</v>
      </c>
      <c r="T7353" s="406" t="s">
        <v>231</v>
      </c>
      <c r="U7353" s="406">
        <v>46</v>
      </c>
      <c r="V7353" s="406">
        <v>9</v>
      </c>
      <c r="W7353" s="406">
        <v>202021</v>
      </c>
      <c r="X7353" s="566">
        <v>810679</v>
      </c>
    </row>
    <row r="7354" spans="18:24" x14ac:dyDescent="0.2">
      <c r="R7354" s="406" t="str">
        <f t="shared" si="114"/>
        <v>562_COR4_46_9_202021</v>
      </c>
      <c r="S7354" s="406">
        <v>562</v>
      </c>
      <c r="T7354" s="406" t="s">
        <v>231</v>
      </c>
      <c r="U7354" s="406">
        <v>46</v>
      </c>
      <c r="V7354" s="406">
        <v>9</v>
      </c>
      <c r="W7354" s="406">
        <v>202021</v>
      </c>
      <c r="X7354" s="566">
        <v>21000</v>
      </c>
    </row>
    <row r="7355" spans="18:24" x14ac:dyDescent="0.2">
      <c r="R7355" s="406" t="str">
        <f t="shared" si="114"/>
        <v>564_COR4_46_9_202021</v>
      </c>
      <c r="S7355" s="406">
        <v>564</v>
      </c>
      <c r="T7355" s="406" t="s">
        <v>231</v>
      </c>
      <c r="U7355" s="406">
        <v>46</v>
      </c>
      <c r="V7355" s="406">
        <v>9</v>
      </c>
      <c r="W7355" s="406">
        <v>202021</v>
      </c>
      <c r="X7355" s="566">
        <v>0</v>
      </c>
    </row>
    <row r="7356" spans="18:24" x14ac:dyDescent="0.2">
      <c r="R7356" s="406" t="str">
        <f t="shared" si="114"/>
        <v>566_COR4_46_9_202021</v>
      </c>
      <c r="S7356" s="406">
        <v>566</v>
      </c>
      <c r="T7356" s="406" t="s">
        <v>231</v>
      </c>
      <c r="U7356" s="406">
        <v>46</v>
      </c>
      <c r="V7356" s="406">
        <v>9</v>
      </c>
      <c r="W7356" s="406">
        <v>202021</v>
      </c>
      <c r="X7356" s="566">
        <v>32900</v>
      </c>
    </row>
    <row r="7357" spans="18:24" x14ac:dyDescent="0.2">
      <c r="R7357" s="406" t="str">
        <f t="shared" si="114"/>
        <v>568_COR4_46_9_202021</v>
      </c>
      <c r="S7357" s="406">
        <v>568</v>
      </c>
      <c r="T7357" s="406" t="s">
        <v>231</v>
      </c>
      <c r="U7357" s="406">
        <v>46</v>
      </c>
      <c r="V7357" s="406">
        <v>9</v>
      </c>
      <c r="W7357" s="406">
        <v>202021</v>
      </c>
      <c r="X7357" s="566">
        <v>60000</v>
      </c>
    </row>
    <row r="7358" spans="18:24" x14ac:dyDescent="0.2">
      <c r="R7358" s="406" t="str">
        <f t="shared" si="114"/>
        <v>572_COR4_46_9_202021</v>
      </c>
      <c r="S7358" s="406">
        <v>572</v>
      </c>
      <c r="T7358" s="406" t="s">
        <v>231</v>
      </c>
      <c r="U7358" s="406">
        <v>46</v>
      </c>
      <c r="V7358" s="406">
        <v>9</v>
      </c>
      <c r="W7358" s="406">
        <v>202021</v>
      </c>
      <c r="X7358" s="566">
        <v>36000</v>
      </c>
    </row>
    <row r="7359" spans="18:24" x14ac:dyDescent="0.2">
      <c r="R7359" s="406" t="str">
        <f t="shared" si="114"/>
        <v>574_COR4_46_9_202021</v>
      </c>
      <c r="S7359" s="406">
        <v>574</v>
      </c>
      <c r="T7359" s="406" t="s">
        <v>231</v>
      </c>
      <c r="U7359" s="406">
        <v>46</v>
      </c>
      <c r="V7359" s="406">
        <v>9</v>
      </c>
      <c r="W7359" s="406">
        <v>202021</v>
      </c>
      <c r="X7359" s="566">
        <v>30581</v>
      </c>
    </row>
    <row r="7360" spans="18:24" x14ac:dyDescent="0.2">
      <c r="R7360" s="406" t="str">
        <f t="shared" si="114"/>
        <v>576_COR4_46_9_202021</v>
      </c>
      <c r="S7360" s="406">
        <v>576</v>
      </c>
      <c r="T7360" s="406" t="s">
        <v>231</v>
      </c>
      <c r="U7360" s="406">
        <v>46</v>
      </c>
      <c r="V7360" s="406">
        <v>9</v>
      </c>
      <c r="W7360" s="406">
        <v>202021</v>
      </c>
      <c r="X7360" s="566">
        <v>45000</v>
      </c>
    </row>
    <row r="7361" spans="18:24" x14ac:dyDescent="0.2">
      <c r="R7361" s="406" t="str">
        <f t="shared" si="114"/>
        <v>582_COR4_46_9_202021</v>
      </c>
      <c r="S7361" s="406">
        <v>582</v>
      </c>
      <c r="T7361" s="406" t="s">
        <v>231</v>
      </c>
      <c r="U7361" s="406">
        <v>46</v>
      </c>
      <c r="V7361" s="406">
        <v>9</v>
      </c>
      <c r="W7361" s="406">
        <v>202021</v>
      </c>
      <c r="X7361" s="566">
        <v>0</v>
      </c>
    </row>
    <row r="7362" spans="18:24" x14ac:dyDescent="0.2">
      <c r="R7362" s="406" t="str">
        <f t="shared" si="114"/>
        <v>584_COR4_46_9_202021</v>
      </c>
      <c r="S7362" s="406">
        <v>584</v>
      </c>
      <c r="T7362" s="406" t="s">
        <v>231</v>
      </c>
      <c r="U7362" s="406">
        <v>46</v>
      </c>
      <c r="V7362" s="406">
        <v>9</v>
      </c>
      <c r="W7362" s="406">
        <v>202021</v>
      </c>
      <c r="X7362" s="566">
        <v>250</v>
      </c>
    </row>
    <row r="7363" spans="18:24" x14ac:dyDescent="0.2">
      <c r="R7363" s="406" t="str">
        <f t="shared" si="114"/>
        <v>586_COR4_46_9_202021</v>
      </c>
      <c r="S7363" s="406">
        <v>586</v>
      </c>
      <c r="T7363" s="406" t="s">
        <v>231</v>
      </c>
      <c r="U7363" s="406">
        <v>46</v>
      </c>
      <c r="V7363" s="406">
        <v>9</v>
      </c>
      <c r="W7363" s="406">
        <v>202021</v>
      </c>
      <c r="X7363" s="566">
        <v>100</v>
      </c>
    </row>
    <row r="7364" spans="18:24" x14ac:dyDescent="0.2">
      <c r="R7364" s="406" t="str">
        <f t="shared" ref="R7364:R7427" si="115">S7364&amp;"_"&amp;T7364&amp;"_"&amp;U7364&amp;"_"&amp;V7364&amp;"_"&amp;W7364</f>
        <v>512_COR4_47_9_202021</v>
      </c>
      <c r="S7364" s="406">
        <v>512</v>
      </c>
      <c r="T7364" s="406" t="s">
        <v>231</v>
      </c>
      <c r="U7364" s="406">
        <v>47</v>
      </c>
      <c r="V7364" s="406">
        <v>9</v>
      </c>
      <c r="W7364" s="406">
        <v>202021</v>
      </c>
      <c r="X7364" s="566">
        <v>180000</v>
      </c>
    </row>
    <row r="7365" spans="18:24" x14ac:dyDescent="0.2">
      <c r="R7365" s="406" t="str">
        <f t="shared" si="115"/>
        <v>514_COR4_47_9_202021</v>
      </c>
      <c r="S7365" s="406">
        <v>514</v>
      </c>
      <c r="T7365" s="406" t="s">
        <v>231</v>
      </c>
      <c r="U7365" s="406">
        <v>47</v>
      </c>
      <c r="V7365" s="406">
        <v>9</v>
      </c>
      <c r="W7365" s="406">
        <v>202021</v>
      </c>
      <c r="X7365" s="566">
        <v>200000</v>
      </c>
    </row>
    <row r="7366" spans="18:24" x14ac:dyDescent="0.2">
      <c r="R7366" s="406" t="str">
        <f t="shared" si="115"/>
        <v>516_COR4_47_9_202021</v>
      </c>
      <c r="S7366" s="406">
        <v>516</v>
      </c>
      <c r="T7366" s="406" t="s">
        <v>231</v>
      </c>
      <c r="U7366" s="406">
        <v>47</v>
      </c>
      <c r="V7366" s="406">
        <v>9</v>
      </c>
      <c r="W7366" s="406">
        <v>202021</v>
      </c>
      <c r="X7366" s="566">
        <v>254635</v>
      </c>
    </row>
    <row r="7367" spans="18:24" x14ac:dyDescent="0.2">
      <c r="R7367" s="406" t="str">
        <f t="shared" si="115"/>
        <v>518_COR4_47_9_202021</v>
      </c>
      <c r="S7367" s="406">
        <v>518</v>
      </c>
      <c r="T7367" s="406" t="s">
        <v>231</v>
      </c>
      <c r="U7367" s="406">
        <v>47</v>
      </c>
      <c r="V7367" s="406">
        <v>9</v>
      </c>
      <c r="W7367" s="406">
        <v>202021</v>
      </c>
      <c r="X7367" s="566">
        <v>270000</v>
      </c>
    </row>
    <row r="7368" spans="18:24" x14ac:dyDescent="0.2">
      <c r="R7368" s="406" t="str">
        <f t="shared" si="115"/>
        <v>520_COR4_47_9_202021</v>
      </c>
      <c r="S7368" s="406">
        <v>520</v>
      </c>
      <c r="T7368" s="406" t="s">
        <v>231</v>
      </c>
      <c r="U7368" s="406">
        <v>47</v>
      </c>
      <c r="V7368" s="406">
        <v>9</v>
      </c>
      <c r="W7368" s="406">
        <v>202021</v>
      </c>
      <c r="X7368" s="566">
        <v>425000</v>
      </c>
    </row>
    <row r="7369" spans="18:24" x14ac:dyDescent="0.2">
      <c r="R7369" s="406" t="str">
        <f t="shared" si="115"/>
        <v>522_COR4_47_9_202021</v>
      </c>
      <c r="S7369" s="406">
        <v>522</v>
      </c>
      <c r="T7369" s="406" t="s">
        <v>231</v>
      </c>
      <c r="U7369" s="406">
        <v>47</v>
      </c>
      <c r="V7369" s="406">
        <v>9</v>
      </c>
      <c r="W7369" s="406">
        <v>202021</v>
      </c>
      <c r="X7369" s="566">
        <v>514630</v>
      </c>
    </row>
    <row r="7370" spans="18:24" x14ac:dyDescent="0.2">
      <c r="R7370" s="406" t="str">
        <f t="shared" si="115"/>
        <v>524_COR4_47_9_202021</v>
      </c>
      <c r="S7370" s="406">
        <v>524</v>
      </c>
      <c r="T7370" s="406" t="s">
        <v>231</v>
      </c>
      <c r="U7370" s="406">
        <v>47</v>
      </c>
      <c r="V7370" s="406">
        <v>9</v>
      </c>
      <c r="W7370" s="406">
        <v>202021</v>
      </c>
      <c r="X7370" s="566">
        <v>434000</v>
      </c>
    </row>
    <row r="7371" spans="18:24" x14ac:dyDescent="0.2">
      <c r="R7371" s="406" t="str">
        <f t="shared" si="115"/>
        <v>526_COR4_47_9_202021</v>
      </c>
      <c r="S7371" s="406">
        <v>526</v>
      </c>
      <c r="T7371" s="406" t="s">
        <v>231</v>
      </c>
      <c r="U7371" s="406">
        <v>47</v>
      </c>
      <c r="V7371" s="406">
        <v>9</v>
      </c>
      <c r="W7371" s="406">
        <v>202021</v>
      </c>
      <c r="X7371" s="566">
        <v>150000</v>
      </c>
    </row>
    <row r="7372" spans="18:24" x14ac:dyDescent="0.2">
      <c r="R7372" s="406" t="str">
        <f t="shared" si="115"/>
        <v>528_COR4_47_9_202021</v>
      </c>
      <c r="S7372" s="406">
        <v>528</v>
      </c>
      <c r="T7372" s="406" t="s">
        <v>231</v>
      </c>
      <c r="U7372" s="406">
        <v>47</v>
      </c>
      <c r="V7372" s="406">
        <v>9</v>
      </c>
      <c r="W7372" s="406">
        <v>202021</v>
      </c>
      <c r="X7372" s="566">
        <v>320000</v>
      </c>
    </row>
    <row r="7373" spans="18:24" x14ac:dyDescent="0.2">
      <c r="R7373" s="406" t="str">
        <f t="shared" si="115"/>
        <v>530_COR4_47_9_202021</v>
      </c>
      <c r="S7373" s="406">
        <v>530</v>
      </c>
      <c r="T7373" s="406" t="s">
        <v>231</v>
      </c>
      <c r="U7373" s="406">
        <v>47</v>
      </c>
      <c r="V7373" s="406">
        <v>9</v>
      </c>
      <c r="W7373" s="406">
        <v>202021</v>
      </c>
      <c r="X7373" s="566">
        <v>569000</v>
      </c>
    </row>
    <row r="7374" spans="18:24" x14ac:dyDescent="0.2">
      <c r="R7374" s="406" t="str">
        <f t="shared" si="115"/>
        <v>532_COR4_47_9_202021</v>
      </c>
      <c r="S7374" s="406">
        <v>532</v>
      </c>
      <c r="T7374" s="406" t="s">
        <v>231</v>
      </c>
      <c r="U7374" s="406">
        <v>47</v>
      </c>
      <c r="V7374" s="406">
        <v>9</v>
      </c>
      <c r="W7374" s="406">
        <v>202021</v>
      </c>
      <c r="X7374" s="566">
        <v>817024</v>
      </c>
    </row>
    <row r="7375" spans="18:24" x14ac:dyDescent="0.2">
      <c r="R7375" s="406" t="str">
        <f t="shared" si="115"/>
        <v>534_COR4_47_9_202021</v>
      </c>
      <c r="S7375" s="406">
        <v>534</v>
      </c>
      <c r="T7375" s="406" t="s">
        <v>231</v>
      </c>
      <c r="U7375" s="406">
        <v>47</v>
      </c>
      <c r="V7375" s="406">
        <v>9</v>
      </c>
      <c r="W7375" s="406">
        <v>202021</v>
      </c>
      <c r="X7375" s="566">
        <v>393055</v>
      </c>
    </row>
    <row r="7376" spans="18:24" x14ac:dyDescent="0.2">
      <c r="R7376" s="406" t="str">
        <f t="shared" si="115"/>
        <v>536_COR4_47_9_202021</v>
      </c>
      <c r="S7376" s="406">
        <v>536</v>
      </c>
      <c r="T7376" s="406" t="s">
        <v>231</v>
      </c>
      <c r="U7376" s="406">
        <v>47</v>
      </c>
      <c r="V7376" s="406">
        <v>9</v>
      </c>
      <c r="W7376" s="406">
        <v>202021</v>
      </c>
      <c r="X7376" s="566">
        <v>200000</v>
      </c>
    </row>
    <row r="7377" spans="18:24" x14ac:dyDescent="0.2">
      <c r="R7377" s="406" t="str">
        <f t="shared" si="115"/>
        <v>538_COR4_47_9_202021</v>
      </c>
      <c r="S7377" s="406">
        <v>538</v>
      </c>
      <c r="T7377" s="406" t="s">
        <v>231</v>
      </c>
      <c r="U7377" s="406">
        <v>47</v>
      </c>
      <c r="V7377" s="406">
        <v>9</v>
      </c>
      <c r="W7377" s="406">
        <v>202021</v>
      </c>
      <c r="X7377" s="566">
        <v>216330</v>
      </c>
    </row>
    <row r="7378" spans="18:24" x14ac:dyDescent="0.2">
      <c r="R7378" s="406" t="str">
        <f t="shared" si="115"/>
        <v>540_COR4_47_9_202021</v>
      </c>
      <c r="S7378" s="406">
        <v>540</v>
      </c>
      <c r="T7378" s="406" t="s">
        <v>231</v>
      </c>
      <c r="U7378" s="406">
        <v>47</v>
      </c>
      <c r="V7378" s="406">
        <v>9</v>
      </c>
      <c r="W7378" s="406">
        <v>202021</v>
      </c>
      <c r="X7378" s="566">
        <v>532000</v>
      </c>
    </row>
    <row r="7379" spans="18:24" x14ac:dyDescent="0.2">
      <c r="R7379" s="406" t="str">
        <f t="shared" si="115"/>
        <v>542_COR4_47_9_202021</v>
      </c>
      <c r="S7379" s="406">
        <v>542</v>
      </c>
      <c r="T7379" s="406" t="s">
        <v>231</v>
      </c>
      <c r="U7379" s="406">
        <v>47</v>
      </c>
      <c r="V7379" s="406">
        <v>9</v>
      </c>
      <c r="W7379" s="406">
        <v>202021</v>
      </c>
      <c r="X7379" s="566">
        <v>168613</v>
      </c>
    </row>
    <row r="7380" spans="18:24" x14ac:dyDescent="0.2">
      <c r="R7380" s="406" t="str">
        <f t="shared" si="115"/>
        <v>544_COR4_47_9_202021</v>
      </c>
      <c r="S7380" s="406">
        <v>544</v>
      </c>
      <c r="T7380" s="406" t="s">
        <v>231</v>
      </c>
      <c r="U7380" s="406">
        <v>47</v>
      </c>
      <c r="V7380" s="406">
        <v>9</v>
      </c>
      <c r="W7380" s="406">
        <v>202021</v>
      </c>
      <c r="X7380" s="566">
        <v>427545</v>
      </c>
    </row>
    <row r="7381" spans="18:24" x14ac:dyDescent="0.2">
      <c r="R7381" s="406" t="str">
        <f t="shared" si="115"/>
        <v>545_COR4_47_9_202021</v>
      </c>
      <c r="S7381" s="406">
        <v>545</v>
      </c>
      <c r="T7381" s="406" t="s">
        <v>231</v>
      </c>
      <c r="U7381" s="406">
        <v>47</v>
      </c>
      <c r="V7381" s="406">
        <v>9</v>
      </c>
      <c r="W7381" s="406">
        <v>202021</v>
      </c>
      <c r="X7381" s="566">
        <v>260242</v>
      </c>
    </row>
    <row r="7382" spans="18:24" x14ac:dyDescent="0.2">
      <c r="R7382" s="406" t="str">
        <f t="shared" si="115"/>
        <v>546_COR4_47_9_202021</v>
      </c>
      <c r="S7382" s="406">
        <v>546</v>
      </c>
      <c r="T7382" s="406" t="s">
        <v>231</v>
      </c>
      <c r="U7382" s="406">
        <v>47</v>
      </c>
      <c r="V7382" s="406">
        <v>9</v>
      </c>
      <c r="W7382" s="406">
        <v>202021</v>
      </c>
      <c r="X7382" s="566">
        <v>156838</v>
      </c>
    </row>
    <row r="7383" spans="18:24" x14ac:dyDescent="0.2">
      <c r="R7383" s="406" t="str">
        <f t="shared" si="115"/>
        <v>548_COR4_47_9_202021</v>
      </c>
      <c r="S7383" s="406">
        <v>548</v>
      </c>
      <c r="T7383" s="406" t="s">
        <v>231</v>
      </c>
      <c r="U7383" s="406">
        <v>47</v>
      </c>
      <c r="V7383" s="406">
        <v>9</v>
      </c>
      <c r="W7383" s="406">
        <v>202021</v>
      </c>
      <c r="X7383" s="566">
        <v>251452</v>
      </c>
    </row>
    <row r="7384" spans="18:24" x14ac:dyDescent="0.2">
      <c r="R7384" s="406" t="str">
        <f t="shared" si="115"/>
        <v>550_COR4_47_9_202021</v>
      </c>
      <c r="S7384" s="406">
        <v>550</v>
      </c>
      <c r="T7384" s="406" t="s">
        <v>231</v>
      </c>
      <c r="U7384" s="406">
        <v>47</v>
      </c>
      <c r="V7384" s="406">
        <v>9</v>
      </c>
      <c r="W7384" s="406">
        <v>202021</v>
      </c>
      <c r="X7384" s="566">
        <v>283000</v>
      </c>
    </row>
    <row r="7385" spans="18:24" x14ac:dyDescent="0.2">
      <c r="R7385" s="406" t="str">
        <f t="shared" si="115"/>
        <v>552_COR4_47_9_202021</v>
      </c>
      <c r="S7385" s="406">
        <v>552</v>
      </c>
      <c r="T7385" s="406" t="s">
        <v>231</v>
      </c>
      <c r="U7385" s="406">
        <v>47</v>
      </c>
      <c r="V7385" s="406">
        <v>9</v>
      </c>
      <c r="W7385" s="406">
        <v>202021</v>
      </c>
      <c r="X7385" s="566">
        <v>1472000</v>
      </c>
    </row>
    <row r="7386" spans="18:24" x14ac:dyDescent="0.2">
      <c r="R7386" s="406" t="str">
        <f t="shared" si="115"/>
        <v>562_COR4_47_9_202021</v>
      </c>
      <c r="S7386" s="406">
        <v>562</v>
      </c>
      <c r="T7386" s="406" t="s">
        <v>231</v>
      </c>
      <c r="U7386" s="406">
        <v>47</v>
      </c>
      <c r="V7386" s="406">
        <v>9</v>
      </c>
      <c r="W7386" s="406">
        <v>202021</v>
      </c>
      <c r="X7386" s="566">
        <v>61000</v>
      </c>
    </row>
    <row r="7387" spans="18:24" x14ac:dyDescent="0.2">
      <c r="R7387" s="406" t="str">
        <f t="shared" si="115"/>
        <v>564_COR4_47_9_202021</v>
      </c>
      <c r="S7387" s="406">
        <v>564</v>
      </c>
      <c r="T7387" s="406" t="s">
        <v>231</v>
      </c>
      <c r="U7387" s="406">
        <v>47</v>
      </c>
      <c r="V7387" s="406">
        <v>9</v>
      </c>
      <c r="W7387" s="406">
        <v>202021</v>
      </c>
      <c r="X7387" s="566">
        <v>4041</v>
      </c>
    </row>
    <row r="7388" spans="18:24" x14ac:dyDescent="0.2">
      <c r="R7388" s="406" t="str">
        <f t="shared" si="115"/>
        <v>566_COR4_47_9_202021</v>
      </c>
      <c r="S7388" s="406">
        <v>566</v>
      </c>
      <c r="T7388" s="406" t="s">
        <v>231</v>
      </c>
      <c r="U7388" s="406">
        <v>47</v>
      </c>
      <c r="V7388" s="406">
        <v>9</v>
      </c>
      <c r="W7388" s="406">
        <v>202021</v>
      </c>
      <c r="X7388" s="566">
        <v>34900</v>
      </c>
    </row>
    <row r="7389" spans="18:24" x14ac:dyDescent="0.2">
      <c r="R7389" s="406" t="str">
        <f t="shared" si="115"/>
        <v>568_COR4_47_9_202021</v>
      </c>
      <c r="S7389" s="406">
        <v>568</v>
      </c>
      <c r="T7389" s="406" t="s">
        <v>231</v>
      </c>
      <c r="U7389" s="406">
        <v>47</v>
      </c>
      <c r="V7389" s="406">
        <v>9</v>
      </c>
      <c r="W7389" s="406">
        <v>202021</v>
      </c>
      <c r="X7389" s="566">
        <v>70000</v>
      </c>
    </row>
    <row r="7390" spans="18:24" x14ac:dyDescent="0.2">
      <c r="R7390" s="406" t="str">
        <f t="shared" si="115"/>
        <v>572_COR4_47_9_202021</v>
      </c>
      <c r="S7390" s="406">
        <v>572</v>
      </c>
      <c r="T7390" s="406" t="s">
        <v>231</v>
      </c>
      <c r="U7390" s="406">
        <v>47</v>
      </c>
      <c r="V7390" s="406">
        <v>9</v>
      </c>
      <c r="W7390" s="406">
        <v>202021</v>
      </c>
      <c r="X7390" s="566">
        <v>37900</v>
      </c>
    </row>
    <row r="7391" spans="18:24" x14ac:dyDescent="0.2">
      <c r="R7391" s="406" t="str">
        <f t="shared" si="115"/>
        <v>574_COR4_47_9_202021</v>
      </c>
      <c r="S7391" s="406">
        <v>574</v>
      </c>
      <c r="T7391" s="406" t="s">
        <v>231</v>
      </c>
      <c r="U7391" s="406">
        <v>47</v>
      </c>
      <c r="V7391" s="406">
        <v>9</v>
      </c>
      <c r="W7391" s="406">
        <v>202021</v>
      </c>
      <c r="X7391" s="566">
        <v>32581</v>
      </c>
    </row>
    <row r="7392" spans="18:24" x14ac:dyDescent="0.2">
      <c r="R7392" s="406" t="str">
        <f t="shared" si="115"/>
        <v>576_COR4_47_9_202021</v>
      </c>
      <c r="S7392" s="406">
        <v>576</v>
      </c>
      <c r="T7392" s="406" t="s">
        <v>231</v>
      </c>
      <c r="U7392" s="406">
        <v>47</v>
      </c>
      <c r="V7392" s="406">
        <v>9</v>
      </c>
      <c r="W7392" s="406">
        <v>202021</v>
      </c>
      <c r="X7392" s="566">
        <v>50000</v>
      </c>
    </row>
    <row r="7393" spans="18:24" x14ac:dyDescent="0.2">
      <c r="R7393" s="406" t="str">
        <f t="shared" si="115"/>
        <v>582_COR4_47_9_202021</v>
      </c>
      <c r="S7393" s="406">
        <v>582</v>
      </c>
      <c r="T7393" s="406" t="s">
        <v>231</v>
      </c>
      <c r="U7393" s="406">
        <v>47</v>
      </c>
      <c r="V7393" s="406">
        <v>9</v>
      </c>
      <c r="W7393" s="406">
        <v>202021</v>
      </c>
      <c r="X7393" s="566">
        <v>500</v>
      </c>
    </row>
    <row r="7394" spans="18:24" x14ac:dyDescent="0.2">
      <c r="R7394" s="406" t="str">
        <f t="shared" si="115"/>
        <v>584_COR4_47_9_202021</v>
      </c>
      <c r="S7394" s="406">
        <v>584</v>
      </c>
      <c r="T7394" s="406" t="s">
        <v>231</v>
      </c>
      <c r="U7394" s="406">
        <v>47</v>
      </c>
      <c r="V7394" s="406">
        <v>9</v>
      </c>
      <c r="W7394" s="406">
        <v>202021</v>
      </c>
      <c r="X7394" s="566">
        <v>1000</v>
      </c>
    </row>
    <row r="7395" spans="18:24" x14ac:dyDescent="0.2">
      <c r="R7395" s="406" t="str">
        <f t="shared" si="115"/>
        <v>586_COR4_47_9_202021</v>
      </c>
      <c r="S7395" s="406">
        <v>586</v>
      </c>
      <c r="T7395" s="406" t="s">
        <v>231</v>
      </c>
      <c r="U7395" s="406">
        <v>47</v>
      </c>
      <c r="V7395" s="406">
        <v>9</v>
      </c>
      <c r="W7395" s="406">
        <v>202021</v>
      </c>
      <c r="X7395" s="566">
        <v>500</v>
      </c>
    </row>
    <row r="7396" spans="18:24" x14ac:dyDescent="0.2">
      <c r="R7396" s="406" t="str">
        <f t="shared" si="115"/>
        <v>512_COR4_48_9_202021</v>
      </c>
      <c r="S7396" s="406">
        <v>512</v>
      </c>
      <c r="T7396" s="406" t="s">
        <v>231</v>
      </c>
      <c r="U7396" s="406">
        <v>48</v>
      </c>
      <c r="V7396" s="406">
        <v>9</v>
      </c>
      <c r="W7396" s="406">
        <v>202021</v>
      </c>
      <c r="X7396" s="566">
        <v>0</v>
      </c>
    </row>
    <row r="7397" spans="18:24" x14ac:dyDescent="0.2">
      <c r="R7397" s="406" t="str">
        <f t="shared" si="115"/>
        <v>514_COR4_48_9_202021</v>
      </c>
      <c r="S7397" s="406">
        <v>514</v>
      </c>
      <c r="T7397" s="406" t="s">
        <v>231</v>
      </c>
      <c r="U7397" s="406">
        <v>48</v>
      </c>
      <c r="V7397" s="406">
        <v>9</v>
      </c>
      <c r="W7397" s="406">
        <v>202021</v>
      </c>
      <c r="X7397" s="566">
        <v>0</v>
      </c>
    </row>
    <row r="7398" spans="18:24" x14ac:dyDescent="0.2">
      <c r="R7398" s="406" t="str">
        <f t="shared" si="115"/>
        <v>516_COR4_48_9_202021</v>
      </c>
      <c r="S7398" s="406">
        <v>516</v>
      </c>
      <c r="T7398" s="406" t="s">
        <v>231</v>
      </c>
      <c r="U7398" s="406">
        <v>48</v>
      </c>
      <c r="V7398" s="406">
        <v>9</v>
      </c>
      <c r="W7398" s="406">
        <v>202021</v>
      </c>
      <c r="X7398" s="566">
        <v>0</v>
      </c>
    </row>
    <row r="7399" spans="18:24" x14ac:dyDescent="0.2">
      <c r="R7399" s="406" t="str">
        <f t="shared" si="115"/>
        <v>518_COR4_48_9_202021</v>
      </c>
      <c r="S7399" s="406">
        <v>518</v>
      </c>
      <c r="T7399" s="406" t="s">
        <v>231</v>
      </c>
      <c r="U7399" s="406">
        <v>48</v>
      </c>
      <c r="V7399" s="406">
        <v>9</v>
      </c>
      <c r="W7399" s="406">
        <v>202021</v>
      </c>
      <c r="X7399" s="566">
        <v>0</v>
      </c>
    </row>
    <row r="7400" spans="18:24" x14ac:dyDescent="0.2">
      <c r="R7400" s="406" t="str">
        <f t="shared" si="115"/>
        <v>520_COR4_48_9_202021</v>
      </c>
      <c r="S7400" s="406">
        <v>520</v>
      </c>
      <c r="T7400" s="406" t="s">
        <v>231</v>
      </c>
      <c r="U7400" s="406">
        <v>48</v>
      </c>
      <c r="V7400" s="406">
        <v>9</v>
      </c>
      <c r="W7400" s="406">
        <v>202021</v>
      </c>
      <c r="X7400" s="566">
        <v>0</v>
      </c>
    </row>
    <row r="7401" spans="18:24" x14ac:dyDescent="0.2">
      <c r="R7401" s="406" t="str">
        <f t="shared" si="115"/>
        <v>522_COR4_48_9_202021</v>
      </c>
      <c r="S7401" s="406">
        <v>522</v>
      </c>
      <c r="T7401" s="406" t="s">
        <v>231</v>
      </c>
      <c r="U7401" s="406">
        <v>48</v>
      </c>
      <c r="V7401" s="406">
        <v>9</v>
      </c>
      <c r="W7401" s="406">
        <v>202021</v>
      </c>
      <c r="X7401" s="566">
        <v>0</v>
      </c>
    </row>
    <row r="7402" spans="18:24" x14ac:dyDescent="0.2">
      <c r="R7402" s="406" t="str">
        <f t="shared" si="115"/>
        <v>524_COR4_48_9_202021</v>
      </c>
      <c r="S7402" s="406">
        <v>524</v>
      </c>
      <c r="T7402" s="406" t="s">
        <v>231</v>
      </c>
      <c r="U7402" s="406">
        <v>48</v>
      </c>
      <c r="V7402" s="406">
        <v>9</v>
      </c>
      <c r="W7402" s="406">
        <v>202021</v>
      </c>
      <c r="X7402" s="566">
        <v>0</v>
      </c>
    </row>
    <row r="7403" spans="18:24" x14ac:dyDescent="0.2">
      <c r="R7403" s="406" t="str">
        <f t="shared" si="115"/>
        <v>526_COR4_48_9_202021</v>
      </c>
      <c r="S7403" s="406">
        <v>526</v>
      </c>
      <c r="T7403" s="406" t="s">
        <v>231</v>
      </c>
      <c r="U7403" s="406">
        <v>48</v>
      </c>
      <c r="V7403" s="406">
        <v>9</v>
      </c>
      <c r="W7403" s="406">
        <v>202021</v>
      </c>
      <c r="X7403" s="566">
        <v>0</v>
      </c>
    </row>
    <row r="7404" spans="18:24" x14ac:dyDescent="0.2">
      <c r="R7404" s="406" t="str">
        <f t="shared" si="115"/>
        <v>528_COR4_48_9_202021</v>
      </c>
      <c r="S7404" s="406">
        <v>528</v>
      </c>
      <c r="T7404" s="406" t="s">
        <v>231</v>
      </c>
      <c r="U7404" s="406">
        <v>48</v>
      </c>
      <c r="V7404" s="406">
        <v>9</v>
      </c>
      <c r="W7404" s="406">
        <v>202021</v>
      </c>
      <c r="X7404" s="566">
        <v>0</v>
      </c>
    </row>
    <row r="7405" spans="18:24" x14ac:dyDescent="0.2">
      <c r="R7405" s="406" t="str">
        <f t="shared" si="115"/>
        <v>530_COR4_48_9_202021</v>
      </c>
      <c r="S7405" s="406">
        <v>530</v>
      </c>
      <c r="T7405" s="406" t="s">
        <v>231</v>
      </c>
      <c r="U7405" s="406">
        <v>48</v>
      </c>
      <c r="V7405" s="406">
        <v>9</v>
      </c>
      <c r="W7405" s="406">
        <v>202021</v>
      </c>
      <c r="X7405" s="566">
        <v>0</v>
      </c>
    </row>
    <row r="7406" spans="18:24" x14ac:dyDescent="0.2">
      <c r="R7406" s="406" t="str">
        <f t="shared" si="115"/>
        <v>532_COR4_48_9_202021</v>
      </c>
      <c r="S7406" s="406">
        <v>532</v>
      </c>
      <c r="T7406" s="406" t="s">
        <v>231</v>
      </c>
      <c r="U7406" s="406">
        <v>48</v>
      </c>
      <c r="V7406" s="406">
        <v>9</v>
      </c>
      <c r="W7406" s="406">
        <v>202021</v>
      </c>
      <c r="X7406" s="566">
        <v>0</v>
      </c>
    </row>
    <row r="7407" spans="18:24" x14ac:dyDescent="0.2">
      <c r="R7407" s="406" t="str">
        <f t="shared" si="115"/>
        <v>534_COR4_48_9_202021</v>
      </c>
      <c r="S7407" s="406">
        <v>534</v>
      </c>
      <c r="T7407" s="406" t="s">
        <v>231</v>
      </c>
      <c r="U7407" s="406">
        <v>48</v>
      </c>
      <c r="V7407" s="406">
        <v>9</v>
      </c>
      <c r="W7407" s="406">
        <v>202021</v>
      </c>
      <c r="X7407" s="566">
        <v>0</v>
      </c>
    </row>
    <row r="7408" spans="18:24" x14ac:dyDescent="0.2">
      <c r="R7408" s="406" t="str">
        <f t="shared" si="115"/>
        <v>536_COR4_48_9_202021</v>
      </c>
      <c r="S7408" s="406">
        <v>536</v>
      </c>
      <c r="T7408" s="406" t="s">
        <v>231</v>
      </c>
      <c r="U7408" s="406">
        <v>48</v>
      </c>
      <c r="V7408" s="406">
        <v>9</v>
      </c>
      <c r="W7408" s="406">
        <v>202021</v>
      </c>
      <c r="X7408" s="566">
        <v>0</v>
      </c>
    </row>
    <row r="7409" spans="18:24" x14ac:dyDescent="0.2">
      <c r="R7409" s="406" t="str">
        <f t="shared" si="115"/>
        <v>538_COR4_48_9_202021</v>
      </c>
      <c r="S7409" s="406">
        <v>538</v>
      </c>
      <c r="T7409" s="406" t="s">
        <v>231</v>
      </c>
      <c r="U7409" s="406">
        <v>48</v>
      </c>
      <c r="V7409" s="406">
        <v>9</v>
      </c>
      <c r="W7409" s="406">
        <v>202021</v>
      </c>
      <c r="X7409" s="566">
        <v>0</v>
      </c>
    </row>
    <row r="7410" spans="18:24" x14ac:dyDescent="0.2">
      <c r="R7410" s="406" t="str">
        <f t="shared" si="115"/>
        <v>540_COR4_48_9_202021</v>
      </c>
      <c r="S7410" s="406">
        <v>540</v>
      </c>
      <c r="T7410" s="406" t="s">
        <v>231</v>
      </c>
      <c r="U7410" s="406">
        <v>48</v>
      </c>
      <c r="V7410" s="406">
        <v>9</v>
      </c>
      <c r="W7410" s="406">
        <v>202021</v>
      </c>
      <c r="X7410" s="566">
        <v>0</v>
      </c>
    </row>
    <row r="7411" spans="18:24" x14ac:dyDescent="0.2">
      <c r="R7411" s="406" t="str">
        <f t="shared" si="115"/>
        <v>542_COR4_48_9_202021</v>
      </c>
      <c r="S7411" s="406">
        <v>542</v>
      </c>
      <c r="T7411" s="406" t="s">
        <v>231</v>
      </c>
      <c r="U7411" s="406">
        <v>48</v>
      </c>
      <c r="V7411" s="406">
        <v>9</v>
      </c>
      <c r="W7411" s="406">
        <v>202021</v>
      </c>
      <c r="X7411" s="566">
        <v>0</v>
      </c>
    </row>
    <row r="7412" spans="18:24" x14ac:dyDescent="0.2">
      <c r="R7412" s="406" t="str">
        <f t="shared" si="115"/>
        <v>544_COR4_48_9_202021</v>
      </c>
      <c r="S7412" s="406">
        <v>544</v>
      </c>
      <c r="T7412" s="406" t="s">
        <v>231</v>
      </c>
      <c r="U7412" s="406">
        <v>48</v>
      </c>
      <c r="V7412" s="406">
        <v>9</v>
      </c>
      <c r="W7412" s="406">
        <v>202021</v>
      </c>
      <c r="X7412" s="566">
        <v>0</v>
      </c>
    </row>
    <row r="7413" spans="18:24" x14ac:dyDescent="0.2">
      <c r="R7413" s="406" t="str">
        <f t="shared" si="115"/>
        <v>545_COR4_48_9_202021</v>
      </c>
      <c r="S7413" s="406">
        <v>545</v>
      </c>
      <c r="T7413" s="406" t="s">
        <v>231</v>
      </c>
      <c r="U7413" s="406">
        <v>48</v>
      </c>
      <c r="V7413" s="406">
        <v>9</v>
      </c>
      <c r="W7413" s="406">
        <v>202021</v>
      </c>
      <c r="X7413" s="566">
        <v>0</v>
      </c>
    </row>
    <row r="7414" spans="18:24" x14ac:dyDescent="0.2">
      <c r="R7414" s="406" t="str">
        <f t="shared" si="115"/>
        <v>546_COR4_48_9_202021</v>
      </c>
      <c r="S7414" s="406">
        <v>546</v>
      </c>
      <c r="T7414" s="406" t="s">
        <v>231</v>
      </c>
      <c r="U7414" s="406">
        <v>48</v>
      </c>
      <c r="V7414" s="406">
        <v>9</v>
      </c>
      <c r="W7414" s="406">
        <v>202021</v>
      </c>
      <c r="X7414" s="566">
        <v>0</v>
      </c>
    </row>
    <row r="7415" spans="18:24" x14ac:dyDescent="0.2">
      <c r="R7415" s="406" t="str">
        <f t="shared" si="115"/>
        <v>548_COR4_48_9_202021</v>
      </c>
      <c r="S7415" s="406">
        <v>548</v>
      </c>
      <c r="T7415" s="406" t="s">
        <v>231</v>
      </c>
      <c r="U7415" s="406">
        <v>48</v>
      </c>
      <c r="V7415" s="406">
        <v>9</v>
      </c>
      <c r="W7415" s="406">
        <v>202021</v>
      </c>
      <c r="X7415" s="566">
        <v>0</v>
      </c>
    </row>
    <row r="7416" spans="18:24" x14ac:dyDescent="0.2">
      <c r="R7416" s="406" t="str">
        <f t="shared" si="115"/>
        <v>550_COR4_48_9_202021</v>
      </c>
      <c r="S7416" s="406">
        <v>550</v>
      </c>
      <c r="T7416" s="406" t="s">
        <v>231</v>
      </c>
      <c r="U7416" s="406">
        <v>48</v>
      </c>
      <c r="V7416" s="406">
        <v>9</v>
      </c>
      <c r="W7416" s="406">
        <v>202021</v>
      </c>
      <c r="X7416" s="566">
        <v>0</v>
      </c>
    </row>
    <row r="7417" spans="18:24" x14ac:dyDescent="0.2">
      <c r="R7417" s="406" t="str">
        <f t="shared" si="115"/>
        <v>552_COR4_48_9_202021</v>
      </c>
      <c r="S7417" s="406">
        <v>552</v>
      </c>
      <c r="T7417" s="406" t="s">
        <v>231</v>
      </c>
      <c r="U7417" s="406">
        <v>48</v>
      </c>
      <c r="V7417" s="406">
        <v>9</v>
      </c>
      <c r="W7417" s="406">
        <v>202021</v>
      </c>
      <c r="X7417" s="566">
        <v>0</v>
      </c>
    </row>
    <row r="7418" spans="18:24" x14ac:dyDescent="0.2">
      <c r="R7418" s="406" t="str">
        <f t="shared" si="115"/>
        <v>562_COR4_48_9_202021</v>
      </c>
      <c r="S7418" s="406">
        <v>562</v>
      </c>
      <c r="T7418" s="406" t="s">
        <v>231</v>
      </c>
      <c r="U7418" s="406">
        <v>48</v>
      </c>
      <c r="V7418" s="406">
        <v>9</v>
      </c>
      <c r="W7418" s="406">
        <v>202021</v>
      </c>
      <c r="X7418" s="566">
        <v>0</v>
      </c>
    </row>
    <row r="7419" spans="18:24" x14ac:dyDescent="0.2">
      <c r="R7419" s="406" t="str">
        <f t="shared" si="115"/>
        <v>564_COR4_48_9_202021</v>
      </c>
      <c r="S7419" s="406">
        <v>564</v>
      </c>
      <c r="T7419" s="406" t="s">
        <v>231</v>
      </c>
      <c r="U7419" s="406">
        <v>48</v>
      </c>
      <c r="V7419" s="406">
        <v>9</v>
      </c>
      <c r="W7419" s="406">
        <v>202021</v>
      </c>
      <c r="X7419" s="566">
        <v>0</v>
      </c>
    </row>
    <row r="7420" spans="18:24" x14ac:dyDescent="0.2">
      <c r="R7420" s="406" t="str">
        <f t="shared" si="115"/>
        <v>566_COR4_48_9_202021</v>
      </c>
      <c r="S7420" s="406">
        <v>566</v>
      </c>
      <c r="T7420" s="406" t="s">
        <v>231</v>
      </c>
      <c r="U7420" s="406">
        <v>48</v>
      </c>
      <c r="V7420" s="406">
        <v>9</v>
      </c>
      <c r="W7420" s="406">
        <v>202021</v>
      </c>
      <c r="X7420" s="566">
        <v>0</v>
      </c>
    </row>
    <row r="7421" spans="18:24" x14ac:dyDescent="0.2">
      <c r="R7421" s="406" t="str">
        <f t="shared" si="115"/>
        <v>568_COR4_48_9_202021</v>
      </c>
      <c r="S7421" s="406">
        <v>568</v>
      </c>
      <c r="T7421" s="406" t="s">
        <v>231</v>
      </c>
      <c r="U7421" s="406">
        <v>48</v>
      </c>
      <c r="V7421" s="406">
        <v>9</v>
      </c>
      <c r="W7421" s="406">
        <v>202021</v>
      </c>
      <c r="X7421" s="566">
        <v>0</v>
      </c>
    </row>
    <row r="7422" spans="18:24" x14ac:dyDescent="0.2">
      <c r="R7422" s="406" t="str">
        <f t="shared" si="115"/>
        <v>572_COR4_48_9_202021</v>
      </c>
      <c r="S7422" s="406">
        <v>572</v>
      </c>
      <c r="T7422" s="406" t="s">
        <v>231</v>
      </c>
      <c r="U7422" s="406">
        <v>48</v>
      </c>
      <c r="V7422" s="406">
        <v>9</v>
      </c>
      <c r="W7422" s="406">
        <v>202021</v>
      </c>
      <c r="X7422" s="566">
        <v>0</v>
      </c>
    </row>
    <row r="7423" spans="18:24" x14ac:dyDescent="0.2">
      <c r="R7423" s="406" t="str">
        <f t="shared" si="115"/>
        <v>574_COR4_48_9_202021</v>
      </c>
      <c r="S7423" s="406">
        <v>574</v>
      </c>
      <c r="T7423" s="406" t="s">
        <v>231</v>
      </c>
      <c r="U7423" s="406">
        <v>48</v>
      </c>
      <c r="V7423" s="406">
        <v>9</v>
      </c>
      <c r="W7423" s="406">
        <v>202021</v>
      </c>
      <c r="X7423" s="566">
        <v>0</v>
      </c>
    </row>
    <row r="7424" spans="18:24" x14ac:dyDescent="0.2">
      <c r="R7424" s="406" t="str">
        <f t="shared" si="115"/>
        <v>576_COR4_48_9_202021</v>
      </c>
      <c r="S7424" s="406">
        <v>576</v>
      </c>
      <c r="T7424" s="406" t="s">
        <v>231</v>
      </c>
      <c r="U7424" s="406">
        <v>48</v>
      </c>
      <c r="V7424" s="406">
        <v>9</v>
      </c>
      <c r="W7424" s="406">
        <v>202021</v>
      </c>
      <c r="X7424" s="566">
        <v>0</v>
      </c>
    </row>
    <row r="7425" spans="18:24" x14ac:dyDescent="0.2">
      <c r="R7425" s="406" t="str">
        <f t="shared" si="115"/>
        <v>582_COR4_48_9_202021</v>
      </c>
      <c r="S7425" s="406">
        <v>582</v>
      </c>
      <c r="T7425" s="406" t="s">
        <v>231</v>
      </c>
      <c r="U7425" s="406">
        <v>48</v>
      </c>
      <c r="V7425" s="406">
        <v>9</v>
      </c>
      <c r="W7425" s="406">
        <v>202021</v>
      </c>
      <c r="X7425" s="566">
        <v>0</v>
      </c>
    </row>
    <row r="7426" spans="18:24" x14ac:dyDescent="0.2">
      <c r="R7426" s="406" t="str">
        <f t="shared" si="115"/>
        <v>584_COR4_48_9_202021</v>
      </c>
      <c r="S7426" s="406">
        <v>584</v>
      </c>
      <c r="T7426" s="406" t="s">
        <v>231</v>
      </c>
      <c r="U7426" s="406">
        <v>48</v>
      </c>
      <c r="V7426" s="406">
        <v>9</v>
      </c>
      <c r="W7426" s="406">
        <v>202021</v>
      </c>
      <c r="X7426" s="566">
        <v>0</v>
      </c>
    </row>
    <row r="7427" spans="18:24" x14ac:dyDescent="0.2">
      <c r="R7427" s="406" t="str">
        <f t="shared" si="115"/>
        <v>586_COR4_48_9_202021</v>
      </c>
      <c r="S7427" s="406">
        <v>586</v>
      </c>
      <c r="T7427" s="406" t="s">
        <v>231</v>
      </c>
      <c r="U7427" s="406">
        <v>48</v>
      </c>
      <c r="V7427" s="406">
        <v>9</v>
      </c>
      <c r="W7427" s="406">
        <v>202021</v>
      </c>
      <c r="X7427" s="566">
        <v>0</v>
      </c>
    </row>
    <row r="7428" spans="18:24" x14ac:dyDescent="0.2">
      <c r="R7428" s="406" t="str">
        <f t="shared" ref="R7428:R7491" si="116">S7428&amp;"_"&amp;T7428&amp;"_"&amp;U7428&amp;"_"&amp;V7428&amp;"_"&amp;W7428</f>
        <v>512_COR4_49_9_202021</v>
      </c>
      <c r="S7428" s="406">
        <v>512</v>
      </c>
      <c r="T7428" s="406" t="s">
        <v>231</v>
      </c>
      <c r="U7428" s="406">
        <v>49</v>
      </c>
      <c r="V7428" s="406">
        <v>9</v>
      </c>
      <c r="W7428" s="406">
        <v>202021</v>
      </c>
      <c r="X7428" s="566">
        <v>0</v>
      </c>
    </row>
    <row r="7429" spans="18:24" x14ac:dyDescent="0.2">
      <c r="R7429" s="406" t="str">
        <f t="shared" si="116"/>
        <v>514_COR4_49_9_202021</v>
      </c>
      <c r="S7429" s="406">
        <v>514</v>
      </c>
      <c r="T7429" s="406" t="s">
        <v>231</v>
      </c>
      <c r="U7429" s="406">
        <v>49</v>
      </c>
      <c r="V7429" s="406">
        <v>9</v>
      </c>
      <c r="W7429" s="406">
        <v>202021</v>
      </c>
      <c r="X7429" s="566">
        <v>0</v>
      </c>
    </row>
    <row r="7430" spans="18:24" x14ac:dyDescent="0.2">
      <c r="R7430" s="406" t="str">
        <f t="shared" si="116"/>
        <v>516_COR4_49_9_202021</v>
      </c>
      <c r="S7430" s="406">
        <v>516</v>
      </c>
      <c r="T7430" s="406" t="s">
        <v>231</v>
      </c>
      <c r="U7430" s="406">
        <v>49</v>
      </c>
      <c r="V7430" s="406">
        <v>9</v>
      </c>
      <c r="W7430" s="406">
        <v>202021</v>
      </c>
      <c r="X7430" s="566">
        <v>0</v>
      </c>
    </row>
    <row r="7431" spans="18:24" x14ac:dyDescent="0.2">
      <c r="R7431" s="406" t="str">
        <f t="shared" si="116"/>
        <v>518_COR4_49_9_202021</v>
      </c>
      <c r="S7431" s="406">
        <v>518</v>
      </c>
      <c r="T7431" s="406" t="s">
        <v>231</v>
      </c>
      <c r="U7431" s="406">
        <v>49</v>
      </c>
      <c r="V7431" s="406">
        <v>9</v>
      </c>
      <c r="W7431" s="406">
        <v>202021</v>
      </c>
      <c r="X7431" s="566">
        <v>0</v>
      </c>
    </row>
    <row r="7432" spans="18:24" x14ac:dyDescent="0.2">
      <c r="R7432" s="406" t="str">
        <f t="shared" si="116"/>
        <v>520_COR4_49_9_202021</v>
      </c>
      <c r="S7432" s="406">
        <v>520</v>
      </c>
      <c r="T7432" s="406" t="s">
        <v>231</v>
      </c>
      <c r="U7432" s="406">
        <v>49</v>
      </c>
      <c r="V7432" s="406">
        <v>9</v>
      </c>
      <c r="W7432" s="406">
        <v>202021</v>
      </c>
      <c r="X7432" s="566">
        <v>0</v>
      </c>
    </row>
    <row r="7433" spans="18:24" x14ac:dyDescent="0.2">
      <c r="R7433" s="406" t="str">
        <f t="shared" si="116"/>
        <v>522_COR4_49_9_202021</v>
      </c>
      <c r="S7433" s="406">
        <v>522</v>
      </c>
      <c r="T7433" s="406" t="s">
        <v>231</v>
      </c>
      <c r="U7433" s="406">
        <v>49</v>
      </c>
      <c r="V7433" s="406">
        <v>9</v>
      </c>
      <c r="W7433" s="406">
        <v>202021</v>
      </c>
      <c r="X7433" s="566">
        <v>0</v>
      </c>
    </row>
    <row r="7434" spans="18:24" x14ac:dyDescent="0.2">
      <c r="R7434" s="406" t="str">
        <f t="shared" si="116"/>
        <v>524_COR4_49_9_202021</v>
      </c>
      <c r="S7434" s="406">
        <v>524</v>
      </c>
      <c r="T7434" s="406" t="s">
        <v>231</v>
      </c>
      <c r="U7434" s="406">
        <v>49</v>
      </c>
      <c r="V7434" s="406">
        <v>9</v>
      </c>
      <c r="W7434" s="406">
        <v>202021</v>
      </c>
      <c r="X7434" s="566">
        <v>0</v>
      </c>
    </row>
    <row r="7435" spans="18:24" x14ac:dyDescent="0.2">
      <c r="R7435" s="406" t="str">
        <f t="shared" si="116"/>
        <v>526_COR4_49_9_202021</v>
      </c>
      <c r="S7435" s="406">
        <v>526</v>
      </c>
      <c r="T7435" s="406" t="s">
        <v>231</v>
      </c>
      <c r="U7435" s="406">
        <v>49</v>
      </c>
      <c r="V7435" s="406">
        <v>9</v>
      </c>
      <c r="W7435" s="406">
        <v>202021</v>
      </c>
      <c r="X7435" s="566">
        <v>0</v>
      </c>
    </row>
    <row r="7436" spans="18:24" x14ac:dyDescent="0.2">
      <c r="R7436" s="406" t="str">
        <f t="shared" si="116"/>
        <v>528_COR4_49_9_202021</v>
      </c>
      <c r="S7436" s="406">
        <v>528</v>
      </c>
      <c r="T7436" s="406" t="s">
        <v>231</v>
      </c>
      <c r="U7436" s="406">
        <v>49</v>
      </c>
      <c r="V7436" s="406">
        <v>9</v>
      </c>
      <c r="W7436" s="406">
        <v>202021</v>
      </c>
      <c r="X7436" s="566">
        <v>0</v>
      </c>
    </row>
    <row r="7437" spans="18:24" x14ac:dyDescent="0.2">
      <c r="R7437" s="406" t="str">
        <f t="shared" si="116"/>
        <v>530_COR4_49_9_202021</v>
      </c>
      <c r="S7437" s="406">
        <v>530</v>
      </c>
      <c r="T7437" s="406" t="s">
        <v>231</v>
      </c>
      <c r="U7437" s="406">
        <v>49</v>
      </c>
      <c r="V7437" s="406">
        <v>9</v>
      </c>
      <c r="W7437" s="406">
        <v>202021</v>
      </c>
      <c r="X7437" s="566">
        <v>0</v>
      </c>
    </row>
    <row r="7438" spans="18:24" x14ac:dyDescent="0.2">
      <c r="R7438" s="406" t="str">
        <f t="shared" si="116"/>
        <v>532_COR4_49_9_202021</v>
      </c>
      <c r="S7438" s="406">
        <v>532</v>
      </c>
      <c r="T7438" s="406" t="s">
        <v>231</v>
      </c>
      <c r="U7438" s="406">
        <v>49</v>
      </c>
      <c r="V7438" s="406">
        <v>9</v>
      </c>
      <c r="W7438" s="406">
        <v>202021</v>
      </c>
      <c r="X7438" s="566">
        <v>0</v>
      </c>
    </row>
    <row r="7439" spans="18:24" x14ac:dyDescent="0.2">
      <c r="R7439" s="406" t="str">
        <f t="shared" si="116"/>
        <v>534_COR4_49_9_202021</v>
      </c>
      <c r="S7439" s="406">
        <v>534</v>
      </c>
      <c r="T7439" s="406" t="s">
        <v>231</v>
      </c>
      <c r="U7439" s="406">
        <v>49</v>
      </c>
      <c r="V7439" s="406">
        <v>9</v>
      </c>
      <c r="W7439" s="406">
        <v>202021</v>
      </c>
      <c r="X7439" s="566">
        <v>0</v>
      </c>
    </row>
    <row r="7440" spans="18:24" x14ac:dyDescent="0.2">
      <c r="R7440" s="406" t="str">
        <f t="shared" si="116"/>
        <v>536_COR4_49_9_202021</v>
      </c>
      <c r="S7440" s="406">
        <v>536</v>
      </c>
      <c r="T7440" s="406" t="s">
        <v>231</v>
      </c>
      <c r="U7440" s="406">
        <v>49</v>
      </c>
      <c r="V7440" s="406">
        <v>9</v>
      </c>
      <c r="W7440" s="406">
        <v>202021</v>
      </c>
      <c r="X7440" s="566">
        <v>0</v>
      </c>
    </row>
    <row r="7441" spans="18:24" x14ac:dyDescent="0.2">
      <c r="R7441" s="406" t="str">
        <f t="shared" si="116"/>
        <v>538_COR4_49_9_202021</v>
      </c>
      <c r="S7441" s="406">
        <v>538</v>
      </c>
      <c r="T7441" s="406" t="s">
        <v>231</v>
      </c>
      <c r="U7441" s="406">
        <v>49</v>
      </c>
      <c r="V7441" s="406">
        <v>9</v>
      </c>
      <c r="W7441" s="406">
        <v>202021</v>
      </c>
      <c r="X7441" s="566">
        <v>0</v>
      </c>
    </row>
    <row r="7442" spans="18:24" x14ac:dyDescent="0.2">
      <c r="R7442" s="406" t="str">
        <f t="shared" si="116"/>
        <v>540_COR4_49_9_202021</v>
      </c>
      <c r="S7442" s="406">
        <v>540</v>
      </c>
      <c r="T7442" s="406" t="s">
        <v>231</v>
      </c>
      <c r="U7442" s="406">
        <v>49</v>
      </c>
      <c r="V7442" s="406">
        <v>9</v>
      </c>
      <c r="W7442" s="406">
        <v>202021</v>
      </c>
      <c r="X7442" s="566">
        <v>0</v>
      </c>
    </row>
    <row r="7443" spans="18:24" x14ac:dyDescent="0.2">
      <c r="R7443" s="406" t="str">
        <f t="shared" si="116"/>
        <v>542_COR4_49_9_202021</v>
      </c>
      <c r="S7443" s="406">
        <v>542</v>
      </c>
      <c r="T7443" s="406" t="s">
        <v>231</v>
      </c>
      <c r="U7443" s="406">
        <v>49</v>
      </c>
      <c r="V7443" s="406">
        <v>9</v>
      </c>
      <c r="W7443" s="406">
        <v>202021</v>
      </c>
      <c r="X7443" s="566">
        <v>0</v>
      </c>
    </row>
    <row r="7444" spans="18:24" x14ac:dyDescent="0.2">
      <c r="R7444" s="406" t="str">
        <f t="shared" si="116"/>
        <v>544_COR4_49_9_202021</v>
      </c>
      <c r="S7444" s="406">
        <v>544</v>
      </c>
      <c r="T7444" s="406" t="s">
        <v>231</v>
      </c>
      <c r="U7444" s="406">
        <v>49</v>
      </c>
      <c r="V7444" s="406">
        <v>9</v>
      </c>
      <c r="W7444" s="406">
        <v>202021</v>
      </c>
      <c r="X7444" s="566">
        <v>0</v>
      </c>
    </row>
    <row r="7445" spans="18:24" x14ac:dyDescent="0.2">
      <c r="R7445" s="406" t="str">
        <f t="shared" si="116"/>
        <v>545_COR4_49_9_202021</v>
      </c>
      <c r="S7445" s="406">
        <v>545</v>
      </c>
      <c r="T7445" s="406" t="s">
        <v>231</v>
      </c>
      <c r="U7445" s="406">
        <v>49</v>
      </c>
      <c r="V7445" s="406">
        <v>9</v>
      </c>
      <c r="W7445" s="406">
        <v>202021</v>
      </c>
      <c r="X7445" s="566">
        <v>0</v>
      </c>
    </row>
    <row r="7446" spans="18:24" x14ac:dyDescent="0.2">
      <c r="R7446" s="406" t="str">
        <f t="shared" si="116"/>
        <v>546_COR4_49_9_202021</v>
      </c>
      <c r="S7446" s="406">
        <v>546</v>
      </c>
      <c r="T7446" s="406" t="s">
        <v>231</v>
      </c>
      <c r="U7446" s="406">
        <v>49</v>
      </c>
      <c r="V7446" s="406">
        <v>9</v>
      </c>
      <c r="W7446" s="406">
        <v>202021</v>
      </c>
      <c r="X7446" s="566">
        <v>0</v>
      </c>
    </row>
    <row r="7447" spans="18:24" x14ac:dyDescent="0.2">
      <c r="R7447" s="406" t="str">
        <f t="shared" si="116"/>
        <v>548_COR4_49_9_202021</v>
      </c>
      <c r="S7447" s="406">
        <v>548</v>
      </c>
      <c r="T7447" s="406" t="s">
        <v>231</v>
      </c>
      <c r="U7447" s="406">
        <v>49</v>
      </c>
      <c r="V7447" s="406">
        <v>9</v>
      </c>
      <c r="W7447" s="406">
        <v>202021</v>
      </c>
      <c r="X7447" s="566">
        <v>0</v>
      </c>
    </row>
    <row r="7448" spans="18:24" x14ac:dyDescent="0.2">
      <c r="R7448" s="406" t="str">
        <f t="shared" si="116"/>
        <v>550_COR4_49_9_202021</v>
      </c>
      <c r="S7448" s="406">
        <v>550</v>
      </c>
      <c r="T7448" s="406" t="s">
        <v>231</v>
      </c>
      <c r="U7448" s="406">
        <v>49</v>
      </c>
      <c r="V7448" s="406">
        <v>9</v>
      </c>
      <c r="W7448" s="406">
        <v>202021</v>
      </c>
      <c r="X7448" s="566">
        <v>0</v>
      </c>
    </row>
    <row r="7449" spans="18:24" x14ac:dyDescent="0.2">
      <c r="R7449" s="406" t="str">
        <f t="shared" si="116"/>
        <v>552_COR4_49_9_202021</v>
      </c>
      <c r="S7449" s="406">
        <v>552</v>
      </c>
      <c r="T7449" s="406" t="s">
        <v>231</v>
      </c>
      <c r="U7449" s="406">
        <v>49</v>
      </c>
      <c r="V7449" s="406">
        <v>9</v>
      </c>
      <c r="W7449" s="406">
        <v>202021</v>
      </c>
      <c r="X7449" s="566">
        <v>0</v>
      </c>
    </row>
    <row r="7450" spans="18:24" x14ac:dyDescent="0.2">
      <c r="R7450" s="406" t="str">
        <f t="shared" si="116"/>
        <v>562_COR4_49_9_202021</v>
      </c>
      <c r="S7450" s="406">
        <v>562</v>
      </c>
      <c r="T7450" s="406" t="s">
        <v>231</v>
      </c>
      <c r="U7450" s="406">
        <v>49</v>
      </c>
      <c r="V7450" s="406">
        <v>9</v>
      </c>
      <c r="W7450" s="406">
        <v>202021</v>
      </c>
      <c r="X7450" s="566">
        <v>0</v>
      </c>
    </row>
    <row r="7451" spans="18:24" x14ac:dyDescent="0.2">
      <c r="R7451" s="406" t="str">
        <f t="shared" si="116"/>
        <v>564_COR4_49_9_202021</v>
      </c>
      <c r="S7451" s="406">
        <v>564</v>
      </c>
      <c r="T7451" s="406" t="s">
        <v>231</v>
      </c>
      <c r="U7451" s="406">
        <v>49</v>
      </c>
      <c r="V7451" s="406">
        <v>9</v>
      </c>
      <c r="W7451" s="406">
        <v>202021</v>
      </c>
      <c r="X7451" s="566">
        <v>0</v>
      </c>
    </row>
    <row r="7452" spans="18:24" x14ac:dyDescent="0.2">
      <c r="R7452" s="406" t="str">
        <f t="shared" si="116"/>
        <v>566_COR4_49_9_202021</v>
      </c>
      <c r="S7452" s="406">
        <v>566</v>
      </c>
      <c r="T7452" s="406" t="s">
        <v>231</v>
      </c>
      <c r="U7452" s="406">
        <v>49</v>
      </c>
      <c r="V7452" s="406">
        <v>9</v>
      </c>
      <c r="W7452" s="406">
        <v>202021</v>
      </c>
      <c r="X7452" s="566">
        <v>0</v>
      </c>
    </row>
    <row r="7453" spans="18:24" x14ac:dyDescent="0.2">
      <c r="R7453" s="406" t="str">
        <f t="shared" si="116"/>
        <v>568_COR4_49_9_202021</v>
      </c>
      <c r="S7453" s="406">
        <v>568</v>
      </c>
      <c r="T7453" s="406" t="s">
        <v>231</v>
      </c>
      <c r="U7453" s="406">
        <v>49</v>
      </c>
      <c r="V7453" s="406">
        <v>9</v>
      </c>
      <c r="W7453" s="406">
        <v>202021</v>
      </c>
      <c r="X7453" s="566">
        <v>0</v>
      </c>
    </row>
    <row r="7454" spans="18:24" x14ac:dyDescent="0.2">
      <c r="R7454" s="406" t="str">
        <f t="shared" si="116"/>
        <v>572_COR4_49_9_202021</v>
      </c>
      <c r="S7454" s="406">
        <v>572</v>
      </c>
      <c r="T7454" s="406" t="s">
        <v>231</v>
      </c>
      <c r="U7454" s="406">
        <v>49</v>
      </c>
      <c r="V7454" s="406">
        <v>9</v>
      </c>
      <c r="W7454" s="406">
        <v>202021</v>
      </c>
      <c r="X7454" s="566">
        <v>0</v>
      </c>
    </row>
    <row r="7455" spans="18:24" x14ac:dyDescent="0.2">
      <c r="R7455" s="406" t="str">
        <f t="shared" si="116"/>
        <v>574_COR4_49_9_202021</v>
      </c>
      <c r="S7455" s="406">
        <v>574</v>
      </c>
      <c r="T7455" s="406" t="s">
        <v>231</v>
      </c>
      <c r="U7455" s="406">
        <v>49</v>
      </c>
      <c r="V7455" s="406">
        <v>9</v>
      </c>
      <c r="W7455" s="406">
        <v>202021</v>
      </c>
      <c r="X7455" s="566">
        <v>0</v>
      </c>
    </row>
    <row r="7456" spans="18:24" x14ac:dyDescent="0.2">
      <c r="R7456" s="406" t="str">
        <f t="shared" si="116"/>
        <v>576_COR4_49_9_202021</v>
      </c>
      <c r="S7456" s="406">
        <v>576</v>
      </c>
      <c r="T7456" s="406" t="s">
        <v>231</v>
      </c>
      <c r="U7456" s="406">
        <v>49</v>
      </c>
      <c r="V7456" s="406">
        <v>9</v>
      </c>
      <c r="W7456" s="406">
        <v>202021</v>
      </c>
      <c r="X7456" s="566">
        <v>0</v>
      </c>
    </row>
    <row r="7457" spans="18:24" x14ac:dyDescent="0.2">
      <c r="R7457" s="406" t="str">
        <f t="shared" si="116"/>
        <v>582_COR4_49_9_202021</v>
      </c>
      <c r="S7457" s="406">
        <v>582</v>
      </c>
      <c r="T7457" s="406" t="s">
        <v>231</v>
      </c>
      <c r="U7457" s="406">
        <v>49</v>
      </c>
      <c r="V7457" s="406">
        <v>9</v>
      </c>
      <c r="W7457" s="406">
        <v>202021</v>
      </c>
      <c r="X7457" s="566">
        <v>0</v>
      </c>
    </row>
    <row r="7458" spans="18:24" x14ac:dyDescent="0.2">
      <c r="R7458" s="406" t="str">
        <f t="shared" si="116"/>
        <v>584_COR4_49_9_202021</v>
      </c>
      <c r="S7458" s="406">
        <v>584</v>
      </c>
      <c r="T7458" s="406" t="s">
        <v>231</v>
      </c>
      <c r="U7458" s="406">
        <v>49</v>
      </c>
      <c r="V7458" s="406">
        <v>9</v>
      </c>
      <c r="W7458" s="406">
        <v>202021</v>
      </c>
      <c r="X7458" s="566">
        <v>0</v>
      </c>
    </row>
    <row r="7459" spans="18:24" x14ac:dyDescent="0.2">
      <c r="R7459" s="406" t="str">
        <f t="shared" si="116"/>
        <v>586_COR4_49_9_202021</v>
      </c>
      <c r="S7459" s="406">
        <v>586</v>
      </c>
      <c r="T7459" s="406" t="s">
        <v>231</v>
      </c>
      <c r="U7459" s="406">
        <v>49</v>
      </c>
      <c r="V7459" s="406">
        <v>9</v>
      </c>
      <c r="W7459" s="406">
        <v>202021</v>
      </c>
      <c r="X7459" s="566">
        <v>0</v>
      </c>
    </row>
    <row r="7460" spans="18:24" x14ac:dyDescent="0.2">
      <c r="R7460" s="406" t="str">
        <f t="shared" si="116"/>
        <v>512_COR4_50_9_202021</v>
      </c>
      <c r="S7460" s="406">
        <v>512</v>
      </c>
      <c r="T7460" s="406" t="s">
        <v>231</v>
      </c>
      <c r="U7460" s="406">
        <v>50</v>
      </c>
      <c r="V7460" s="406">
        <v>9</v>
      </c>
      <c r="W7460" s="406">
        <v>202021</v>
      </c>
      <c r="X7460" s="566">
        <v>24</v>
      </c>
    </row>
    <row r="7461" spans="18:24" x14ac:dyDescent="0.2">
      <c r="R7461" s="406" t="str">
        <f t="shared" si="116"/>
        <v>514_COR4_50_9_202021</v>
      </c>
      <c r="S7461" s="406">
        <v>514</v>
      </c>
      <c r="T7461" s="406" t="s">
        <v>231</v>
      </c>
      <c r="U7461" s="406">
        <v>50</v>
      </c>
      <c r="V7461" s="406">
        <v>9</v>
      </c>
      <c r="W7461" s="406">
        <v>202021</v>
      </c>
      <c r="X7461" s="566">
        <v>0</v>
      </c>
    </row>
    <row r="7462" spans="18:24" x14ac:dyDescent="0.2">
      <c r="R7462" s="406" t="str">
        <f t="shared" si="116"/>
        <v>516_COR4_50_9_202021</v>
      </c>
      <c r="S7462" s="406">
        <v>516</v>
      </c>
      <c r="T7462" s="406" t="s">
        <v>231</v>
      </c>
      <c r="U7462" s="406">
        <v>50</v>
      </c>
      <c r="V7462" s="406">
        <v>9</v>
      </c>
      <c r="W7462" s="406">
        <v>202021</v>
      </c>
      <c r="X7462" s="566">
        <v>0</v>
      </c>
    </row>
    <row r="7463" spans="18:24" x14ac:dyDescent="0.2">
      <c r="R7463" s="406" t="str">
        <f t="shared" si="116"/>
        <v>518_COR4_50_9_202021</v>
      </c>
      <c r="S7463" s="406">
        <v>518</v>
      </c>
      <c r="T7463" s="406" t="s">
        <v>231</v>
      </c>
      <c r="U7463" s="406">
        <v>50</v>
      </c>
      <c r="V7463" s="406">
        <v>9</v>
      </c>
      <c r="W7463" s="406">
        <v>202021</v>
      </c>
      <c r="X7463" s="566">
        <v>421</v>
      </c>
    </row>
    <row r="7464" spans="18:24" x14ac:dyDescent="0.2">
      <c r="R7464" s="406" t="str">
        <f t="shared" si="116"/>
        <v>520_COR4_50_9_202021</v>
      </c>
      <c r="S7464" s="406">
        <v>520</v>
      </c>
      <c r="T7464" s="406" t="s">
        <v>231</v>
      </c>
      <c r="U7464" s="406">
        <v>50</v>
      </c>
      <c r="V7464" s="406">
        <v>9</v>
      </c>
      <c r="W7464" s="406">
        <v>202021</v>
      </c>
      <c r="X7464" s="566">
        <v>0</v>
      </c>
    </row>
    <row r="7465" spans="18:24" x14ac:dyDescent="0.2">
      <c r="R7465" s="406" t="str">
        <f t="shared" si="116"/>
        <v>522_COR4_50_9_202021</v>
      </c>
      <c r="S7465" s="406">
        <v>522</v>
      </c>
      <c r="T7465" s="406" t="s">
        <v>231</v>
      </c>
      <c r="U7465" s="406">
        <v>50</v>
      </c>
      <c r="V7465" s="406">
        <v>9</v>
      </c>
      <c r="W7465" s="406">
        <v>202021</v>
      </c>
      <c r="X7465" s="566">
        <v>70</v>
      </c>
    </row>
    <row r="7466" spans="18:24" x14ac:dyDescent="0.2">
      <c r="R7466" s="406" t="str">
        <f t="shared" si="116"/>
        <v>524_COR4_50_9_202021</v>
      </c>
      <c r="S7466" s="406">
        <v>524</v>
      </c>
      <c r="T7466" s="406" t="s">
        <v>231</v>
      </c>
      <c r="U7466" s="406">
        <v>50</v>
      </c>
      <c r="V7466" s="406">
        <v>9</v>
      </c>
      <c r="W7466" s="406">
        <v>202021</v>
      </c>
      <c r="X7466" s="566">
        <v>0</v>
      </c>
    </row>
    <row r="7467" spans="18:24" x14ac:dyDescent="0.2">
      <c r="R7467" s="406" t="str">
        <f t="shared" si="116"/>
        <v>526_COR4_50_9_202021</v>
      </c>
      <c r="S7467" s="406">
        <v>526</v>
      </c>
      <c r="T7467" s="406" t="s">
        <v>231</v>
      </c>
      <c r="U7467" s="406">
        <v>50</v>
      </c>
      <c r="V7467" s="406">
        <v>9</v>
      </c>
      <c r="W7467" s="406">
        <v>202021</v>
      </c>
      <c r="X7467" s="566">
        <v>801</v>
      </c>
    </row>
    <row r="7468" spans="18:24" x14ac:dyDescent="0.2">
      <c r="R7468" s="406" t="str">
        <f t="shared" si="116"/>
        <v>528_COR4_50_9_202021</v>
      </c>
      <c r="S7468" s="406">
        <v>528</v>
      </c>
      <c r="T7468" s="406" t="s">
        <v>231</v>
      </c>
      <c r="U7468" s="406">
        <v>50</v>
      </c>
      <c r="V7468" s="406">
        <v>9</v>
      </c>
      <c r="W7468" s="406">
        <v>202021</v>
      </c>
      <c r="X7468" s="566">
        <v>0</v>
      </c>
    </row>
    <row r="7469" spans="18:24" x14ac:dyDescent="0.2">
      <c r="R7469" s="406" t="str">
        <f t="shared" si="116"/>
        <v>530_COR4_50_9_202021</v>
      </c>
      <c r="S7469" s="406">
        <v>530</v>
      </c>
      <c r="T7469" s="406" t="s">
        <v>231</v>
      </c>
      <c r="U7469" s="406">
        <v>50</v>
      </c>
      <c r="V7469" s="406">
        <v>9</v>
      </c>
      <c r="W7469" s="406">
        <v>202021</v>
      </c>
      <c r="X7469" s="566">
        <v>2014.15578</v>
      </c>
    </row>
    <row r="7470" spans="18:24" x14ac:dyDescent="0.2">
      <c r="R7470" s="406" t="str">
        <f t="shared" si="116"/>
        <v>532_COR4_50_9_202021</v>
      </c>
      <c r="S7470" s="406">
        <v>532</v>
      </c>
      <c r="T7470" s="406" t="s">
        <v>231</v>
      </c>
      <c r="U7470" s="406">
        <v>50</v>
      </c>
      <c r="V7470" s="406">
        <v>9</v>
      </c>
      <c r="W7470" s="406">
        <v>202021</v>
      </c>
      <c r="X7470" s="566">
        <v>1722</v>
      </c>
    </row>
    <row r="7471" spans="18:24" x14ac:dyDescent="0.2">
      <c r="R7471" s="406" t="str">
        <f t="shared" si="116"/>
        <v>534_COR4_50_9_202021</v>
      </c>
      <c r="S7471" s="406">
        <v>534</v>
      </c>
      <c r="T7471" s="406" t="s">
        <v>231</v>
      </c>
      <c r="U7471" s="406">
        <v>50</v>
      </c>
      <c r="V7471" s="406">
        <v>9</v>
      </c>
      <c r="W7471" s="406">
        <v>202021</v>
      </c>
      <c r="X7471" s="566">
        <v>0</v>
      </c>
    </row>
    <row r="7472" spans="18:24" x14ac:dyDescent="0.2">
      <c r="R7472" s="406" t="str">
        <f t="shared" si="116"/>
        <v>536_COR4_50_9_202021</v>
      </c>
      <c r="S7472" s="406">
        <v>536</v>
      </c>
      <c r="T7472" s="406" t="s">
        <v>231</v>
      </c>
      <c r="U7472" s="406">
        <v>50</v>
      </c>
      <c r="V7472" s="406">
        <v>9</v>
      </c>
      <c r="W7472" s="406">
        <v>202021</v>
      </c>
      <c r="X7472" s="566">
        <v>300</v>
      </c>
    </row>
    <row r="7473" spans="18:24" x14ac:dyDescent="0.2">
      <c r="R7473" s="406" t="str">
        <f t="shared" si="116"/>
        <v>538_COR4_50_9_202021</v>
      </c>
      <c r="S7473" s="406">
        <v>538</v>
      </c>
      <c r="T7473" s="406" t="s">
        <v>231</v>
      </c>
      <c r="U7473" s="406">
        <v>50</v>
      </c>
      <c r="V7473" s="406">
        <v>9</v>
      </c>
      <c r="W7473" s="406">
        <v>202021</v>
      </c>
      <c r="X7473" s="566">
        <v>105</v>
      </c>
    </row>
    <row r="7474" spans="18:24" x14ac:dyDescent="0.2">
      <c r="R7474" s="406" t="str">
        <f t="shared" si="116"/>
        <v>540_COR4_50_9_202021</v>
      </c>
      <c r="S7474" s="406">
        <v>540</v>
      </c>
      <c r="T7474" s="406" t="s">
        <v>231</v>
      </c>
      <c r="U7474" s="406">
        <v>50</v>
      </c>
      <c r="V7474" s="406">
        <v>9</v>
      </c>
      <c r="W7474" s="406">
        <v>202021</v>
      </c>
      <c r="X7474" s="566">
        <v>0</v>
      </c>
    </row>
    <row r="7475" spans="18:24" x14ac:dyDescent="0.2">
      <c r="R7475" s="406" t="str">
        <f t="shared" si="116"/>
        <v>542_COR4_50_9_202021</v>
      </c>
      <c r="S7475" s="406">
        <v>542</v>
      </c>
      <c r="T7475" s="406" t="s">
        <v>231</v>
      </c>
      <c r="U7475" s="406">
        <v>50</v>
      </c>
      <c r="V7475" s="406">
        <v>9</v>
      </c>
      <c r="W7475" s="406">
        <v>202021</v>
      </c>
      <c r="X7475" s="566">
        <v>183</v>
      </c>
    </row>
    <row r="7476" spans="18:24" x14ac:dyDescent="0.2">
      <c r="R7476" s="406" t="str">
        <f t="shared" si="116"/>
        <v>544_COR4_50_9_202021</v>
      </c>
      <c r="S7476" s="406">
        <v>544</v>
      </c>
      <c r="T7476" s="406" t="s">
        <v>231</v>
      </c>
      <c r="U7476" s="406">
        <v>50</v>
      </c>
      <c r="V7476" s="406">
        <v>9</v>
      </c>
      <c r="W7476" s="406">
        <v>202021</v>
      </c>
      <c r="X7476" s="566">
        <v>346</v>
      </c>
    </row>
    <row r="7477" spans="18:24" x14ac:dyDescent="0.2">
      <c r="R7477" s="406" t="str">
        <f t="shared" si="116"/>
        <v>545_COR4_50_9_202021</v>
      </c>
      <c r="S7477" s="406">
        <v>545</v>
      </c>
      <c r="T7477" s="406" t="s">
        <v>231</v>
      </c>
      <c r="U7477" s="406">
        <v>50</v>
      </c>
      <c r="V7477" s="406">
        <v>9</v>
      </c>
      <c r="W7477" s="406">
        <v>202021</v>
      </c>
      <c r="X7477" s="566">
        <v>0</v>
      </c>
    </row>
    <row r="7478" spans="18:24" x14ac:dyDescent="0.2">
      <c r="R7478" s="406" t="str">
        <f t="shared" si="116"/>
        <v>546_COR4_50_9_202021</v>
      </c>
      <c r="S7478" s="406">
        <v>546</v>
      </c>
      <c r="T7478" s="406" t="s">
        <v>231</v>
      </c>
      <c r="U7478" s="406">
        <v>50</v>
      </c>
      <c r="V7478" s="406">
        <v>9</v>
      </c>
      <c r="W7478" s="406">
        <v>202021</v>
      </c>
      <c r="X7478" s="566">
        <v>0</v>
      </c>
    </row>
    <row r="7479" spans="18:24" x14ac:dyDescent="0.2">
      <c r="R7479" s="406" t="str">
        <f t="shared" si="116"/>
        <v>548_COR4_50_9_202021</v>
      </c>
      <c r="S7479" s="406">
        <v>548</v>
      </c>
      <c r="T7479" s="406" t="s">
        <v>231</v>
      </c>
      <c r="U7479" s="406">
        <v>50</v>
      </c>
      <c r="V7479" s="406">
        <v>9</v>
      </c>
      <c r="W7479" s="406">
        <v>202021</v>
      </c>
      <c r="X7479" s="566">
        <v>0</v>
      </c>
    </row>
    <row r="7480" spans="18:24" x14ac:dyDescent="0.2">
      <c r="R7480" s="406" t="str">
        <f t="shared" si="116"/>
        <v>550_COR4_50_9_202021</v>
      </c>
      <c r="S7480" s="406">
        <v>550</v>
      </c>
      <c r="T7480" s="406" t="s">
        <v>231</v>
      </c>
      <c r="U7480" s="406">
        <v>50</v>
      </c>
      <c r="V7480" s="406">
        <v>9</v>
      </c>
      <c r="W7480" s="406">
        <v>202021</v>
      </c>
      <c r="X7480" s="566">
        <v>0</v>
      </c>
    </row>
    <row r="7481" spans="18:24" x14ac:dyDescent="0.2">
      <c r="R7481" s="406" t="str">
        <f t="shared" si="116"/>
        <v>552_COR4_50_9_202021</v>
      </c>
      <c r="S7481" s="406">
        <v>552</v>
      </c>
      <c r="T7481" s="406" t="s">
        <v>231</v>
      </c>
      <c r="U7481" s="406">
        <v>50</v>
      </c>
      <c r="V7481" s="406">
        <v>9</v>
      </c>
      <c r="W7481" s="406">
        <v>202021</v>
      </c>
      <c r="X7481" s="566">
        <v>3246</v>
      </c>
    </row>
    <row r="7482" spans="18:24" x14ac:dyDescent="0.2">
      <c r="R7482" s="406" t="str">
        <f t="shared" si="116"/>
        <v>562_COR4_50_9_202021</v>
      </c>
      <c r="S7482" s="406">
        <v>562</v>
      </c>
      <c r="T7482" s="406" t="s">
        <v>231</v>
      </c>
      <c r="U7482" s="406">
        <v>50</v>
      </c>
      <c r="V7482" s="406">
        <v>9</v>
      </c>
      <c r="W7482" s="406">
        <v>202021</v>
      </c>
      <c r="X7482" s="566">
        <v>0</v>
      </c>
    </row>
    <row r="7483" spans="18:24" x14ac:dyDescent="0.2">
      <c r="R7483" s="406" t="str">
        <f t="shared" si="116"/>
        <v>564_COR4_50_9_202021</v>
      </c>
      <c r="S7483" s="406">
        <v>564</v>
      </c>
      <c r="T7483" s="406" t="s">
        <v>231</v>
      </c>
      <c r="U7483" s="406">
        <v>50</v>
      </c>
      <c r="V7483" s="406">
        <v>9</v>
      </c>
      <c r="W7483" s="406">
        <v>202021</v>
      </c>
      <c r="X7483" s="566">
        <v>0</v>
      </c>
    </row>
    <row r="7484" spans="18:24" x14ac:dyDescent="0.2">
      <c r="R7484" s="406" t="str">
        <f t="shared" si="116"/>
        <v>566_COR4_50_9_202021</v>
      </c>
      <c r="S7484" s="406">
        <v>566</v>
      </c>
      <c r="T7484" s="406" t="s">
        <v>231</v>
      </c>
      <c r="U7484" s="406">
        <v>50</v>
      </c>
      <c r="V7484" s="406">
        <v>9</v>
      </c>
      <c r="W7484" s="406">
        <v>202021</v>
      </c>
      <c r="X7484" s="566">
        <v>0</v>
      </c>
    </row>
    <row r="7485" spans="18:24" x14ac:dyDescent="0.2">
      <c r="R7485" s="406" t="str">
        <f t="shared" si="116"/>
        <v>568_COR4_50_9_202021</v>
      </c>
      <c r="S7485" s="406">
        <v>568</v>
      </c>
      <c r="T7485" s="406" t="s">
        <v>231</v>
      </c>
      <c r="U7485" s="406">
        <v>50</v>
      </c>
      <c r="V7485" s="406">
        <v>9</v>
      </c>
      <c r="W7485" s="406">
        <v>202021</v>
      </c>
      <c r="X7485" s="566">
        <v>0</v>
      </c>
    </row>
    <row r="7486" spans="18:24" x14ac:dyDescent="0.2">
      <c r="R7486" s="406" t="str">
        <f t="shared" si="116"/>
        <v>572_COR4_50_9_202021</v>
      </c>
      <c r="S7486" s="406">
        <v>572</v>
      </c>
      <c r="T7486" s="406" t="s">
        <v>231</v>
      </c>
      <c r="U7486" s="406">
        <v>50</v>
      </c>
      <c r="V7486" s="406">
        <v>9</v>
      </c>
      <c r="W7486" s="406">
        <v>202021</v>
      </c>
      <c r="X7486" s="566">
        <v>0</v>
      </c>
    </row>
    <row r="7487" spans="18:24" x14ac:dyDescent="0.2">
      <c r="R7487" s="406" t="str">
        <f t="shared" si="116"/>
        <v>574_COR4_50_9_202021</v>
      </c>
      <c r="S7487" s="406">
        <v>574</v>
      </c>
      <c r="T7487" s="406" t="s">
        <v>231</v>
      </c>
      <c r="U7487" s="406">
        <v>50</v>
      </c>
      <c r="V7487" s="406">
        <v>9</v>
      </c>
      <c r="W7487" s="406">
        <v>202021</v>
      </c>
      <c r="X7487" s="566">
        <v>0</v>
      </c>
    </row>
    <row r="7488" spans="18:24" x14ac:dyDescent="0.2">
      <c r="R7488" s="406" t="str">
        <f t="shared" si="116"/>
        <v>576_COR4_50_9_202021</v>
      </c>
      <c r="S7488" s="406">
        <v>576</v>
      </c>
      <c r="T7488" s="406" t="s">
        <v>231</v>
      </c>
      <c r="U7488" s="406">
        <v>50</v>
      </c>
      <c r="V7488" s="406">
        <v>9</v>
      </c>
      <c r="W7488" s="406">
        <v>202021</v>
      </c>
      <c r="X7488" s="566">
        <v>0</v>
      </c>
    </row>
    <row r="7489" spans="18:24" x14ac:dyDescent="0.2">
      <c r="R7489" s="406" t="str">
        <f t="shared" si="116"/>
        <v>582_COR4_50_9_202021</v>
      </c>
      <c r="S7489" s="406">
        <v>582</v>
      </c>
      <c r="T7489" s="406" t="s">
        <v>231</v>
      </c>
      <c r="U7489" s="406">
        <v>50</v>
      </c>
      <c r="V7489" s="406">
        <v>9</v>
      </c>
      <c r="W7489" s="406">
        <v>202021</v>
      </c>
      <c r="X7489" s="566">
        <v>0</v>
      </c>
    </row>
    <row r="7490" spans="18:24" x14ac:dyDescent="0.2">
      <c r="R7490" s="406" t="str">
        <f t="shared" si="116"/>
        <v>584_COR4_50_9_202021</v>
      </c>
      <c r="S7490" s="406">
        <v>584</v>
      </c>
      <c r="T7490" s="406" t="s">
        <v>231</v>
      </c>
      <c r="U7490" s="406">
        <v>50</v>
      </c>
      <c r="V7490" s="406">
        <v>9</v>
      </c>
      <c r="W7490" s="406">
        <v>202021</v>
      </c>
      <c r="X7490" s="566">
        <v>0</v>
      </c>
    </row>
    <row r="7491" spans="18:24" x14ac:dyDescent="0.2">
      <c r="R7491" s="406" t="str">
        <f t="shared" si="116"/>
        <v>586_COR4_50_9_202021</v>
      </c>
      <c r="S7491" s="406">
        <v>586</v>
      </c>
      <c r="T7491" s="406" t="s">
        <v>231</v>
      </c>
      <c r="U7491" s="406">
        <v>50</v>
      </c>
      <c r="V7491" s="406">
        <v>9</v>
      </c>
      <c r="W7491" s="406">
        <v>202021</v>
      </c>
      <c r="X7491" s="566">
        <v>0</v>
      </c>
    </row>
    <row r="7492" spans="18:24" x14ac:dyDescent="0.2">
      <c r="R7492" s="406" t="str">
        <f t="shared" ref="R7492:R7555" si="117">S7492&amp;"_"&amp;T7492&amp;"_"&amp;U7492&amp;"_"&amp;V7492&amp;"_"&amp;W7492</f>
        <v>512_COR4_51_9_202021</v>
      </c>
      <c r="S7492" s="406">
        <v>512</v>
      </c>
      <c r="T7492" s="406" t="s">
        <v>231</v>
      </c>
      <c r="U7492" s="406">
        <v>51</v>
      </c>
      <c r="V7492" s="406">
        <v>9</v>
      </c>
      <c r="W7492" s="406">
        <v>202021</v>
      </c>
      <c r="X7492" s="566">
        <v>0</v>
      </c>
    </row>
    <row r="7493" spans="18:24" x14ac:dyDescent="0.2">
      <c r="R7493" s="406" t="str">
        <f t="shared" si="117"/>
        <v>514_COR4_51_9_202021</v>
      </c>
      <c r="S7493" s="406">
        <v>514</v>
      </c>
      <c r="T7493" s="406" t="s">
        <v>231</v>
      </c>
      <c r="U7493" s="406">
        <v>51</v>
      </c>
      <c r="V7493" s="406">
        <v>9</v>
      </c>
      <c r="W7493" s="406">
        <v>202021</v>
      </c>
      <c r="X7493" s="566">
        <v>0</v>
      </c>
    </row>
    <row r="7494" spans="18:24" x14ac:dyDescent="0.2">
      <c r="R7494" s="406" t="str">
        <f t="shared" si="117"/>
        <v>516_COR4_51_9_202021</v>
      </c>
      <c r="S7494" s="406">
        <v>516</v>
      </c>
      <c r="T7494" s="406" t="s">
        <v>231</v>
      </c>
      <c r="U7494" s="406">
        <v>51</v>
      </c>
      <c r="V7494" s="406">
        <v>9</v>
      </c>
      <c r="W7494" s="406">
        <v>202021</v>
      </c>
      <c r="X7494" s="566">
        <v>0</v>
      </c>
    </row>
    <row r="7495" spans="18:24" x14ac:dyDescent="0.2">
      <c r="R7495" s="406" t="str">
        <f t="shared" si="117"/>
        <v>518_COR4_51_9_202021</v>
      </c>
      <c r="S7495" s="406">
        <v>518</v>
      </c>
      <c r="T7495" s="406" t="s">
        <v>231</v>
      </c>
      <c r="U7495" s="406">
        <v>51</v>
      </c>
      <c r="V7495" s="406">
        <v>9</v>
      </c>
      <c r="W7495" s="406">
        <v>202021</v>
      </c>
      <c r="X7495" s="566">
        <v>0</v>
      </c>
    </row>
    <row r="7496" spans="18:24" x14ac:dyDescent="0.2">
      <c r="R7496" s="406" t="str">
        <f t="shared" si="117"/>
        <v>520_COR4_51_9_202021</v>
      </c>
      <c r="S7496" s="406">
        <v>520</v>
      </c>
      <c r="T7496" s="406" t="s">
        <v>231</v>
      </c>
      <c r="U7496" s="406">
        <v>51</v>
      </c>
      <c r="V7496" s="406">
        <v>9</v>
      </c>
      <c r="W7496" s="406">
        <v>202021</v>
      </c>
      <c r="X7496" s="566">
        <v>628</v>
      </c>
    </row>
    <row r="7497" spans="18:24" x14ac:dyDescent="0.2">
      <c r="R7497" s="406" t="str">
        <f t="shared" si="117"/>
        <v>522_COR4_51_9_202021</v>
      </c>
      <c r="S7497" s="406">
        <v>522</v>
      </c>
      <c r="T7497" s="406" t="s">
        <v>231</v>
      </c>
      <c r="U7497" s="406">
        <v>51</v>
      </c>
      <c r="V7497" s="406">
        <v>9</v>
      </c>
      <c r="W7497" s="406">
        <v>202021</v>
      </c>
      <c r="X7497" s="566">
        <v>0</v>
      </c>
    </row>
    <row r="7498" spans="18:24" x14ac:dyDescent="0.2">
      <c r="R7498" s="406" t="str">
        <f t="shared" si="117"/>
        <v>524_COR4_51_9_202021</v>
      </c>
      <c r="S7498" s="406">
        <v>524</v>
      </c>
      <c r="T7498" s="406" t="s">
        <v>231</v>
      </c>
      <c r="U7498" s="406">
        <v>51</v>
      </c>
      <c r="V7498" s="406">
        <v>9</v>
      </c>
      <c r="W7498" s="406">
        <v>202021</v>
      </c>
      <c r="X7498" s="566">
        <v>478.29277000000002</v>
      </c>
    </row>
    <row r="7499" spans="18:24" x14ac:dyDescent="0.2">
      <c r="R7499" s="406" t="str">
        <f t="shared" si="117"/>
        <v>526_COR4_51_9_202021</v>
      </c>
      <c r="S7499" s="406">
        <v>526</v>
      </c>
      <c r="T7499" s="406" t="s">
        <v>231</v>
      </c>
      <c r="U7499" s="406">
        <v>51</v>
      </c>
      <c r="V7499" s="406">
        <v>9</v>
      </c>
      <c r="W7499" s="406">
        <v>202021</v>
      </c>
      <c r="X7499" s="566">
        <v>0</v>
      </c>
    </row>
    <row r="7500" spans="18:24" x14ac:dyDescent="0.2">
      <c r="R7500" s="406" t="str">
        <f t="shared" si="117"/>
        <v>528_COR4_51_9_202021</v>
      </c>
      <c r="S7500" s="406">
        <v>528</v>
      </c>
      <c r="T7500" s="406" t="s">
        <v>231</v>
      </c>
      <c r="U7500" s="406">
        <v>51</v>
      </c>
      <c r="V7500" s="406">
        <v>9</v>
      </c>
      <c r="W7500" s="406">
        <v>202021</v>
      </c>
      <c r="X7500" s="566">
        <v>0</v>
      </c>
    </row>
    <row r="7501" spans="18:24" x14ac:dyDescent="0.2">
      <c r="R7501" s="406" t="str">
        <f t="shared" si="117"/>
        <v>530_COR4_51_9_202021</v>
      </c>
      <c r="S7501" s="406">
        <v>530</v>
      </c>
      <c r="T7501" s="406" t="s">
        <v>231</v>
      </c>
      <c r="U7501" s="406">
        <v>51</v>
      </c>
      <c r="V7501" s="406">
        <v>9</v>
      </c>
      <c r="W7501" s="406">
        <v>202021</v>
      </c>
      <c r="X7501" s="566">
        <v>0</v>
      </c>
    </row>
    <row r="7502" spans="18:24" x14ac:dyDescent="0.2">
      <c r="R7502" s="406" t="str">
        <f t="shared" si="117"/>
        <v>532_COR4_51_9_202021</v>
      </c>
      <c r="S7502" s="406">
        <v>532</v>
      </c>
      <c r="T7502" s="406" t="s">
        <v>231</v>
      </c>
      <c r="U7502" s="406">
        <v>51</v>
      </c>
      <c r="V7502" s="406">
        <v>9</v>
      </c>
      <c r="W7502" s="406">
        <v>202021</v>
      </c>
      <c r="X7502" s="566">
        <v>0</v>
      </c>
    </row>
    <row r="7503" spans="18:24" x14ac:dyDescent="0.2">
      <c r="R7503" s="406" t="str">
        <f t="shared" si="117"/>
        <v>534_COR4_51_9_202021</v>
      </c>
      <c r="S7503" s="406">
        <v>534</v>
      </c>
      <c r="T7503" s="406" t="s">
        <v>231</v>
      </c>
      <c r="U7503" s="406">
        <v>51</v>
      </c>
      <c r="V7503" s="406">
        <v>9</v>
      </c>
      <c r="W7503" s="406">
        <v>202021</v>
      </c>
      <c r="X7503" s="566">
        <v>0</v>
      </c>
    </row>
    <row r="7504" spans="18:24" x14ac:dyDescent="0.2">
      <c r="R7504" s="406" t="str">
        <f t="shared" si="117"/>
        <v>536_COR4_51_9_202021</v>
      </c>
      <c r="S7504" s="406">
        <v>536</v>
      </c>
      <c r="T7504" s="406" t="s">
        <v>231</v>
      </c>
      <c r="U7504" s="406">
        <v>51</v>
      </c>
      <c r="V7504" s="406">
        <v>9</v>
      </c>
      <c r="W7504" s="406">
        <v>202021</v>
      </c>
      <c r="X7504" s="566">
        <v>0</v>
      </c>
    </row>
    <row r="7505" spans="18:24" x14ac:dyDescent="0.2">
      <c r="R7505" s="406" t="str">
        <f t="shared" si="117"/>
        <v>538_COR4_51_9_202021</v>
      </c>
      <c r="S7505" s="406">
        <v>538</v>
      </c>
      <c r="T7505" s="406" t="s">
        <v>231</v>
      </c>
      <c r="U7505" s="406">
        <v>51</v>
      </c>
      <c r="V7505" s="406">
        <v>9</v>
      </c>
      <c r="W7505" s="406">
        <v>202021</v>
      </c>
      <c r="X7505" s="566">
        <v>15</v>
      </c>
    </row>
    <row r="7506" spans="18:24" x14ac:dyDescent="0.2">
      <c r="R7506" s="406" t="str">
        <f t="shared" si="117"/>
        <v>540_COR4_51_9_202021</v>
      </c>
      <c r="S7506" s="406">
        <v>540</v>
      </c>
      <c r="T7506" s="406" t="s">
        <v>231</v>
      </c>
      <c r="U7506" s="406">
        <v>51</v>
      </c>
      <c r="V7506" s="406">
        <v>9</v>
      </c>
      <c r="W7506" s="406">
        <v>202021</v>
      </c>
      <c r="X7506" s="566">
        <v>9.8460000000000001</v>
      </c>
    </row>
    <row r="7507" spans="18:24" x14ac:dyDescent="0.2">
      <c r="R7507" s="406" t="str">
        <f t="shared" si="117"/>
        <v>542_COR4_51_9_202021</v>
      </c>
      <c r="S7507" s="406">
        <v>542</v>
      </c>
      <c r="T7507" s="406" t="s">
        <v>231</v>
      </c>
      <c r="U7507" s="406">
        <v>51</v>
      </c>
      <c r="V7507" s="406">
        <v>9</v>
      </c>
      <c r="W7507" s="406">
        <v>202021</v>
      </c>
      <c r="X7507" s="566">
        <v>114</v>
      </c>
    </row>
    <row r="7508" spans="18:24" x14ac:dyDescent="0.2">
      <c r="R7508" s="406" t="str">
        <f t="shared" si="117"/>
        <v>544_COR4_51_9_202021</v>
      </c>
      <c r="S7508" s="406">
        <v>544</v>
      </c>
      <c r="T7508" s="406" t="s">
        <v>231</v>
      </c>
      <c r="U7508" s="406">
        <v>51</v>
      </c>
      <c r="V7508" s="406">
        <v>9</v>
      </c>
      <c r="W7508" s="406">
        <v>202021</v>
      </c>
      <c r="X7508" s="566">
        <v>0</v>
      </c>
    </row>
    <row r="7509" spans="18:24" x14ac:dyDescent="0.2">
      <c r="R7509" s="406" t="str">
        <f t="shared" si="117"/>
        <v>545_COR4_51_9_202021</v>
      </c>
      <c r="S7509" s="406">
        <v>545</v>
      </c>
      <c r="T7509" s="406" t="s">
        <v>231</v>
      </c>
      <c r="U7509" s="406">
        <v>51</v>
      </c>
      <c r="V7509" s="406">
        <v>9</v>
      </c>
      <c r="W7509" s="406">
        <v>202021</v>
      </c>
      <c r="X7509" s="566">
        <v>152</v>
      </c>
    </row>
    <row r="7510" spans="18:24" x14ac:dyDescent="0.2">
      <c r="R7510" s="406" t="str">
        <f t="shared" si="117"/>
        <v>546_COR4_51_9_202021</v>
      </c>
      <c r="S7510" s="406">
        <v>546</v>
      </c>
      <c r="T7510" s="406" t="s">
        <v>231</v>
      </c>
      <c r="U7510" s="406">
        <v>51</v>
      </c>
      <c r="V7510" s="406">
        <v>9</v>
      </c>
      <c r="W7510" s="406">
        <v>202021</v>
      </c>
      <c r="X7510" s="566">
        <v>225</v>
      </c>
    </row>
    <row r="7511" spans="18:24" x14ac:dyDescent="0.2">
      <c r="R7511" s="406" t="str">
        <f t="shared" si="117"/>
        <v>548_COR4_51_9_202021</v>
      </c>
      <c r="S7511" s="406">
        <v>548</v>
      </c>
      <c r="T7511" s="406" t="s">
        <v>231</v>
      </c>
      <c r="U7511" s="406">
        <v>51</v>
      </c>
      <c r="V7511" s="406">
        <v>9</v>
      </c>
      <c r="W7511" s="406">
        <v>202021</v>
      </c>
      <c r="X7511" s="566">
        <v>0</v>
      </c>
    </row>
    <row r="7512" spans="18:24" x14ac:dyDescent="0.2">
      <c r="R7512" s="406" t="str">
        <f t="shared" si="117"/>
        <v>550_COR4_51_9_202021</v>
      </c>
      <c r="S7512" s="406">
        <v>550</v>
      </c>
      <c r="T7512" s="406" t="s">
        <v>231</v>
      </c>
      <c r="U7512" s="406">
        <v>51</v>
      </c>
      <c r="V7512" s="406">
        <v>9</v>
      </c>
      <c r="W7512" s="406">
        <v>202021</v>
      </c>
      <c r="X7512" s="566">
        <v>0</v>
      </c>
    </row>
    <row r="7513" spans="18:24" x14ac:dyDescent="0.2">
      <c r="R7513" s="406" t="str">
        <f t="shared" si="117"/>
        <v>552_COR4_51_9_202021</v>
      </c>
      <c r="S7513" s="406">
        <v>552</v>
      </c>
      <c r="T7513" s="406" t="s">
        <v>231</v>
      </c>
      <c r="U7513" s="406">
        <v>51</v>
      </c>
      <c r="V7513" s="406">
        <v>9</v>
      </c>
      <c r="W7513" s="406">
        <v>202021</v>
      </c>
      <c r="X7513" s="566">
        <v>109</v>
      </c>
    </row>
    <row r="7514" spans="18:24" x14ac:dyDescent="0.2">
      <c r="R7514" s="406" t="str">
        <f t="shared" si="117"/>
        <v>562_COR4_51_9_202021</v>
      </c>
      <c r="S7514" s="406">
        <v>562</v>
      </c>
      <c r="T7514" s="406" t="s">
        <v>231</v>
      </c>
      <c r="U7514" s="406">
        <v>51</v>
      </c>
      <c r="V7514" s="406">
        <v>9</v>
      </c>
      <c r="W7514" s="406">
        <v>202021</v>
      </c>
      <c r="X7514" s="566">
        <v>0</v>
      </c>
    </row>
    <row r="7515" spans="18:24" x14ac:dyDescent="0.2">
      <c r="R7515" s="406" t="str">
        <f t="shared" si="117"/>
        <v>564_COR4_51_9_202021</v>
      </c>
      <c r="S7515" s="406">
        <v>564</v>
      </c>
      <c r="T7515" s="406" t="s">
        <v>231</v>
      </c>
      <c r="U7515" s="406">
        <v>51</v>
      </c>
      <c r="V7515" s="406">
        <v>9</v>
      </c>
      <c r="W7515" s="406">
        <v>202021</v>
      </c>
      <c r="X7515" s="566">
        <v>0</v>
      </c>
    </row>
    <row r="7516" spans="18:24" x14ac:dyDescent="0.2">
      <c r="R7516" s="406" t="str">
        <f t="shared" si="117"/>
        <v>566_COR4_51_9_202021</v>
      </c>
      <c r="S7516" s="406">
        <v>566</v>
      </c>
      <c r="T7516" s="406" t="s">
        <v>231</v>
      </c>
      <c r="U7516" s="406">
        <v>51</v>
      </c>
      <c r="V7516" s="406">
        <v>9</v>
      </c>
      <c r="W7516" s="406">
        <v>202021</v>
      </c>
      <c r="X7516" s="566">
        <v>0</v>
      </c>
    </row>
    <row r="7517" spans="18:24" x14ac:dyDescent="0.2">
      <c r="R7517" s="406" t="str">
        <f t="shared" si="117"/>
        <v>568_COR4_51_9_202021</v>
      </c>
      <c r="S7517" s="406">
        <v>568</v>
      </c>
      <c r="T7517" s="406" t="s">
        <v>231</v>
      </c>
      <c r="U7517" s="406">
        <v>51</v>
      </c>
      <c r="V7517" s="406">
        <v>9</v>
      </c>
      <c r="W7517" s="406">
        <v>202021</v>
      </c>
      <c r="X7517" s="566">
        <v>0</v>
      </c>
    </row>
    <row r="7518" spans="18:24" x14ac:dyDescent="0.2">
      <c r="R7518" s="406" t="str">
        <f t="shared" si="117"/>
        <v>572_COR4_51_9_202021</v>
      </c>
      <c r="S7518" s="406">
        <v>572</v>
      </c>
      <c r="T7518" s="406" t="s">
        <v>231</v>
      </c>
      <c r="U7518" s="406">
        <v>51</v>
      </c>
      <c r="V7518" s="406">
        <v>9</v>
      </c>
      <c r="W7518" s="406">
        <v>202021</v>
      </c>
      <c r="X7518" s="566">
        <v>0</v>
      </c>
    </row>
    <row r="7519" spans="18:24" x14ac:dyDescent="0.2">
      <c r="R7519" s="406" t="str">
        <f t="shared" si="117"/>
        <v>574_COR4_51_9_202021</v>
      </c>
      <c r="S7519" s="406">
        <v>574</v>
      </c>
      <c r="T7519" s="406" t="s">
        <v>231</v>
      </c>
      <c r="U7519" s="406">
        <v>51</v>
      </c>
      <c r="V7519" s="406">
        <v>9</v>
      </c>
      <c r="W7519" s="406">
        <v>202021</v>
      </c>
      <c r="X7519" s="566">
        <v>0</v>
      </c>
    </row>
    <row r="7520" spans="18:24" x14ac:dyDescent="0.2">
      <c r="R7520" s="406" t="str">
        <f t="shared" si="117"/>
        <v>576_COR4_51_9_202021</v>
      </c>
      <c r="S7520" s="406">
        <v>576</v>
      </c>
      <c r="T7520" s="406" t="s">
        <v>231</v>
      </c>
      <c r="U7520" s="406">
        <v>51</v>
      </c>
      <c r="V7520" s="406">
        <v>9</v>
      </c>
      <c r="W7520" s="406">
        <v>202021</v>
      </c>
      <c r="X7520" s="566">
        <v>0</v>
      </c>
    </row>
    <row r="7521" spans="18:24" x14ac:dyDescent="0.2">
      <c r="R7521" s="406" t="str">
        <f t="shared" si="117"/>
        <v>582_COR4_51_9_202021</v>
      </c>
      <c r="S7521" s="406">
        <v>582</v>
      </c>
      <c r="T7521" s="406" t="s">
        <v>231</v>
      </c>
      <c r="U7521" s="406">
        <v>51</v>
      </c>
      <c r="V7521" s="406">
        <v>9</v>
      </c>
      <c r="W7521" s="406">
        <v>202021</v>
      </c>
      <c r="X7521" s="566">
        <v>0</v>
      </c>
    </row>
    <row r="7522" spans="18:24" x14ac:dyDescent="0.2">
      <c r="R7522" s="406" t="str">
        <f t="shared" si="117"/>
        <v>584_COR4_51_9_202021</v>
      </c>
      <c r="S7522" s="406">
        <v>584</v>
      </c>
      <c r="T7522" s="406" t="s">
        <v>231</v>
      </c>
      <c r="U7522" s="406">
        <v>51</v>
      </c>
      <c r="V7522" s="406">
        <v>9</v>
      </c>
      <c r="W7522" s="406">
        <v>202021</v>
      </c>
      <c r="X7522" s="566">
        <v>0</v>
      </c>
    </row>
    <row r="7523" spans="18:24" x14ac:dyDescent="0.2">
      <c r="R7523" s="406" t="str">
        <f t="shared" si="117"/>
        <v>586_COR4_51_9_202021</v>
      </c>
      <c r="S7523" s="406">
        <v>586</v>
      </c>
      <c r="T7523" s="406" t="s">
        <v>231</v>
      </c>
      <c r="U7523" s="406">
        <v>51</v>
      </c>
      <c r="V7523" s="406">
        <v>9</v>
      </c>
      <c r="W7523" s="406">
        <v>202021</v>
      </c>
      <c r="X7523" s="566">
        <v>261</v>
      </c>
    </row>
    <row r="7524" spans="18:24" x14ac:dyDescent="0.2">
      <c r="R7524" s="406" t="str">
        <f t="shared" si="117"/>
        <v>512_COR4_52_9_202021</v>
      </c>
      <c r="S7524" s="406">
        <v>512</v>
      </c>
      <c r="T7524" s="406" t="s">
        <v>231</v>
      </c>
      <c r="U7524" s="406">
        <v>52</v>
      </c>
      <c r="V7524" s="406">
        <v>9</v>
      </c>
      <c r="W7524" s="406">
        <v>202021</v>
      </c>
      <c r="X7524" s="566">
        <v>14</v>
      </c>
    </row>
    <row r="7525" spans="18:24" x14ac:dyDescent="0.2">
      <c r="R7525" s="406" t="str">
        <f t="shared" si="117"/>
        <v>514_COR4_52_9_202021</v>
      </c>
      <c r="S7525" s="406">
        <v>514</v>
      </c>
      <c r="T7525" s="406" t="s">
        <v>231</v>
      </c>
      <c r="U7525" s="406">
        <v>52</v>
      </c>
      <c r="V7525" s="406">
        <v>9</v>
      </c>
      <c r="W7525" s="406">
        <v>202021</v>
      </c>
      <c r="X7525" s="566">
        <v>708</v>
      </c>
    </row>
    <row r="7526" spans="18:24" x14ac:dyDescent="0.2">
      <c r="R7526" s="406" t="str">
        <f t="shared" si="117"/>
        <v>516_COR4_52_9_202021</v>
      </c>
      <c r="S7526" s="406">
        <v>516</v>
      </c>
      <c r="T7526" s="406" t="s">
        <v>231</v>
      </c>
      <c r="U7526" s="406">
        <v>52</v>
      </c>
      <c r="V7526" s="406">
        <v>9</v>
      </c>
      <c r="W7526" s="406">
        <v>202021</v>
      </c>
      <c r="X7526" s="566">
        <v>380</v>
      </c>
    </row>
    <row r="7527" spans="18:24" x14ac:dyDescent="0.2">
      <c r="R7527" s="406" t="str">
        <f t="shared" si="117"/>
        <v>518_COR4_52_9_202021</v>
      </c>
      <c r="S7527" s="406">
        <v>518</v>
      </c>
      <c r="T7527" s="406" t="s">
        <v>231</v>
      </c>
      <c r="U7527" s="406">
        <v>52</v>
      </c>
      <c r="V7527" s="406">
        <v>9</v>
      </c>
      <c r="W7527" s="406">
        <v>202021</v>
      </c>
      <c r="X7527" s="566">
        <v>1998</v>
      </c>
    </row>
    <row r="7528" spans="18:24" x14ac:dyDescent="0.2">
      <c r="R7528" s="406" t="str">
        <f t="shared" si="117"/>
        <v>520_COR4_52_9_202021</v>
      </c>
      <c r="S7528" s="406">
        <v>520</v>
      </c>
      <c r="T7528" s="406" t="s">
        <v>231</v>
      </c>
      <c r="U7528" s="406">
        <v>52</v>
      </c>
      <c r="V7528" s="406">
        <v>9</v>
      </c>
      <c r="W7528" s="406">
        <v>202021</v>
      </c>
      <c r="X7528" s="566">
        <v>3654</v>
      </c>
    </row>
    <row r="7529" spans="18:24" x14ac:dyDescent="0.2">
      <c r="R7529" s="406" t="str">
        <f t="shared" si="117"/>
        <v>522_COR4_52_9_202021</v>
      </c>
      <c r="S7529" s="406">
        <v>522</v>
      </c>
      <c r="T7529" s="406" t="s">
        <v>231</v>
      </c>
      <c r="U7529" s="406">
        <v>52</v>
      </c>
      <c r="V7529" s="406">
        <v>9</v>
      </c>
      <c r="W7529" s="406">
        <v>202021</v>
      </c>
      <c r="X7529" s="566">
        <v>373.44099999999997</v>
      </c>
    </row>
    <row r="7530" spans="18:24" x14ac:dyDescent="0.2">
      <c r="R7530" s="406" t="str">
        <f t="shared" si="117"/>
        <v>524_COR4_52_9_202021</v>
      </c>
      <c r="S7530" s="406">
        <v>524</v>
      </c>
      <c r="T7530" s="406" t="s">
        <v>231</v>
      </c>
      <c r="U7530" s="406">
        <v>52</v>
      </c>
      <c r="V7530" s="406">
        <v>9</v>
      </c>
      <c r="W7530" s="406">
        <v>202021</v>
      </c>
      <c r="X7530" s="566">
        <v>2387.3114699999996</v>
      </c>
    </row>
    <row r="7531" spans="18:24" x14ac:dyDescent="0.2">
      <c r="R7531" s="406" t="str">
        <f t="shared" si="117"/>
        <v>526_COR4_52_9_202021</v>
      </c>
      <c r="S7531" s="406">
        <v>526</v>
      </c>
      <c r="T7531" s="406" t="s">
        <v>231</v>
      </c>
      <c r="U7531" s="406">
        <v>52</v>
      </c>
      <c r="V7531" s="406">
        <v>9</v>
      </c>
      <c r="W7531" s="406">
        <v>202021</v>
      </c>
      <c r="X7531" s="566">
        <v>0</v>
      </c>
    </row>
    <row r="7532" spans="18:24" x14ac:dyDescent="0.2">
      <c r="R7532" s="406" t="str">
        <f t="shared" si="117"/>
        <v>528_COR4_52_9_202021</v>
      </c>
      <c r="S7532" s="406">
        <v>528</v>
      </c>
      <c r="T7532" s="406" t="s">
        <v>231</v>
      </c>
      <c r="U7532" s="406">
        <v>52</v>
      </c>
      <c r="V7532" s="406">
        <v>9</v>
      </c>
      <c r="W7532" s="406">
        <v>202021</v>
      </c>
      <c r="X7532" s="566">
        <v>3161.5157100000001</v>
      </c>
    </row>
    <row r="7533" spans="18:24" x14ac:dyDescent="0.2">
      <c r="R7533" s="406" t="str">
        <f t="shared" si="117"/>
        <v>530_COR4_52_9_202021</v>
      </c>
      <c r="S7533" s="406">
        <v>530</v>
      </c>
      <c r="T7533" s="406" t="s">
        <v>231</v>
      </c>
      <c r="U7533" s="406">
        <v>52</v>
      </c>
      <c r="V7533" s="406">
        <v>9</v>
      </c>
      <c r="W7533" s="406">
        <v>202021</v>
      </c>
      <c r="X7533" s="566">
        <v>868.67498999999998</v>
      </c>
    </row>
    <row r="7534" spans="18:24" x14ac:dyDescent="0.2">
      <c r="R7534" s="406" t="str">
        <f t="shared" si="117"/>
        <v>532_COR4_52_9_202021</v>
      </c>
      <c r="S7534" s="406">
        <v>532</v>
      </c>
      <c r="T7534" s="406" t="s">
        <v>231</v>
      </c>
      <c r="U7534" s="406">
        <v>52</v>
      </c>
      <c r="V7534" s="406">
        <v>9</v>
      </c>
      <c r="W7534" s="406">
        <v>202021</v>
      </c>
      <c r="X7534" s="566">
        <v>1992</v>
      </c>
    </row>
    <row r="7535" spans="18:24" x14ac:dyDescent="0.2">
      <c r="R7535" s="406" t="str">
        <f t="shared" si="117"/>
        <v>534_COR4_52_9_202021</v>
      </c>
      <c r="S7535" s="406">
        <v>534</v>
      </c>
      <c r="T7535" s="406" t="s">
        <v>231</v>
      </c>
      <c r="U7535" s="406">
        <v>52</v>
      </c>
      <c r="V7535" s="406">
        <v>9</v>
      </c>
      <c r="W7535" s="406">
        <v>202021</v>
      </c>
      <c r="X7535" s="566">
        <v>196.99654999999998</v>
      </c>
    </row>
    <row r="7536" spans="18:24" x14ac:dyDescent="0.2">
      <c r="R7536" s="406" t="str">
        <f t="shared" si="117"/>
        <v>536_COR4_52_9_202021</v>
      </c>
      <c r="S7536" s="406">
        <v>536</v>
      </c>
      <c r="T7536" s="406" t="s">
        <v>231</v>
      </c>
      <c r="U7536" s="406">
        <v>52</v>
      </c>
      <c r="V7536" s="406">
        <v>9</v>
      </c>
      <c r="W7536" s="406">
        <v>202021</v>
      </c>
      <c r="X7536" s="566">
        <v>3</v>
      </c>
    </row>
    <row r="7537" spans="18:24" x14ac:dyDescent="0.2">
      <c r="R7537" s="406" t="str">
        <f t="shared" si="117"/>
        <v>538_COR4_52_9_202021</v>
      </c>
      <c r="S7537" s="406">
        <v>538</v>
      </c>
      <c r="T7537" s="406" t="s">
        <v>231</v>
      </c>
      <c r="U7537" s="406">
        <v>52</v>
      </c>
      <c r="V7537" s="406">
        <v>9</v>
      </c>
      <c r="W7537" s="406">
        <v>202021</v>
      </c>
      <c r="X7537" s="566">
        <v>5568</v>
      </c>
    </row>
    <row r="7538" spans="18:24" x14ac:dyDescent="0.2">
      <c r="R7538" s="406" t="str">
        <f t="shared" si="117"/>
        <v>540_COR4_52_9_202021</v>
      </c>
      <c r="S7538" s="406">
        <v>540</v>
      </c>
      <c r="T7538" s="406" t="s">
        <v>231</v>
      </c>
      <c r="U7538" s="406">
        <v>52</v>
      </c>
      <c r="V7538" s="406">
        <v>9</v>
      </c>
      <c r="W7538" s="406">
        <v>202021</v>
      </c>
      <c r="X7538" s="566">
        <v>5004.1570000000002</v>
      </c>
    </row>
    <row r="7539" spans="18:24" x14ac:dyDescent="0.2">
      <c r="R7539" s="406" t="str">
        <f t="shared" si="117"/>
        <v>542_COR4_52_9_202021</v>
      </c>
      <c r="S7539" s="406">
        <v>542</v>
      </c>
      <c r="T7539" s="406" t="s">
        <v>231</v>
      </c>
      <c r="U7539" s="406">
        <v>52</v>
      </c>
      <c r="V7539" s="406">
        <v>9</v>
      </c>
      <c r="W7539" s="406">
        <v>202021</v>
      </c>
      <c r="X7539" s="566">
        <v>156</v>
      </c>
    </row>
    <row r="7540" spans="18:24" x14ac:dyDescent="0.2">
      <c r="R7540" s="406" t="str">
        <f t="shared" si="117"/>
        <v>544_COR4_52_9_202021</v>
      </c>
      <c r="S7540" s="406">
        <v>544</v>
      </c>
      <c r="T7540" s="406" t="s">
        <v>231</v>
      </c>
      <c r="U7540" s="406">
        <v>52</v>
      </c>
      <c r="V7540" s="406">
        <v>9</v>
      </c>
      <c r="W7540" s="406">
        <v>202021</v>
      </c>
      <c r="X7540" s="566">
        <v>1466</v>
      </c>
    </row>
    <row r="7541" spans="18:24" x14ac:dyDescent="0.2">
      <c r="R7541" s="406" t="str">
        <f t="shared" si="117"/>
        <v>545_COR4_52_9_202021</v>
      </c>
      <c r="S7541" s="406">
        <v>545</v>
      </c>
      <c r="T7541" s="406" t="s">
        <v>231</v>
      </c>
      <c r="U7541" s="406">
        <v>52</v>
      </c>
      <c r="V7541" s="406">
        <v>9</v>
      </c>
      <c r="W7541" s="406">
        <v>202021</v>
      </c>
      <c r="X7541" s="566">
        <v>475</v>
      </c>
    </row>
    <row r="7542" spans="18:24" x14ac:dyDescent="0.2">
      <c r="R7542" s="406" t="str">
        <f t="shared" si="117"/>
        <v>546_COR4_52_9_202021</v>
      </c>
      <c r="S7542" s="406">
        <v>546</v>
      </c>
      <c r="T7542" s="406" t="s">
        <v>231</v>
      </c>
      <c r="U7542" s="406">
        <v>52</v>
      </c>
      <c r="V7542" s="406">
        <v>9</v>
      </c>
      <c r="W7542" s="406">
        <v>202021</v>
      </c>
      <c r="X7542" s="566">
        <v>507</v>
      </c>
    </row>
    <row r="7543" spans="18:24" x14ac:dyDescent="0.2">
      <c r="R7543" s="406" t="str">
        <f t="shared" si="117"/>
        <v>548_COR4_52_9_202021</v>
      </c>
      <c r="S7543" s="406">
        <v>548</v>
      </c>
      <c r="T7543" s="406" t="s">
        <v>231</v>
      </c>
      <c r="U7543" s="406">
        <v>52</v>
      </c>
      <c r="V7543" s="406">
        <v>9</v>
      </c>
      <c r="W7543" s="406">
        <v>202021</v>
      </c>
      <c r="X7543" s="566">
        <v>507.363</v>
      </c>
    </row>
    <row r="7544" spans="18:24" x14ac:dyDescent="0.2">
      <c r="R7544" s="406" t="str">
        <f t="shared" si="117"/>
        <v>550_COR4_52_9_202021</v>
      </c>
      <c r="S7544" s="406">
        <v>550</v>
      </c>
      <c r="T7544" s="406" t="s">
        <v>231</v>
      </c>
      <c r="U7544" s="406">
        <v>52</v>
      </c>
      <c r="V7544" s="406">
        <v>9</v>
      </c>
      <c r="W7544" s="406">
        <v>202021</v>
      </c>
      <c r="X7544" s="566">
        <v>484.46305000000001</v>
      </c>
    </row>
    <row r="7545" spans="18:24" x14ac:dyDescent="0.2">
      <c r="R7545" s="406" t="str">
        <f t="shared" si="117"/>
        <v>552_COR4_52_9_202021</v>
      </c>
      <c r="S7545" s="406">
        <v>552</v>
      </c>
      <c r="T7545" s="406" t="s">
        <v>231</v>
      </c>
      <c r="U7545" s="406">
        <v>52</v>
      </c>
      <c r="V7545" s="406">
        <v>9</v>
      </c>
      <c r="W7545" s="406">
        <v>202021</v>
      </c>
      <c r="X7545" s="566">
        <v>3495</v>
      </c>
    </row>
    <row r="7546" spans="18:24" x14ac:dyDescent="0.2">
      <c r="R7546" s="406" t="str">
        <f t="shared" si="117"/>
        <v>562_COR4_52_9_202021</v>
      </c>
      <c r="S7546" s="406">
        <v>562</v>
      </c>
      <c r="T7546" s="406" t="s">
        <v>231</v>
      </c>
      <c r="U7546" s="406">
        <v>52</v>
      </c>
      <c r="V7546" s="406">
        <v>9</v>
      </c>
      <c r="W7546" s="406">
        <v>202021</v>
      </c>
      <c r="X7546" s="566">
        <v>0</v>
      </c>
    </row>
    <row r="7547" spans="18:24" x14ac:dyDescent="0.2">
      <c r="R7547" s="406" t="str">
        <f t="shared" si="117"/>
        <v>564_COR4_52_9_202021</v>
      </c>
      <c r="S7547" s="406">
        <v>564</v>
      </c>
      <c r="T7547" s="406" t="s">
        <v>231</v>
      </c>
      <c r="U7547" s="406">
        <v>52</v>
      </c>
      <c r="V7547" s="406">
        <v>9</v>
      </c>
      <c r="W7547" s="406">
        <v>202021</v>
      </c>
      <c r="X7547" s="566">
        <v>0</v>
      </c>
    </row>
    <row r="7548" spans="18:24" x14ac:dyDescent="0.2">
      <c r="R7548" s="406" t="str">
        <f t="shared" si="117"/>
        <v>566_COR4_52_9_202021</v>
      </c>
      <c r="S7548" s="406">
        <v>566</v>
      </c>
      <c r="T7548" s="406" t="s">
        <v>231</v>
      </c>
      <c r="U7548" s="406">
        <v>52</v>
      </c>
      <c r="V7548" s="406">
        <v>9</v>
      </c>
      <c r="W7548" s="406">
        <v>202021</v>
      </c>
      <c r="X7548" s="566">
        <v>0</v>
      </c>
    </row>
    <row r="7549" spans="18:24" x14ac:dyDescent="0.2">
      <c r="R7549" s="406" t="str">
        <f t="shared" si="117"/>
        <v>568_COR4_52_9_202021</v>
      </c>
      <c r="S7549" s="406">
        <v>568</v>
      </c>
      <c r="T7549" s="406" t="s">
        <v>231</v>
      </c>
      <c r="U7549" s="406">
        <v>52</v>
      </c>
      <c r="V7549" s="406">
        <v>9</v>
      </c>
      <c r="W7549" s="406">
        <v>202021</v>
      </c>
      <c r="X7549" s="566">
        <v>0</v>
      </c>
    </row>
    <row r="7550" spans="18:24" x14ac:dyDescent="0.2">
      <c r="R7550" s="406" t="str">
        <f t="shared" si="117"/>
        <v>572_COR4_52_9_202021</v>
      </c>
      <c r="S7550" s="406">
        <v>572</v>
      </c>
      <c r="T7550" s="406" t="s">
        <v>231</v>
      </c>
      <c r="U7550" s="406">
        <v>52</v>
      </c>
      <c r="V7550" s="406">
        <v>9</v>
      </c>
      <c r="W7550" s="406">
        <v>202021</v>
      </c>
      <c r="X7550" s="566">
        <v>97</v>
      </c>
    </row>
    <row r="7551" spans="18:24" x14ac:dyDescent="0.2">
      <c r="R7551" s="406" t="str">
        <f t="shared" si="117"/>
        <v>574_COR4_52_9_202021</v>
      </c>
      <c r="S7551" s="406">
        <v>574</v>
      </c>
      <c r="T7551" s="406" t="s">
        <v>231</v>
      </c>
      <c r="U7551" s="406">
        <v>52</v>
      </c>
      <c r="V7551" s="406">
        <v>9</v>
      </c>
      <c r="W7551" s="406">
        <v>202021</v>
      </c>
      <c r="X7551" s="566">
        <v>0</v>
      </c>
    </row>
    <row r="7552" spans="18:24" x14ac:dyDescent="0.2">
      <c r="R7552" s="406" t="str">
        <f t="shared" si="117"/>
        <v>576_COR4_52_9_202021</v>
      </c>
      <c r="S7552" s="406">
        <v>576</v>
      </c>
      <c r="T7552" s="406" t="s">
        <v>231</v>
      </c>
      <c r="U7552" s="406">
        <v>52</v>
      </c>
      <c r="V7552" s="406">
        <v>9</v>
      </c>
      <c r="W7552" s="406">
        <v>202021</v>
      </c>
      <c r="X7552" s="566">
        <v>0</v>
      </c>
    </row>
    <row r="7553" spans="18:24" x14ac:dyDescent="0.2">
      <c r="R7553" s="406" t="str">
        <f t="shared" si="117"/>
        <v>582_COR4_52_9_202021</v>
      </c>
      <c r="S7553" s="406">
        <v>582</v>
      </c>
      <c r="T7553" s="406" t="s">
        <v>231</v>
      </c>
      <c r="U7553" s="406">
        <v>52</v>
      </c>
      <c r="V7553" s="406">
        <v>9</v>
      </c>
      <c r="W7553" s="406">
        <v>202021</v>
      </c>
      <c r="X7553" s="566">
        <v>5</v>
      </c>
    </row>
    <row r="7554" spans="18:24" x14ac:dyDescent="0.2">
      <c r="R7554" s="406" t="str">
        <f t="shared" si="117"/>
        <v>584_COR4_52_9_202021</v>
      </c>
      <c r="S7554" s="406">
        <v>584</v>
      </c>
      <c r="T7554" s="406" t="s">
        <v>231</v>
      </c>
      <c r="U7554" s="406">
        <v>52</v>
      </c>
      <c r="V7554" s="406">
        <v>9</v>
      </c>
      <c r="W7554" s="406">
        <v>202021</v>
      </c>
      <c r="X7554" s="566">
        <v>0</v>
      </c>
    </row>
    <row r="7555" spans="18:24" x14ac:dyDescent="0.2">
      <c r="R7555" s="406" t="str">
        <f t="shared" si="117"/>
        <v>586_COR4_52_9_202021</v>
      </c>
      <c r="S7555" s="406">
        <v>586</v>
      </c>
      <c r="T7555" s="406" t="s">
        <v>231</v>
      </c>
      <c r="U7555" s="406">
        <v>52</v>
      </c>
      <c r="V7555" s="406">
        <v>9</v>
      </c>
      <c r="W7555" s="406">
        <v>202021</v>
      </c>
      <c r="X7555" s="566">
        <v>29</v>
      </c>
    </row>
    <row r="7556" spans="18:24" x14ac:dyDescent="0.2">
      <c r="R7556" s="406" t="str">
        <f t="shared" ref="R7556:R7619" si="118">S7556&amp;"_"&amp;T7556&amp;"_"&amp;U7556&amp;"_"&amp;V7556&amp;"_"&amp;W7556</f>
        <v>512_COR4_54_9_202021</v>
      </c>
      <c r="S7556" s="406">
        <v>512</v>
      </c>
      <c r="T7556" s="406" t="s">
        <v>231</v>
      </c>
      <c r="U7556" s="406">
        <v>54</v>
      </c>
      <c r="V7556" s="406">
        <v>9</v>
      </c>
      <c r="W7556" s="406">
        <v>202021</v>
      </c>
      <c r="X7556" s="566">
        <v>28528</v>
      </c>
    </row>
    <row r="7557" spans="18:24" x14ac:dyDescent="0.2">
      <c r="R7557" s="406" t="str">
        <f t="shared" si="118"/>
        <v>514_COR4_54_9_202021</v>
      </c>
      <c r="S7557" s="406">
        <v>514</v>
      </c>
      <c r="T7557" s="406" t="s">
        <v>231</v>
      </c>
      <c r="U7557" s="406">
        <v>54</v>
      </c>
      <c r="V7557" s="406">
        <v>9</v>
      </c>
      <c r="W7557" s="406">
        <v>202021</v>
      </c>
      <c r="X7557" s="566">
        <v>0</v>
      </c>
    </row>
    <row r="7558" spans="18:24" x14ac:dyDescent="0.2">
      <c r="R7558" s="406" t="str">
        <f t="shared" si="118"/>
        <v>516_COR4_54_9_202021</v>
      </c>
      <c r="S7558" s="406">
        <v>516</v>
      </c>
      <c r="T7558" s="406" t="s">
        <v>231</v>
      </c>
      <c r="U7558" s="406">
        <v>54</v>
      </c>
      <c r="V7558" s="406">
        <v>9</v>
      </c>
      <c r="W7558" s="406">
        <v>202021</v>
      </c>
      <c r="X7558" s="566">
        <v>0</v>
      </c>
    </row>
    <row r="7559" spans="18:24" x14ac:dyDescent="0.2">
      <c r="R7559" s="406" t="str">
        <f t="shared" si="118"/>
        <v>518_COR4_54_9_202021</v>
      </c>
      <c r="S7559" s="406">
        <v>518</v>
      </c>
      <c r="T7559" s="406" t="s">
        <v>231</v>
      </c>
      <c r="U7559" s="406">
        <v>54</v>
      </c>
      <c r="V7559" s="406">
        <v>9</v>
      </c>
      <c r="W7559" s="406">
        <v>202021</v>
      </c>
      <c r="X7559" s="566">
        <v>0</v>
      </c>
    </row>
    <row r="7560" spans="18:24" x14ac:dyDescent="0.2">
      <c r="R7560" s="406" t="str">
        <f t="shared" si="118"/>
        <v>520_COR4_54_9_202021</v>
      </c>
      <c r="S7560" s="406">
        <v>520</v>
      </c>
      <c r="T7560" s="406" t="s">
        <v>231</v>
      </c>
      <c r="U7560" s="406">
        <v>54</v>
      </c>
      <c r="V7560" s="406">
        <v>9</v>
      </c>
      <c r="W7560" s="406">
        <v>202021</v>
      </c>
      <c r="X7560" s="566">
        <v>134541</v>
      </c>
    </row>
    <row r="7561" spans="18:24" x14ac:dyDescent="0.2">
      <c r="R7561" s="406" t="str">
        <f t="shared" si="118"/>
        <v>522_COR4_54_9_202021</v>
      </c>
      <c r="S7561" s="406">
        <v>522</v>
      </c>
      <c r="T7561" s="406" t="s">
        <v>231</v>
      </c>
      <c r="U7561" s="406">
        <v>54</v>
      </c>
      <c r="V7561" s="406">
        <v>9</v>
      </c>
      <c r="W7561" s="406">
        <v>202021</v>
      </c>
      <c r="X7561" s="566">
        <v>299893.03600000002</v>
      </c>
    </row>
    <row r="7562" spans="18:24" x14ac:dyDescent="0.2">
      <c r="R7562" s="406" t="str">
        <f t="shared" si="118"/>
        <v>524_COR4_54_9_202021</v>
      </c>
      <c r="S7562" s="406">
        <v>524</v>
      </c>
      <c r="T7562" s="406" t="s">
        <v>231</v>
      </c>
      <c r="U7562" s="406">
        <v>54</v>
      </c>
      <c r="V7562" s="406">
        <v>9</v>
      </c>
      <c r="W7562" s="406">
        <v>202021</v>
      </c>
      <c r="X7562" s="566">
        <v>90484.562521423024</v>
      </c>
    </row>
    <row r="7563" spans="18:24" x14ac:dyDescent="0.2">
      <c r="R7563" s="406" t="str">
        <f t="shared" si="118"/>
        <v>526_COR4_54_9_202021</v>
      </c>
      <c r="S7563" s="406">
        <v>526</v>
      </c>
      <c r="T7563" s="406" t="s">
        <v>231</v>
      </c>
      <c r="U7563" s="406">
        <v>54</v>
      </c>
      <c r="V7563" s="406">
        <v>9</v>
      </c>
      <c r="W7563" s="406">
        <v>202021</v>
      </c>
      <c r="X7563" s="566">
        <v>0</v>
      </c>
    </row>
    <row r="7564" spans="18:24" x14ac:dyDescent="0.2">
      <c r="R7564" s="406" t="str">
        <f t="shared" si="118"/>
        <v>528_COR4_54_9_202021</v>
      </c>
      <c r="S7564" s="406">
        <v>528</v>
      </c>
      <c r="T7564" s="406" t="s">
        <v>231</v>
      </c>
      <c r="U7564" s="406">
        <v>54</v>
      </c>
      <c r="V7564" s="406">
        <v>9</v>
      </c>
      <c r="W7564" s="406">
        <v>202021</v>
      </c>
      <c r="X7564" s="566">
        <v>0</v>
      </c>
    </row>
    <row r="7565" spans="18:24" x14ac:dyDescent="0.2">
      <c r="R7565" s="406" t="str">
        <f t="shared" si="118"/>
        <v>530_COR4_54_9_202021</v>
      </c>
      <c r="S7565" s="406">
        <v>530</v>
      </c>
      <c r="T7565" s="406" t="s">
        <v>231</v>
      </c>
      <c r="U7565" s="406">
        <v>54</v>
      </c>
      <c r="V7565" s="406">
        <v>9</v>
      </c>
      <c r="W7565" s="406">
        <v>202021</v>
      </c>
      <c r="X7565" s="566">
        <v>235846</v>
      </c>
    </row>
    <row r="7566" spans="18:24" x14ac:dyDescent="0.2">
      <c r="R7566" s="406" t="str">
        <f t="shared" si="118"/>
        <v>532_COR4_54_9_202021</v>
      </c>
      <c r="S7566" s="406">
        <v>532</v>
      </c>
      <c r="T7566" s="406" t="s">
        <v>231</v>
      </c>
      <c r="U7566" s="406">
        <v>54</v>
      </c>
      <c r="V7566" s="406">
        <v>9</v>
      </c>
      <c r="W7566" s="406">
        <v>202021</v>
      </c>
      <c r="X7566" s="566">
        <v>26194</v>
      </c>
    </row>
    <row r="7567" spans="18:24" x14ac:dyDescent="0.2">
      <c r="R7567" s="406" t="str">
        <f t="shared" si="118"/>
        <v>534_COR4_54_9_202021</v>
      </c>
      <c r="S7567" s="406">
        <v>534</v>
      </c>
      <c r="T7567" s="406" t="s">
        <v>231</v>
      </c>
      <c r="U7567" s="406">
        <v>54</v>
      </c>
      <c r="V7567" s="406">
        <v>9</v>
      </c>
      <c r="W7567" s="406">
        <v>202021</v>
      </c>
      <c r="X7567" s="566">
        <v>0</v>
      </c>
    </row>
    <row r="7568" spans="18:24" x14ac:dyDescent="0.2">
      <c r="R7568" s="406" t="str">
        <f t="shared" si="118"/>
        <v>536_COR4_54_9_202021</v>
      </c>
      <c r="S7568" s="406">
        <v>536</v>
      </c>
      <c r="T7568" s="406" t="s">
        <v>231</v>
      </c>
      <c r="U7568" s="406">
        <v>54</v>
      </c>
      <c r="V7568" s="406">
        <v>9</v>
      </c>
      <c r="W7568" s="406">
        <v>202021</v>
      </c>
      <c r="X7568" s="566">
        <v>0</v>
      </c>
    </row>
    <row r="7569" spans="18:24" x14ac:dyDescent="0.2">
      <c r="R7569" s="406" t="str">
        <f t="shared" si="118"/>
        <v>538_COR4_54_9_202021</v>
      </c>
      <c r="S7569" s="406">
        <v>538</v>
      </c>
      <c r="T7569" s="406" t="s">
        <v>231</v>
      </c>
      <c r="U7569" s="406">
        <v>54</v>
      </c>
      <c r="V7569" s="406">
        <v>9</v>
      </c>
      <c r="W7569" s="406">
        <v>202021</v>
      </c>
      <c r="X7569" s="566">
        <v>79138</v>
      </c>
    </row>
    <row r="7570" spans="18:24" x14ac:dyDescent="0.2">
      <c r="R7570" s="406" t="str">
        <f t="shared" si="118"/>
        <v>540_COR4_54_9_202021</v>
      </c>
      <c r="S7570" s="406">
        <v>540</v>
      </c>
      <c r="T7570" s="406" t="s">
        <v>231</v>
      </c>
      <c r="U7570" s="406">
        <v>54</v>
      </c>
      <c r="V7570" s="406">
        <v>9</v>
      </c>
      <c r="W7570" s="406">
        <v>202021</v>
      </c>
      <c r="X7570" s="566">
        <v>0</v>
      </c>
    </row>
    <row r="7571" spans="18:24" x14ac:dyDescent="0.2">
      <c r="R7571" s="406" t="str">
        <f t="shared" si="118"/>
        <v>542_COR4_54_9_202021</v>
      </c>
      <c r="S7571" s="406">
        <v>542</v>
      </c>
      <c r="T7571" s="406" t="s">
        <v>231</v>
      </c>
      <c r="U7571" s="406">
        <v>54</v>
      </c>
      <c r="V7571" s="406">
        <v>9</v>
      </c>
      <c r="W7571" s="406">
        <v>202021</v>
      </c>
      <c r="X7571" s="566">
        <v>0</v>
      </c>
    </row>
    <row r="7572" spans="18:24" x14ac:dyDescent="0.2">
      <c r="R7572" s="406" t="str">
        <f t="shared" si="118"/>
        <v>544_COR4_54_9_202021</v>
      </c>
      <c r="S7572" s="406">
        <v>544</v>
      </c>
      <c r="T7572" s="406" t="s">
        <v>231</v>
      </c>
      <c r="U7572" s="406">
        <v>54</v>
      </c>
      <c r="V7572" s="406">
        <v>9</v>
      </c>
      <c r="W7572" s="406">
        <v>202021</v>
      </c>
      <c r="X7572" s="566">
        <v>124052</v>
      </c>
    </row>
    <row r="7573" spans="18:24" x14ac:dyDescent="0.2">
      <c r="R7573" s="406" t="str">
        <f t="shared" si="118"/>
        <v>545_COR4_54_9_202021</v>
      </c>
      <c r="S7573" s="406">
        <v>545</v>
      </c>
      <c r="T7573" s="406" t="s">
        <v>231</v>
      </c>
      <c r="U7573" s="406">
        <v>54</v>
      </c>
      <c r="V7573" s="406">
        <v>9</v>
      </c>
      <c r="W7573" s="406">
        <v>202021</v>
      </c>
      <c r="X7573" s="566">
        <v>0</v>
      </c>
    </row>
    <row r="7574" spans="18:24" x14ac:dyDescent="0.2">
      <c r="R7574" s="406" t="str">
        <f t="shared" si="118"/>
        <v>546_COR4_54_9_202021</v>
      </c>
      <c r="S7574" s="406">
        <v>546</v>
      </c>
      <c r="T7574" s="406" t="s">
        <v>231</v>
      </c>
      <c r="U7574" s="406">
        <v>54</v>
      </c>
      <c r="V7574" s="406">
        <v>9</v>
      </c>
      <c r="W7574" s="406">
        <v>202021</v>
      </c>
      <c r="X7574" s="566">
        <v>0</v>
      </c>
    </row>
    <row r="7575" spans="18:24" x14ac:dyDescent="0.2">
      <c r="R7575" s="406" t="str">
        <f t="shared" si="118"/>
        <v>548_COR4_54_9_202021</v>
      </c>
      <c r="S7575" s="406">
        <v>548</v>
      </c>
      <c r="T7575" s="406" t="s">
        <v>231</v>
      </c>
      <c r="U7575" s="406">
        <v>54</v>
      </c>
      <c r="V7575" s="406">
        <v>9</v>
      </c>
      <c r="W7575" s="406">
        <v>202021</v>
      </c>
      <c r="X7575" s="566">
        <v>0</v>
      </c>
    </row>
    <row r="7576" spans="18:24" x14ac:dyDescent="0.2">
      <c r="R7576" s="406" t="str">
        <f t="shared" si="118"/>
        <v>550_COR4_54_9_202021</v>
      </c>
      <c r="S7576" s="406">
        <v>550</v>
      </c>
      <c r="T7576" s="406" t="s">
        <v>231</v>
      </c>
      <c r="U7576" s="406">
        <v>54</v>
      </c>
      <c r="V7576" s="406">
        <v>9</v>
      </c>
      <c r="W7576" s="406">
        <v>202021</v>
      </c>
      <c r="X7576" s="566">
        <v>0</v>
      </c>
    </row>
    <row r="7577" spans="18:24" x14ac:dyDescent="0.2">
      <c r="R7577" s="406" t="str">
        <f t="shared" si="118"/>
        <v>552_COR4_54_9_202021</v>
      </c>
      <c r="S7577" s="406">
        <v>552</v>
      </c>
      <c r="T7577" s="406" t="s">
        <v>231</v>
      </c>
      <c r="U7577" s="406">
        <v>54</v>
      </c>
      <c r="V7577" s="406">
        <v>9</v>
      </c>
      <c r="W7577" s="406">
        <v>202021</v>
      </c>
      <c r="X7577" s="566">
        <v>290232</v>
      </c>
    </row>
    <row r="7578" spans="18:24" x14ac:dyDescent="0.2">
      <c r="R7578" s="406" t="str">
        <f t="shared" si="118"/>
        <v>562_COR4_54_9_202021</v>
      </c>
      <c r="S7578" s="406">
        <v>562</v>
      </c>
      <c r="T7578" s="406" t="s">
        <v>231</v>
      </c>
      <c r="U7578" s="406">
        <v>54</v>
      </c>
      <c r="V7578" s="406">
        <v>9</v>
      </c>
      <c r="W7578" s="406">
        <v>202021</v>
      </c>
      <c r="X7578" s="566">
        <v>0</v>
      </c>
    </row>
    <row r="7579" spans="18:24" x14ac:dyDescent="0.2">
      <c r="R7579" s="406" t="str">
        <f t="shared" si="118"/>
        <v>564_COR4_54_9_202021</v>
      </c>
      <c r="S7579" s="406">
        <v>564</v>
      </c>
      <c r="T7579" s="406" t="s">
        <v>231</v>
      </c>
      <c r="U7579" s="406">
        <v>54</v>
      </c>
      <c r="V7579" s="406">
        <v>9</v>
      </c>
      <c r="W7579" s="406">
        <v>202021</v>
      </c>
      <c r="X7579" s="566">
        <v>0</v>
      </c>
    </row>
    <row r="7580" spans="18:24" x14ac:dyDescent="0.2">
      <c r="R7580" s="406" t="str">
        <f t="shared" si="118"/>
        <v>566_COR4_54_9_202021</v>
      </c>
      <c r="S7580" s="406">
        <v>566</v>
      </c>
      <c r="T7580" s="406" t="s">
        <v>231</v>
      </c>
      <c r="U7580" s="406">
        <v>54</v>
      </c>
      <c r="V7580" s="406">
        <v>9</v>
      </c>
      <c r="W7580" s="406">
        <v>202021</v>
      </c>
      <c r="X7580" s="566">
        <v>0</v>
      </c>
    </row>
    <row r="7581" spans="18:24" x14ac:dyDescent="0.2">
      <c r="R7581" s="406" t="str">
        <f t="shared" si="118"/>
        <v>568_COR4_54_9_202021</v>
      </c>
      <c r="S7581" s="406">
        <v>568</v>
      </c>
      <c r="T7581" s="406" t="s">
        <v>231</v>
      </c>
      <c r="U7581" s="406">
        <v>54</v>
      </c>
      <c r="V7581" s="406">
        <v>9</v>
      </c>
      <c r="W7581" s="406">
        <v>202021</v>
      </c>
      <c r="X7581" s="566">
        <v>0</v>
      </c>
    </row>
    <row r="7582" spans="18:24" x14ac:dyDescent="0.2">
      <c r="R7582" s="406" t="str">
        <f t="shared" si="118"/>
        <v>572_COR4_54_9_202021</v>
      </c>
      <c r="S7582" s="406">
        <v>572</v>
      </c>
      <c r="T7582" s="406" t="s">
        <v>231</v>
      </c>
      <c r="U7582" s="406">
        <v>54</v>
      </c>
      <c r="V7582" s="406">
        <v>9</v>
      </c>
      <c r="W7582" s="406">
        <v>202021</v>
      </c>
      <c r="X7582" s="566">
        <v>0</v>
      </c>
    </row>
    <row r="7583" spans="18:24" x14ac:dyDescent="0.2">
      <c r="R7583" s="406" t="str">
        <f t="shared" si="118"/>
        <v>574_COR4_54_9_202021</v>
      </c>
      <c r="S7583" s="406">
        <v>574</v>
      </c>
      <c r="T7583" s="406" t="s">
        <v>231</v>
      </c>
      <c r="U7583" s="406">
        <v>54</v>
      </c>
      <c r="V7583" s="406">
        <v>9</v>
      </c>
      <c r="W7583" s="406">
        <v>202021</v>
      </c>
      <c r="X7583" s="566">
        <v>0</v>
      </c>
    </row>
    <row r="7584" spans="18:24" x14ac:dyDescent="0.2">
      <c r="R7584" s="406" t="str">
        <f t="shared" si="118"/>
        <v>576_COR4_54_9_202021</v>
      </c>
      <c r="S7584" s="406">
        <v>576</v>
      </c>
      <c r="T7584" s="406" t="s">
        <v>231</v>
      </c>
      <c r="U7584" s="406">
        <v>54</v>
      </c>
      <c r="V7584" s="406">
        <v>9</v>
      </c>
      <c r="W7584" s="406">
        <v>202021</v>
      </c>
      <c r="X7584" s="566">
        <v>0</v>
      </c>
    </row>
    <row r="7585" spans="18:24" x14ac:dyDescent="0.2">
      <c r="R7585" s="406" t="str">
        <f t="shared" si="118"/>
        <v>582_COR4_54_9_202021</v>
      </c>
      <c r="S7585" s="406">
        <v>582</v>
      </c>
      <c r="T7585" s="406" t="s">
        <v>231</v>
      </c>
      <c r="U7585" s="406">
        <v>54</v>
      </c>
      <c r="V7585" s="406">
        <v>9</v>
      </c>
      <c r="W7585" s="406">
        <v>202021</v>
      </c>
      <c r="X7585" s="566">
        <v>0</v>
      </c>
    </row>
    <row r="7586" spans="18:24" x14ac:dyDescent="0.2">
      <c r="R7586" s="406" t="str">
        <f t="shared" si="118"/>
        <v>584_COR4_54_9_202021</v>
      </c>
      <c r="S7586" s="406">
        <v>584</v>
      </c>
      <c r="T7586" s="406" t="s">
        <v>231</v>
      </c>
      <c r="U7586" s="406">
        <v>54</v>
      </c>
      <c r="V7586" s="406">
        <v>9</v>
      </c>
      <c r="W7586" s="406">
        <v>202021</v>
      </c>
      <c r="X7586" s="566">
        <v>0</v>
      </c>
    </row>
    <row r="7587" spans="18:24" x14ac:dyDescent="0.2">
      <c r="R7587" s="406" t="str">
        <f t="shared" si="118"/>
        <v>586_COR4_54_9_202021</v>
      </c>
      <c r="S7587" s="406">
        <v>586</v>
      </c>
      <c r="T7587" s="406" t="s">
        <v>231</v>
      </c>
      <c r="U7587" s="406">
        <v>54</v>
      </c>
      <c r="V7587" s="406">
        <v>9</v>
      </c>
      <c r="W7587" s="406">
        <v>202021</v>
      </c>
      <c r="X7587" s="566">
        <v>0</v>
      </c>
    </row>
    <row r="7588" spans="18:24" x14ac:dyDescent="0.2">
      <c r="R7588" s="537" t="str">
        <f t="shared" si="118"/>
        <v>512_COR4_55_9_202021</v>
      </c>
      <c r="S7588" s="537">
        <v>512</v>
      </c>
      <c r="T7588" s="537" t="s">
        <v>231</v>
      </c>
      <c r="U7588" s="537">
        <v>55</v>
      </c>
      <c r="V7588" s="537">
        <v>9</v>
      </c>
      <c r="W7588" s="537">
        <v>202021</v>
      </c>
      <c r="X7588" s="567">
        <v>27957</v>
      </c>
    </row>
    <row r="7589" spans="18:24" x14ac:dyDescent="0.2">
      <c r="R7589" s="537" t="str">
        <f t="shared" si="118"/>
        <v>514_COR4_55_9_202021</v>
      </c>
      <c r="S7589" s="537">
        <v>514</v>
      </c>
      <c r="T7589" s="537" t="s">
        <v>231</v>
      </c>
      <c r="U7589" s="537">
        <v>55</v>
      </c>
      <c r="V7589" s="537">
        <v>9</v>
      </c>
      <c r="W7589" s="537">
        <v>202021</v>
      </c>
      <c r="X7589" s="567">
        <v>0</v>
      </c>
    </row>
    <row r="7590" spans="18:24" x14ac:dyDescent="0.2">
      <c r="R7590" s="537" t="str">
        <f t="shared" si="118"/>
        <v>516_COR4_55_9_202021</v>
      </c>
      <c r="S7590" s="537">
        <v>516</v>
      </c>
      <c r="T7590" s="537" t="s">
        <v>231</v>
      </c>
      <c r="U7590" s="537">
        <v>55</v>
      </c>
      <c r="V7590" s="537">
        <v>9</v>
      </c>
      <c r="W7590" s="537">
        <v>202021</v>
      </c>
      <c r="X7590" s="567">
        <v>0</v>
      </c>
    </row>
    <row r="7591" spans="18:24" x14ac:dyDescent="0.2">
      <c r="R7591" s="537" t="str">
        <f t="shared" si="118"/>
        <v>518_COR4_55_9_202021</v>
      </c>
      <c r="S7591" s="537">
        <v>518</v>
      </c>
      <c r="T7591" s="537" t="s">
        <v>231</v>
      </c>
      <c r="U7591" s="537">
        <v>55</v>
      </c>
      <c r="V7591" s="537">
        <v>9</v>
      </c>
      <c r="W7591" s="537">
        <v>202021</v>
      </c>
      <c r="X7591" s="567">
        <v>0</v>
      </c>
    </row>
    <row r="7592" spans="18:24" x14ac:dyDescent="0.2">
      <c r="R7592" s="537" t="str">
        <f t="shared" si="118"/>
        <v>520_COR4_55_9_202021</v>
      </c>
      <c r="S7592" s="537">
        <v>520</v>
      </c>
      <c r="T7592" s="537" t="s">
        <v>231</v>
      </c>
      <c r="U7592" s="537">
        <v>55</v>
      </c>
      <c r="V7592" s="537">
        <v>9</v>
      </c>
      <c r="W7592" s="537">
        <v>202021</v>
      </c>
      <c r="X7592" s="567">
        <v>131850</v>
      </c>
    </row>
    <row r="7593" spans="18:24" x14ac:dyDescent="0.2">
      <c r="R7593" s="537" t="str">
        <f t="shared" si="118"/>
        <v>522_COR4_55_9_202021</v>
      </c>
      <c r="S7593" s="537">
        <v>522</v>
      </c>
      <c r="T7593" s="537" t="s">
        <v>231</v>
      </c>
      <c r="U7593" s="537">
        <v>55</v>
      </c>
      <c r="V7593" s="537">
        <v>9</v>
      </c>
      <c r="W7593" s="537">
        <v>202021</v>
      </c>
      <c r="X7593" s="567">
        <v>299212.90899999999</v>
      </c>
    </row>
    <row r="7594" spans="18:24" x14ac:dyDescent="0.2">
      <c r="R7594" s="537" t="str">
        <f t="shared" si="118"/>
        <v>524_COR4_55_9_202021</v>
      </c>
      <c r="S7594" s="537">
        <v>524</v>
      </c>
      <c r="T7594" s="537" t="s">
        <v>231</v>
      </c>
      <c r="U7594" s="537">
        <v>55</v>
      </c>
      <c r="V7594" s="537">
        <v>9</v>
      </c>
      <c r="W7594" s="537">
        <v>202021</v>
      </c>
      <c r="X7594" s="567">
        <v>98785</v>
      </c>
    </row>
    <row r="7595" spans="18:24" x14ac:dyDescent="0.2">
      <c r="R7595" s="537" t="str">
        <f t="shared" si="118"/>
        <v>526_COR4_55_9_202021</v>
      </c>
      <c r="S7595" s="537">
        <v>526</v>
      </c>
      <c r="T7595" s="537" t="s">
        <v>231</v>
      </c>
      <c r="U7595" s="537">
        <v>55</v>
      </c>
      <c r="V7595" s="537">
        <v>9</v>
      </c>
      <c r="W7595" s="537">
        <v>202021</v>
      </c>
      <c r="X7595" s="567">
        <v>0</v>
      </c>
    </row>
    <row r="7596" spans="18:24" x14ac:dyDescent="0.2">
      <c r="R7596" s="537" t="str">
        <f t="shared" si="118"/>
        <v>528_COR4_55_9_202021</v>
      </c>
      <c r="S7596" s="537">
        <v>528</v>
      </c>
      <c r="T7596" s="537" t="s">
        <v>231</v>
      </c>
      <c r="U7596" s="537">
        <v>55</v>
      </c>
      <c r="V7596" s="537">
        <v>9</v>
      </c>
      <c r="W7596" s="537">
        <v>202021</v>
      </c>
      <c r="X7596" s="567">
        <v>0</v>
      </c>
    </row>
    <row r="7597" spans="18:24" x14ac:dyDescent="0.2">
      <c r="R7597" s="537" t="str">
        <f t="shared" si="118"/>
        <v>530_COR4_55_9_202021</v>
      </c>
      <c r="S7597" s="537">
        <v>530</v>
      </c>
      <c r="T7597" s="537" t="s">
        <v>231</v>
      </c>
      <c r="U7597" s="537">
        <v>55</v>
      </c>
      <c r="V7597" s="537">
        <v>9</v>
      </c>
      <c r="W7597" s="537">
        <v>202021</v>
      </c>
      <c r="X7597" s="567">
        <v>234127</v>
      </c>
    </row>
    <row r="7598" spans="18:24" x14ac:dyDescent="0.2">
      <c r="R7598" s="537" t="str">
        <f t="shared" si="118"/>
        <v>532_COR4_55_9_202021</v>
      </c>
      <c r="S7598" s="537">
        <v>532</v>
      </c>
      <c r="T7598" s="537" t="s">
        <v>231</v>
      </c>
      <c r="U7598" s="537">
        <v>55</v>
      </c>
      <c r="V7598" s="537">
        <v>9</v>
      </c>
      <c r="W7598" s="537">
        <v>202021</v>
      </c>
      <c r="X7598" s="567">
        <v>26662</v>
      </c>
    </row>
    <row r="7599" spans="18:24" x14ac:dyDescent="0.2">
      <c r="R7599" s="537" t="str">
        <f t="shared" si="118"/>
        <v>534_COR4_55_9_202021</v>
      </c>
      <c r="S7599" s="537">
        <v>534</v>
      </c>
      <c r="T7599" s="537" t="s">
        <v>231</v>
      </c>
      <c r="U7599" s="537">
        <v>55</v>
      </c>
      <c r="V7599" s="537">
        <v>9</v>
      </c>
      <c r="W7599" s="537">
        <v>202021</v>
      </c>
      <c r="X7599" s="567">
        <v>0</v>
      </c>
    </row>
    <row r="7600" spans="18:24" x14ac:dyDescent="0.2">
      <c r="R7600" s="537" t="str">
        <f t="shared" si="118"/>
        <v>536_COR4_55_9_202021</v>
      </c>
      <c r="S7600" s="537">
        <v>536</v>
      </c>
      <c r="T7600" s="537" t="s">
        <v>231</v>
      </c>
      <c r="U7600" s="537">
        <v>55</v>
      </c>
      <c r="V7600" s="537">
        <v>9</v>
      </c>
      <c r="W7600" s="537">
        <v>202021</v>
      </c>
      <c r="X7600" s="567">
        <v>0</v>
      </c>
    </row>
    <row r="7601" spans="18:24" x14ac:dyDescent="0.2">
      <c r="R7601" s="537" t="str">
        <f t="shared" si="118"/>
        <v>538_COR4_55_9_202021</v>
      </c>
      <c r="S7601" s="537">
        <v>538</v>
      </c>
      <c r="T7601" s="537" t="s">
        <v>231</v>
      </c>
      <c r="U7601" s="537">
        <v>55</v>
      </c>
      <c r="V7601" s="537">
        <v>9</v>
      </c>
      <c r="W7601" s="537">
        <v>202021</v>
      </c>
      <c r="X7601" s="567">
        <v>78841</v>
      </c>
    </row>
    <row r="7602" spans="18:24" x14ac:dyDescent="0.2">
      <c r="R7602" s="537" t="str">
        <f t="shared" si="118"/>
        <v>540_COR4_55_9_202021</v>
      </c>
      <c r="S7602" s="537">
        <v>540</v>
      </c>
      <c r="T7602" s="537" t="s">
        <v>231</v>
      </c>
      <c r="U7602" s="537">
        <v>55</v>
      </c>
      <c r="V7602" s="537">
        <v>9</v>
      </c>
      <c r="W7602" s="537">
        <v>202021</v>
      </c>
      <c r="X7602" s="567">
        <v>0</v>
      </c>
    </row>
    <row r="7603" spans="18:24" x14ac:dyDescent="0.2">
      <c r="R7603" s="537" t="str">
        <f t="shared" si="118"/>
        <v>542_COR4_55_9_202021</v>
      </c>
      <c r="S7603" s="537">
        <v>542</v>
      </c>
      <c r="T7603" s="537" t="s">
        <v>231</v>
      </c>
      <c r="U7603" s="537">
        <v>55</v>
      </c>
      <c r="V7603" s="537">
        <v>9</v>
      </c>
      <c r="W7603" s="537">
        <v>202021</v>
      </c>
      <c r="X7603" s="567">
        <v>0</v>
      </c>
    </row>
    <row r="7604" spans="18:24" x14ac:dyDescent="0.2">
      <c r="R7604" s="537" t="str">
        <f t="shared" si="118"/>
        <v>544_COR4_55_9_202021</v>
      </c>
      <c r="S7604" s="537">
        <v>544</v>
      </c>
      <c r="T7604" s="537" t="s">
        <v>231</v>
      </c>
      <c r="U7604" s="537">
        <v>55</v>
      </c>
      <c r="V7604" s="537">
        <v>9</v>
      </c>
      <c r="W7604" s="537">
        <v>202021</v>
      </c>
      <c r="X7604" s="567">
        <v>0</v>
      </c>
    </row>
    <row r="7605" spans="18:24" x14ac:dyDescent="0.2">
      <c r="R7605" s="537" t="str">
        <f t="shared" si="118"/>
        <v>545_COR4_55_9_202021</v>
      </c>
      <c r="S7605" s="537">
        <v>545</v>
      </c>
      <c r="T7605" s="537" t="s">
        <v>231</v>
      </c>
      <c r="U7605" s="537">
        <v>55</v>
      </c>
      <c r="V7605" s="537">
        <v>9</v>
      </c>
      <c r="W7605" s="537">
        <v>202021</v>
      </c>
      <c r="X7605" s="567">
        <v>0</v>
      </c>
    </row>
    <row r="7606" spans="18:24" x14ac:dyDescent="0.2">
      <c r="R7606" s="537" t="str">
        <f t="shared" si="118"/>
        <v>546_COR4_55_9_202021</v>
      </c>
      <c r="S7606" s="537">
        <v>546</v>
      </c>
      <c r="T7606" s="537" t="s">
        <v>231</v>
      </c>
      <c r="U7606" s="537">
        <v>55</v>
      </c>
      <c r="V7606" s="537">
        <v>9</v>
      </c>
      <c r="W7606" s="537">
        <v>202021</v>
      </c>
      <c r="X7606" s="567">
        <v>0</v>
      </c>
    </row>
    <row r="7607" spans="18:24" x14ac:dyDescent="0.2">
      <c r="R7607" s="537" t="str">
        <f t="shared" si="118"/>
        <v>548_COR4_55_9_202021</v>
      </c>
      <c r="S7607" s="537">
        <v>548</v>
      </c>
      <c r="T7607" s="537" t="s">
        <v>231</v>
      </c>
      <c r="U7607" s="537">
        <v>55</v>
      </c>
      <c r="V7607" s="537">
        <v>9</v>
      </c>
      <c r="W7607" s="537">
        <v>202021</v>
      </c>
      <c r="X7607" s="567">
        <v>0</v>
      </c>
    </row>
    <row r="7608" spans="18:24" x14ac:dyDescent="0.2">
      <c r="R7608" s="537" t="str">
        <f t="shared" si="118"/>
        <v>550_COR4_55_9_202021</v>
      </c>
      <c r="S7608" s="537">
        <v>550</v>
      </c>
      <c r="T7608" s="537" t="s">
        <v>231</v>
      </c>
      <c r="U7608" s="537">
        <v>55</v>
      </c>
      <c r="V7608" s="537">
        <v>9</v>
      </c>
      <c r="W7608" s="537">
        <v>202021</v>
      </c>
      <c r="X7608" s="567">
        <v>0</v>
      </c>
    </row>
    <row r="7609" spans="18:24" x14ac:dyDescent="0.2">
      <c r="R7609" s="537" t="str">
        <f t="shared" si="118"/>
        <v>552_COR4_55_9_202021</v>
      </c>
      <c r="S7609" s="537">
        <v>552</v>
      </c>
      <c r="T7609" s="537" t="s">
        <v>231</v>
      </c>
      <c r="U7609" s="537">
        <v>55</v>
      </c>
      <c r="V7609" s="537">
        <v>9</v>
      </c>
      <c r="W7609" s="537">
        <v>202021</v>
      </c>
      <c r="X7609" s="567">
        <v>301370</v>
      </c>
    </row>
    <row r="7610" spans="18:24" x14ac:dyDescent="0.2">
      <c r="R7610" s="537" t="str">
        <f t="shared" si="118"/>
        <v>562_COR4_55_9_202021</v>
      </c>
      <c r="S7610" s="537">
        <v>562</v>
      </c>
      <c r="T7610" s="537" t="s">
        <v>231</v>
      </c>
      <c r="U7610" s="537">
        <v>55</v>
      </c>
      <c r="V7610" s="537">
        <v>9</v>
      </c>
      <c r="W7610" s="537">
        <v>202021</v>
      </c>
      <c r="X7610" s="567">
        <v>0</v>
      </c>
    </row>
    <row r="7611" spans="18:24" x14ac:dyDescent="0.2">
      <c r="R7611" s="537" t="str">
        <f t="shared" si="118"/>
        <v>564_COR4_55_9_202021</v>
      </c>
      <c r="S7611" s="537">
        <v>564</v>
      </c>
      <c r="T7611" s="537" t="s">
        <v>231</v>
      </c>
      <c r="U7611" s="537">
        <v>55</v>
      </c>
      <c r="V7611" s="537">
        <v>9</v>
      </c>
      <c r="W7611" s="537">
        <v>202021</v>
      </c>
      <c r="X7611" s="567">
        <v>0</v>
      </c>
    </row>
    <row r="7612" spans="18:24" x14ac:dyDescent="0.2">
      <c r="R7612" s="537" t="str">
        <f t="shared" si="118"/>
        <v>566_COR4_55_9_202021</v>
      </c>
      <c r="S7612" s="537">
        <v>566</v>
      </c>
      <c r="T7612" s="537" t="s">
        <v>231</v>
      </c>
      <c r="U7612" s="537">
        <v>55</v>
      </c>
      <c r="V7612" s="537">
        <v>9</v>
      </c>
      <c r="W7612" s="537">
        <v>202021</v>
      </c>
      <c r="X7612" s="567">
        <v>0</v>
      </c>
    </row>
    <row r="7613" spans="18:24" x14ac:dyDescent="0.2">
      <c r="R7613" s="537" t="str">
        <f t="shared" si="118"/>
        <v>568_COR4_55_9_202021</v>
      </c>
      <c r="S7613" s="537">
        <v>568</v>
      </c>
      <c r="T7613" s="537" t="s">
        <v>231</v>
      </c>
      <c r="U7613" s="537">
        <v>55</v>
      </c>
      <c r="V7613" s="537">
        <v>9</v>
      </c>
      <c r="W7613" s="537">
        <v>202021</v>
      </c>
      <c r="X7613" s="567">
        <v>0</v>
      </c>
    </row>
    <row r="7614" spans="18:24" x14ac:dyDescent="0.2">
      <c r="R7614" s="537" t="str">
        <f t="shared" si="118"/>
        <v>572_COR4_55_9_202021</v>
      </c>
      <c r="S7614" s="537">
        <v>572</v>
      </c>
      <c r="T7614" s="537" t="s">
        <v>231</v>
      </c>
      <c r="U7614" s="537">
        <v>55</v>
      </c>
      <c r="V7614" s="537">
        <v>9</v>
      </c>
      <c r="W7614" s="537">
        <v>202021</v>
      </c>
      <c r="X7614" s="567">
        <v>0</v>
      </c>
    </row>
    <row r="7615" spans="18:24" x14ac:dyDescent="0.2">
      <c r="R7615" s="537" t="str">
        <f t="shared" si="118"/>
        <v>574_COR4_55_9_202021</v>
      </c>
      <c r="S7615" s="537">
        <v>574</v>
      </c>
      <c r="T7615" s="537" t="s">
        <v>231</v>
      </c>
      <c r="U7615" s="537">
        <v>55</v>
      </c>
      <c r="V7615" s="537">
        <v>9</v>
      </c>
      <c r="W7615" s="537">
        <v>202021</v>
      </c>
      <c r="X7615" s="567">
        <v>0</v>
      </c>
    </row>
    <row r="7616" spans="18:24" x14ac:dyDescent="0.2">
      <c r="R7616" s="537" t="str">
        <f t="shared" si="118"/>
        <v>576_COR4_55_9_202021</v>
      </c>
      <c r="S7616" s="537">
        <v>576</v>
      </c>
      <c r="T7616" s="537" t="s">
        <v>231</v>
      </c>
      <c r="U7616" s="537">
        <v>55</v>
      </c>
      <c r="V7616" s="537">
        <v>9</v>
      </c>
      <c r="W7616" s="537">
        <v>202021</v>
      </c>
      <c r="X7616" s="567">
        <v>0</v>
      </c>
    </row>
    <row r="7617" spans="18:24" x14ac:dyDescent="0.2">
      <c r="R7617" s="537" t="str">
        <f t="shared" si="118"/>
        <v>582_COR4_55_9_202021</v>
      </c>
      <c r="S7617" s="537">
        <v>582</v>
      </c>
      <c r="T7617" s="537" t="s">
        <v>231</v>
      </c>
      <c r="U7617" s="537">
        <v>55</v>
      </c>
      <c r="V7617" s="537">
        <v>9</v>
      </c>
      <c r="W7617" s="537">
        <v>202021</v>
      </c>
      <c r="X7617" s="567">
        <v>0</v>
      </c>
    </row>
    <row r="7618" spans="18:24" x14ac:dyDescent="0.2">
      <c r="R7618" s="537" t="str">
        <f t="shared" si="118"/>
        <v>584_COR4_55_9_202021</v>
      </c>
      <c r="S7618" s="537">
        <v>584</v>
      </c>
      <c r="T7618" s="537" t="s">
        <v>231</v>
      </c>
      <c r="U7618" s="537">
        <v>55</v>
      </c>
      <c r="V7618" s="537">
        <v>9</v>
      </c>
      <c r="W7618" s="537">
        <v>202021</v>
      </c>
      <c r="X7618" s="567">
        <v>0</v>
      </c>
    </row>
    <row r="7619" spans="18:24" x14ac:dyDescent="0.2">
      <c r="R7619" s="537" t="str">
        <f t="shared" si="118"/>
        <v>586_COR4_55_9_202021</v>
      </c>
      <c r="S7619" s="537">
        <v>586</v>
      </c>
      <c r="T7619" s="537" t="s">
        <v>231</v>
      </c>
      <c r="U7619" s="537">
        <v>55</v>
      </c>
      <c r="V7619" s="537">
        <v>9</v>
      </c>
      <c r="W7619" s="537">
        <v>202021</v>
      </c>
      <c r="X7619" s="567">
        <v>0</v>
      </c>
    </row>
    <row r="7620" spans="18:24" x14ac:dyDescent="0.2">
      <c r="R7620" s="614" t="str">
        <f t="shared" ref="R7620:R7683" si="119">S7620&amp;"_"&amp;T7620&amp;"_"&amp;U7620&amp;"_"&amp;V7620&amp;"_"&amp;W7620</f>
        <v>512_COR4_56_9_202021</v>
      </c>
      <c r="S7620" s="614">
        <v>512</v>
      </c>
      <c r="T7620" s="614" t="s">
        <v>231</v>
      </c>
      <c r="U7620" s="614">
        <v>56</v>
      </c>
      <c r="V7620" s="614">
        <v>9</v>
      </c>
      <c r="W7620" s="614">
        <v>202021</v>
      </c>
      <c r="X7620" s="615">
        <v>0</v>
      </c>
    </row>
    <row r="7621" spans="18:24" x14ac:dyDescent="0.2">
      <c r="R7621" s="614" t="str">
        <f t="shared" si="119"/>
        <v>514_COR4_56_9_202021</v>
      </c>
      <c r="S7621" s="614">
        <v>514</v>
      </c>
      <c r="T7621" s="614" t="s">
        <v>231</v>
      </c>
      <c r="U7621" s="614">
        <v>56</v>
      </c>
      <c r="V7621" s="614">
        <v>9</v>
      </c>
      <c r="W7621" s="614">
        <v>202021</v>
      </c>
      <c r="X7621" s="615">
        <v>0</v>
      </c>
    </row>
    <row r="7622" spans="18:24" x14ac:dyDescent="0.2">
      <c r="R7622" s="614" t="str">
        <f t="shared" si="119"/>
        <v>516_COR4_56_9_202021</v>
      </c>
      <c r="S7622" s="614">
        <v>516</v>
      </c>
      <c r="T7622" s="614" t="s">
        <v>231</v>
      </c>
      <c r="U7622" s="614">
        <v>56</v>
      </c>
      <c r="V7622" s="614">
        <v>9</v>
      </c>
      <c r="W7622" s="614">
        <v>202021</v>
      </c>
      <c r="X7622" s="615">
        <v>0</v>
      </c>
    </row>
    <row r="7623" spans="18:24" x14ac:dyDescent="0.2">
      <c r="R7623" s="614" t="str">
        <f t="shared" si="119"/>
        <v>518_COR4_56_9_202021</v>
      </c>
      <c r="S7623" s="614">
        <v>518</v>
      </c>
      <c r="T7623" s="614" t="s">
        <v>231</v>
      </c>
      <c r="U7623" s="614">
        <v>56</v>
      </c>
      <c r="V7623" s="614">
        <v>9</v>
      </c>
      <c r="W7623" s="614">
        <v>202021</v>
      </c>
      <c r="X7623" s="615">
        <v>0</v>
      </c>
    </row>
    <row r="7624" spans="18:24" x14ac:dyDescent="0.2">
      <c r="R7624" s="614" t="str">
        <f t="shared" si="119"/>
        <v>520_COR4_56_9_202021</v>
      </c>
      <c r="S7624" s="614">
        <v>520</v>
      </c>
      <c r="T7624" s="614" t="s">
        <v>231</v>
      </c>
      <c r="U7624" s="614">
        <v>56</v>
      </c>
      <c r="V7624" s="614">
        <v>9</v>
      </c>
      <c r="W7624" s="614">
        <v>202021</v>
      </c>
      <c r="X7624" s="615">
        <v>0</v>
      </c>
    </row>
    <row r="7625" spans="18:24" x14ac:dyDescent="0.2">
      <c r="R7625" s="614" t="str">
        <f t="shared" si="119"/>
        <v>522_COR4_56_9_202021</v>
      </c>
      <c r="S7625" s="614">
        <v>522</v>
      </c>
      <c r="T7625" s="614" t="s">
        <v>231</v>
      </c>
      <c r="U7625" s="614">
        <v>56</v>
      </c>
      <c r="V7625" s="614">
        <v>9</v>
      </c>
      <c r="W7625" s="614">
        <v>202021</v>
      </c>
      <c r="X7625" s="615">
        <v>0</v>
      </c>
    </row>
    <row r="7626" spans="18:24" x14ac:dyDescent="0.2">
      <c r="R7626" s="614" t="str">
        <f t="shared" si="119"/>
        <v>524_COR4_56_9_202021</v>
      </c>
      <c r="S7626" s="614">
        <v>524</v>
      </c>
      <c r="T7626" s="614" t="s">
        <v>231</v>
      </c>
      <c r="U7626" s="614">
        <v>56</v>
      </c>
      <c r="V7626" s="614">
        <v>9</v>
      </c>
      <c r="W7626" s="614">
        <v>202021</v>
      </c>
      <c r="X7626" s="615">
        <v>0</v>
      </c>
    </row>
    <row r="7627" spans="18:24" x14ac:dyDescent="0.2">
      <c r="R7627" s="614" t="str">
        <f t="shared" si="119"/>
        <v>526_COR4_56_9_202021</v>
      </c>
      <c r="S7627" s="614">
        <v>526</v>
      </c>
      <c r="T7627" s="614" t="s">
        <v>231</v>
      </c>
      <c r="U7627" s="614">
        <v>56</v>
      </c>
      <c r="V7627" s="614">
        <v>9</v>
      </c>
      <c r="W7627" s="614">
        <v>202021</v>
      </c>
      <c r="X7627" s="615">
        <v>0</v>
      </c>
    </row>
    <row r="7628" spans="18:24" x14ac:dyDescent="0.2">
      <c r="R7628" s="614" t="str">
        <f t="shared" si="119"/>
        <v>528_COR4_56_9_202021</v>
      </c>
      <c r="S7628" s="614">
        <v>528</v>
      </c>
      <c r="T7628" s="614" t="s">
        <v>231</v>
      </c>
      <c r="U7628" s="614">
        <v>56</v>
      </c>
      <c r="V7628" s="614">
        <v>9</v>
      </c>
      <c r="W7628" s="614">
        <v>202021</v>
      </c>
      <c r="X7628" s="615">
        <v>0</v>
      </c>
    </row>
    <row r="7629" spans="18:24" x14ac:dyDescent="0.2">
      <c r="R7629" s="614" t="str">
        <f t="shared" si="119"/>
        <v>530_COR4_56_9_202021</v>
      </c>
      <c r="S7629" s="614">
        <v>530</v>
      </c>
      <c r="T7629" s="614" t="s">
        <v>231</v>
      </c>
      <c r="U7629" s="614">
        <v>56</v>
      </c>
      <c r="V7629" s="614">
        <v>9</v>
      </c>
      <c r="W7629" s="614">
        <v>202021</v>
      </c>
      <c r="X7629" s="615">
        <v>0</v>
      </c>
    </row>
    <row r="7630" spans="18:24" x14ac:dyDescent="0.2">
      <c r="R7630" s="614" t="str">
        <f t="shared" si="119"/>
        <v>532_COR4_56_9_202021</v>
      </c>
      <c r="S7630" s="614">
        <v>532</v>
      </c>
      <c r="T7630" s="614" t="s">
        <v>231</v>
      </c>
      <c r="U7630" s="614">
        <v>56</v>
      </c>
      <c r="V7630" s="614">
        <v>9</v>
      </c>
      <c r="W7630" s="614">
        <v>202021</v>
      </c>
      <c r="X7630" s="615">
        <v>0</v>
      </c>
    </row>
    <row r="7631" spans="18:24" x14ac:dyDescent="0.2">
      <c r="R7631" s="614" t="str">
        <f t="shared" si="119"/>
        <v>534_COR4_56_9_202021</v>
      </c>
      <c r="S7631" s="614">
        <v>534</v>
      </c>
      <c r="T7631" s="614" t="s">
        <v>231</v>
      </c>
      <c r="U7631" s="614">
        <v>56</v>
      </c>
      <c r="V7631" s="614">
        <v>9</v>
      </c>
      <c r="W7631" s="614">
        <v>202021</v>
      </c>
      <c r="X7631" s="615">
        <v>0</v>
      </c>
    </row>
    <row r="7632" spans="18:24" x14ac:dyDescent="0.2">
      <c r="R7632" s="614" t="str">
        <f t="shared" si="119"/>
        <v>536_COR4_56_9_202021</v>
      </c>
      <c r="S7632" s="614">
        <v>536</v>
      </c>
      <c r="T7632" s="614" t="s">
        <v>231</v>
      </c>
      <c r="U7632" s="614">
        <v>56</v>
      </c>
      <c r="V7632" s="614">
        <v>9</v>
      </c>
      <c r="W7632" s="614">
        <v>202021</v>
      </c>
      <c r="X7632" s="615">
        <v>0</v>
      </c>
    </row>
    <row r="7633" spans="18:24" x14ac:dyDescent="0.2">
      <c r="R7633" s="614" t="str">
        <f t="shared" si="119"/>
        <v>538_COR4_56_9_202021</v>
      </c>
      <c r="S7633" s="614">
        <v>538</v>
      </c>
      <c r="T7633" s="614" t="s">
        <v>231</v>
      </c>
      <c r="U7633" s="614">
        <v>56</v>
      </c>
      <c r="V7633" s="614">
        <v>9</v>
      </c>
      <c r="W7633" s="614">
        <v>202021</v>
      </c>
      <c r="X7633" s="615">
        <v>0</v>
      </c>
    </row>
    <row r="7634" spans="18:24" x14ac:dyDescent="0.2">
      <c r="R7634" s="614" t="str">
        <f t="shared" si="119"/>
        <v>540_COR4_56_9_202021</v>
      </c>
      <c r="S7634" s="614">
        <v>540</v>
      </c>
      <c r="T7634" s="614" t="s">
        <v>231</v>
      </c>
      <c r="U7634" s="614">
        <v>56</v>
      </c>
      <c r="V7634" s="614">
        <v>9</v>
      </c>
      <c r="W7634" s="614">
        <v>202021</v>
      </c>
      <c r="X7634" s="615">
        <v>0</v>
      </c>
    </row>
    <row r="7635" spans="18:24" x14ac:dyDescent="0.2">
      <c r="R7635" s="614" t="str">
        <f t="shared" si="119"/>
        <v>542_COR4_56_9_202021</v>
      </c>
      <c r="S7635" s="614">
        <v>542</v>
      </c>
      <c r="T7635" s="614" t="s">
        <v>231</v>
      </c>
      <c r="U7635" s="614">
        <v>56</v>
      </c>
      <c r="V7635" s="614">
        <v>9</v>
      </c>
      <c r="W7635" s="614">
        <v>202021</v>
      </c>
      <c r="X7635" s="615">
        <v>0</v>
      </c>
    </row>
    <row r="7636" spans="18:24" x14ac:dyDescent="0.2">
      <c r="R7636" s="644" t="str">
        <f t="shared" si="119"/>
        <v>544_COR4_56_9_202021</v>
      </c>
      <c r="S7636" s="644">
        <v>544</v>
      </c>
      <c r="T7636" s="644" t="s">
        <v>231</v>
      </c>
      <c r="U7636" s="644">
        <v>56</v>
      </c>
      <c r="V7636" s="644">
        <v>9</v>
      </c>
      <c r="W7636" s="644">
        <v>202021</v>
      </c>
      <c r="X7636" s="645">
        <v>0</v>
      </c>
    </row>
    <row r="7637" spans="18:24" x14ac:dyDescent="0.2">
      <c r="R7637" s="644" t="str">
        <f t="shared" si="119"/>
        <v>545_COR4_56_9_202021</v>
      </c>
      <c r="S7637" s="644">
        <v>545</v>
      </c>
      <c r="T7637" s="644" t="s">
        <v>231</v>
      </c>
      <c r="U7637" s="644">
        <v>56</v>
      </c>
      <c r="V7637" s="644">
        <v>9</v>
      </c>
      <c r="W7637" s="644">
        <v>202021</v>
      </c>
      <c r="X7637" s="645">
        <v>0</v>
      </c>
    </row>
    <row r="7638" spans="18:24" x14ac:dyDescent="0.2">
      <c r="R7638" s="644" t="str">
        <f t="shared" si="119"/>
        <v>546_COR4_56_9_202021</v>
      </c>
      <c r="S7638" s="644">
        <v>546</v>
      </c>
      <c r="T7638" s="644" t="s">
        <v>231</v>
      </c>
      <c r="U7638" s="644">
        <v>56</v>
      </c>
      <c r="V7638" s="644">
        <v>9</v>
      </c>
      <c r="W7638" s="644">
        <v>202021</v>
      </c>
      <c r="X7638" s="645">
        <v>0</v>
      </c>
    </row>
    <row r="7639" spans="18:24" x14ac:dyDescent="0.2">
      <c r="R7639" s="644" t="str">
        <f t="shared" si="119"/>
        <v>548_COR4_56_9_202021</v>
      </c>
      <c r="S7639" s="644">
        <v>548</v>
      </c>
      <c r="T7639" s="644" t="s">
        <v>231</v>
      </c>
      <c r="U7639" s="644">
        <v>56</v>
      </c>
      <c r="V7639" s="644">
        <v>9</v>
      </c>
      <c r="W7639" s="644">
        <v>202021</v>
      </c>
      <c r="X7639" s="645">
        <v>0</v>
      </c>
    </row>
    <row r="7640" spans="18:24" x14ac:dyDescent="0.2">
      <c r="R7640" s="644" t="str">
        <f t="shared" si="119"/>
        <v>550_COR4_56_9_202021</v>
      </c>
      <c r="S7640" s="644">
        <v>550</v>
      </c>
      <c r="T7640" s="644" t="s">
        <v>231</v>
      </c>
      <c r="U7640" s="644">
        <v>56</v>
      </c>
      <c r="V7640" s="644">
        <v>9</v>
      </c>
      <c r="W7640" s="644">
        <v>202021</v>
      </c>
      <c r="X7640" s="645">
        <v>0</v>
      </c>
    </row>
    <row r="7641" spans="18:24" x14ac:dyDescent="0.2">
      <c r="R7641" s="644" t="str">
        <f t="shared" si="119"/>
        <v>552_COR4_56_9_202021</v>
      </c>
      <c r="S7641" s="644">
        <v>552</v>
      </c>
      <c r="T7641" s="644" t="s">
        <v>231</v>
      </c>
      <c r="U7641" s="644">
        <v>56</v>
      </c>
      <c r="V7641" s="644">
        <v>9</v>
      </c>
      <c r="W7641" s="644">
        <v>202021</v>
      </c>
      <c r="X7641" s="645">
        <v>0</v>
      </c>
    </row>
    <row r="7642" spans="18:24" x14ac:dyDescent="0.2">
      <c r="R7642" s="644" t="str">
        <f t="shared" si="119"/>
        <v>562_COR4_56_9_202021</v>
      </c>
      <c r="S7642" s="644">
        <v>562</v>
      </c>
      <c r="T7642" s="644" t="s">
        <v>231</v>
      </c>
      <c r="U7642" s="644">
        <v>56</v>
      </c>
      <c r="V7642" s="644">
        <v>9</v>
      </c>
      <c r="W7642" s="644">
        <v>202021</v>
      </c>
      <c r="X7642" s="645">
        <v>0</v>
      </c>
    </row>
    <row r="7643" spans="18:24" x14ac:dyDescent="0.2">
      <c r="R7643" s="644" t="str">
        <f t="shared" si="119"/>
        <v>564_COR4_56_9_202021</v>
      </c>
      <c r="S7643" s="644">
        <v>564</v>
      </c>
      <c r="T7643" s="644" t="s">
        <v>231</v>
      </c>
      <c r="U7643" s="644">
        <v>56</v>
      </c>
      <c r="V7643" s="644">
        <v>9</v>
      </c>
      <c r="W7643" s="644">
        <v>202021</v>
      </c>
      <c r="X7643" s="645">
        <v>0</v>
      </c>
    </row>
    <row r="7644" spans="18:24" x14ac:dyDescent="0.2">
      <c r="R7644" s="644" t="str">
        <f t="shared" si="119"/>
        <v>566_COR4_56_9_202021</v>
      </c>
      <c r="S7644" s="644">
        <v>566</v>
      </c>
      <c r="T7644" s="644" t="s">
        <v>231</v>
      </c>
      <c r="U7644" s="644">
        <v>56</v>
      </c>
      <c r="V7644" s="644">
        <v>9</v>
      </c>
      <c r="W7644" s="644">
        <v>202021</v>
      </c>
      <c r="X7644" s="645">
        <v>0</v>
      </c>
    </row>
    <row r="7645" spans="18:24" x14ac:dyDescent="0.2">
      <c r="R7645" s="644" t="str">
        <f t="shared" si="119"/>
        <v>568_COR4_56_9_202021</v>
      </c>
      <c r="S7645" s="644">
        <v>568</v>
      </c>
      <c r="T7645" s="644" t="s">
        <v>231</v>
      </c>
      <c r="U7645" s="644">
        <v>56</v>
      </c>
      <c r="V7645" s="644">
        <v>9</v>
      </c>
      <c r="W7645" s="644">
        <v>202021</v>
      </c>
      <c r="X7645" s="645">
        <v>0</v>
      </c>
    </row>
    <row r="7646" spans="18:24" x14ac:dyDescent="0.2">
      <c r="R7646" s="644" t="str">
        <f t="shared" si="119"/>
        <v>572_COR4_56_9_202021</v>
      </c>
      <c r="S7646" s="644">
        <v>572</v>
      </c>
      <c r="T7646" s="644" t="s">
        <v>231</v>
      </c>
      <c r="U7646" s="644">
        <v>56</v>
      </c>
      <c r="V7646" s="644">
        <v>9</v>
      </c>
      <c r="W7646" s="644">
        <v>202021</v>
      </c>
      <c r="X7646" s="645">
        <v>0</v>
      </c>
    </row>
    <row r="7647" spans="18:24" x14ac:dyDescent="0.2">
      <c r="R7647" s="644" t="str">
        <f t="shared" si="119"/>
        <v>574_COR4_56_9_202021</v>
      </c>
      <c r="S7647" s="644">
        <v>574</v>
      </c>
      <c r="T7647" s="644" t="s">
        <v>231</v>
      </c>
      <c r="U7647" s="644">
        <v>56</v>
      </c>
      <c r="V7647" s="644">
        <v>9</v>
      </c>
      <c r="W7647" s="644">
        <v>202021</v>
      </c>
      <c r="X7647" s="645">
        <v>0</v>
      </c>
    </row>
    <row r="7648" spans="18:24" x14ac:dyDescent="0.2">
      <c r="R7648" s="644" t="str">
        <f t="shared" si="119"/>
        <v>576_COR4_56_9_202021</v>
      </c>
      <c r="S7648" s="644">
        <v>576</v>
      </c>
      <c r="T7648" s="644" t="s">
        <v>231</v>
      </c>
      <c r="U7648" s="644">
        <v>56</v>
      </c>
      <c r="V7648" s="644">
        <v>9</v>
      </c>
      <c r="W7648" s="644">
        <v>202021</v>
      </c>
      <c r="X7648" s="645">
        <v>0</v>
      </c>
    </row>
    <row r="7649" spans="18:24" x14ac:dyDescent="0.2">
      <c r="R7649" s="644" t="str">
        <f t="shared" si="119"/>
        <v>582_COR4_56_9_202021</v>
      </c>
      <c r="S7649" s="644">
        <v>582</v>
      </c>
      <c r="T7649" s="644" t="s">
        <v>231</v>
      </c>
      <c r="U7649" s="644">
        <v>56</v>
      </c>
      <c r="V7649" s="644">
        <v>9</v>
      </c>
      <c r="W7649" s="644">
        <v>202021</v>
      </c>
      <c r="X7649" s="645">
        <v>0</v>
      </c>
    </row>
    <row r="7650" spans="18:24" x14ac:dyDescent="0.2">
      <c r="R7650" s="644" t="str">
        <f t="shared" si="119"/>
        <v>584_COR4_56_9_202021</v>
      </c>
      <c r="S7650" s="644">
        <v>584</v>
      </c>
      <c r="T7650" s="644" t="s">
        <v>231</v>
      </c>
      <c r="U7650" s="644">
        <v>56</v>
      </c>
      <c r="V7650" s="644">
        <v>9</v>
      </c>
      <c r="W7650" s="644">
        <v>202021</v>
      </c>
      <c r="X7650" s="645">
        <v>0</v>
      </c>
    </row>
    <row r="7651" spans="18:24" x14ac:dyDescent="0.2">
      <c r="R7651" s="644" t="str">
        <f t="shared" si="119"/>
        <v>586_COR4_56_9_202021</v>
      </c>
      <c r="S7651" s="644">
        <v>586</v>
      </c>
      <c r="T7651" s="644" t="s">
        <v>231</v>
      </c>
      <c r="U7651" s="644">
        <v>56</v>
      </c>
      <c r="V7651" s="644">
        <v>9</v>
      </c>
      <c r="W7651" s="644">
        <v>202021</v>
      </c>
      <c r="X7651" s="645">
        <v>0</v>
      </c>
    </row>
    <row r="7652" spans="18:24" x14ac:dyDescent="0.2">
      <c r="R7652" s="644" t="str">
        <f t="shared" si="119"/>
        <v>512_COR4_57_9_202021</v>
      </c>
      <c r="S7652" s="644">
        <v>512</v>
      </c>
      <c r="T7652" s="644" t="s">
        <v>231</v>
      </c>
      <c r="U7652" s="644">
        <v>57</v>
      </c>
      <c r="V7652" s="644">
        <v>9</v>
      </c>
      <c r="W7652" s="644">
        <v>202021</v>
      </c>
      <c r="X7652" s="645">
        <v>58</v>
      </c>
    </row>
    <row r="7653" spans="18:24" x14ac:dyDescent="0.2">
      <c r="R7653" s="644" t="str">
        <f t="shared" si="119"/>
        <v>514_COR4_57_9_202021</v>
      </c>
      <c r="S7653" s="644">
        <v>514</v>
      </c>
      <c r="T7653" s="644" t="s">
        <v>231</v>
      </c>
      <c r="U7653" s="644">
        <v>57</v>
      </c>
      <c r="V7653" s="644">
        <v>9</v>
      </c>
      <c r="W7653" s="644">
        <v>202021</v>
      </c>
      <c r="X7653" s="645">
        <v>0</v>
      </c>
    </row>
    <row r="7654" spans="18:24" x14ac:dyDescent="0.2">
      <c r="R7654" s="644" t="str">
        <f t="shared" si="119"/>
        <v>516_COR4_57_9_202021</v>
      </c>
      <c r="S7654" s="644">
        <v>516</v>
      </c>
      <c r="T7654" s="644" t="s">
        <v>231</v>
      </c>
      <c r="U7654" s="644">
        <v>57</v>
      </c>
      <c r="V7654" s="644">
        <v>9</v>
      </c>
      <c r="W7654" s="644">
        <v>202021</v>
      </c>
      <c r="X7654" s="645">
        <v>0</v>
      </c>
    </row>
    <row r="7655" spans="18:24" x14ac:dyDescent="0.2">
      <c r="R7655" s="644" t="str">
        <f t="shared" si="119"/>
        <v>518_COR4_57_9_202021</v>
      </c>
      <c r="S7655" s="644">
        <v>518</v>
      </c>
      <c r="T7655" s="644" t="s">
        <v>231</v>
      </c>
      <c r="U7655" s="644">
        <v>57</v>
      </c>
      <c r="V7655" s="644">
        <v>9</v>
      </c>
      <c r="W7655" s="644">
        <v>202021</v>
      </c>
      <c r="X7655" s="645">
        <v>0</v>
      </c>
    </row>
    <row r="7656" spans="18:24" x14ac:dyDescent="0.2">
      <c r="R7656" s="644" t="str">
        <f t="shared" si="119"/>
        <v>520_COR4_57_9_202021</v>
      </c>
      <c r="S7656" s="644">
        <v>520</v>
      </c>
      <c r="T7656" s="644" t="s">
        <v>231</v>
      </c>
      <c r="U7656" s="644">
        <v>57</v>
      </c>
      <c r="V7656" s="644">
        <v>9</v>
      </c>
      <c r="W7656" s="644">
        <v>202021</v>
      </c>
      <c r="X7656" s="645">
        <v>0</v>
      </c>
    </row>
    <row r="7657" spans="18:24" x14ac:dyDescent="0.2">
      <c r="R7657" s="644" t="str">
        <f t="shared" si="119"/>
        <v>522_COR4_57_9_202021</v>
      </c>
      <c r="S7657" s="644">
        <v>522</v>
      </c>
      <c r="T7657" s="644" t="s">
        <v>231</v>
      </c>
      <c r="U7657" s="644">
        <v>57</v>
      </c>
      <c r="V7657" s="644">
        <v>9</v>
      </c>
      <c r="W7657" s="644">
        <v>202021</v>
      </c>
      <c r="X7657" s="645">
        <v>0</v>
      </c>
    </row>
    <row r="7658" spans="18:24" x14ac:dyDescent="0.2">
      <c r="R7658" s="644" t="str">
        <f t="shared" si="119"/>
        <v>524_COR4_57_9_202021</v>
      </c>
      <c r="S7658" s="644">
        <v>524</v>
      </c>
      <c r="T7658" s="644" t="s">
        <v>231</v>
      </c>
      <c r="U7658" s="644">
        <v>57</v>
      </c>
      <c r="V7658" s="644">
        <v>9</v>
      </c>
      <c r="W7658" s="644">
        <v>202021</v>
      </c>
      <c r="X7658" s="645">
        <v>0</v>
      </c>
    </row>
    <row r="7659" spans="18:24" x14ac:dyDescent="0.2">
      <c r="R7659" s="644" t="str">
        <f t="shared" si="119"/>
        <v>526_COR4_57_9_202021</v>
      </c>
      <c r="S7659" s="644">
        <v>526</v>
      </c>
      <c r="T7659" s="644" t="s">
        <v>231</v>
      </c>
      <c r="U7659" s="644">
        <v>57</v>
      </c>
      <c r="V7659" s="644">
        <v>9</v>
      </c>
      <c r="W7659" s="644">
        <v>202021</v>
      </c>
      <c r="X7659" s="645">
        <v>0</v>
      </c>
    </row>
    <row r="7660" spans="18:24" x14ac:dyDescent="0.2">
      <c r="R7660" s="644" t="str">
        <f t="shared" si="119"/>
        <v>528_COR4_57_9_202021</v>
      </c>
      <c r="S7660" s="644">
        <v>528</v>
      </c>
      <c r="T7660" s="644" t="s">
        <v>231</v>
      </c>
      <c r="U7660" s="644">
        <v>57</v>
      </c>
      <c r="V7660" s="644">
        <v>9</v>
      </c>
      <c r="W7660" s="644">
        <v>202021</v>
      </c>
      <c r="X7660" s="645">
        <v>0</v>
      </c>
    </row>
    <row r="7661" spans="18:24" x14ac:dyDescent="0.2">
      <c r="R7661" s="644" t="str">
        <f t="shared" si="119"/>
        <v>530_COR4_57_9_202021</v>
      </c>
      <c r="S7661" s="644">
        <v>530</v>
      </c>
      <c r="T7661" s="644" t="s">
        <v>231</v>
      </c>
      <c r="U7661" s="644">
        <v>57</v>
      </c>
      <c r="V7661" s="644">
        <v>9</v>
      </c>
      <c r="W7661" s="644">
        <v>202021</v>
      </c>
      <c r="X7661" s="645">
        <v>0</v>
      </c>
    </row>
    <row r="7662" spans="18:24" x14ac:dyDescent="0.2">
      <c r="R7662" s="644" t="str">
        <f t="shared" si="119"/>
        <v>532_COR4_57_9_202021</v>
      </c>
      <c r="S7662" s="644">
        <v>532</v>
      </c>
      <c r="T7662" s="644" t="s">
        <v>231</v>
      </c>
      <c r="U7662" s="644">
        <v>57</v>
      </c>
      <c r="V7662" s="644">
        <v>9</v>
      </c>
      <c r="W7662" s="644">
        <v>202021</v>
      </c>
      <c r="X7662" s="645">
        <v>0</v>
      </c>
    </row>
    <row r="7663" spans="18:24" x14ac:dyDescent="0.2">
      <c r="R7663" s="644" t="str">
        <f t="shared" si="119"/>
        <v>534_COR4_57_9_202021</v>
      </c>
      <c r="S7663" s="644">
        <v>534</v>
      </c>
      <c r="T7663" s="644" t="s">
        <v>231</v>
      </c>
      <c r="U7663" s="644">
        <v>57</v>
      </c>
      <c r="V7663" s="644">
        <v>9</v>
      </c>
      <c r="W7663" s="644">
        <v>202021</v>
      </c>
      <c r="X7663" s="645">
        <v>0</v>
      </c>
    </row>
    <row r="7664" spans="18:24" x14ac:dyDescent="0.2">
      <c r="R7664" s="644" t="str">
        <f t="shared" si="119"/>
        <v>536_COR4_57_9_202021</v>
      </c>
      <c r="S7664" s="644">
        <v>536</v>
      </c>
      <c r="T7664" s="644" t="s">
        <v>231</v>
      </c>
      <c r="U7664" s="644">
        <v>57</v>
      </c>
      <c r="V7664" s="644">
        <v>9</v>
      </c>
      <c r="W7664" s="644">
        <v>202021</v>
      </c>
      <c r="X7664" s="645">
        <v>0</v>
      </c>
    </row>
    <row r="7665" spans="18:24" x14ac:dyDescent="0.2">
      <c r="R7665" s="644" t="str">
        <f t="shared" si="119"/>
        <v>538_COR4_57_9_202021</v>
      </c>
      <c r="S7665" s="644">
        <v>538</v>
      </c>
      <c r="T7665" s="644" t="s">
        <v>231</v>
      </c>
      <c r="U7665" s="644">
        <v>57</v>
      </c>
      <c r="V7665" s="644">
        <v>9</v>
      </c>
      <c r="W7665" s="644">
        <v>202021</v>
      </c>
      <c r="X7665" s="645">
        <v>0</v>
      </c>
    </row>
    <row r="7666" spans="18:24" x14ac:dyDescent="0.2">
      <c r="R7666" s="644" t="str">
        <f t="shared" si="119"/>
        <v>540_COR4_57_9_202021</v>
      </c>
      <c r="S7666" s="644">
        <v>540</v>
      </c>
      <c r="T7666" s="644" t="s">
        <v>231</v>
      </c>
      <c r="U7666" s="644">
        <v>57</v>
      </c>
      <c r="V7666" s="644">
        <v>9</v>
      </c>
      <c r="W7666" s="644">
        <v>202021</v>
      </c>
      <c r="X7666" s="645">
        <v>0</v>
      </c>
    </row>
    <row r="7667" spans="18:24" x14ac:dyDescent="0.2">
      <c r="R7667" s="644" t="str">
        <f t="shared" si="119"/>
        <v>542_COR4_57_9_202021</v>
      </c>
      <c r="S7667" s="644">
        <v>542</v>
      </c>
      <c r="T7667" s="644" t="s">
        <v>231</v>
      </c>
      <c r="U7667" s="644">
        <v>57</v>
      </c>
      <c r="V7667" s="644">
        <v>9</v>
      </c>
      <c r="W7667" s="644">
        <v>202021</v>
      </c>
      <c r="X7667" s="645">
        <v>0</v>
      </c>
    </row>
    <row r="7668" spans="18:24" x14ac:dyDescent="0.2">
      <c r="R7668" s="656" t="str">
        <f t="shared" si="119"/>
        <v>544_COR4_57_9_202021</v>
      </c>
      <c r="S7668" s="656">
        <v>544</v>
      </c>
      <c r="T7668" s="656" t="s">
        <v>231</v>
      </c>
      <c r="U7668" s="656">
        <v>57</v>
      </c>
      <c r="V7668" s="656">
        <v>9</v>
      </c>
      <c r="W7668" s="656">
        <v>202021</v>
      </c>
      <c r="X7668" s="657">
        <v>0</v>
      </c>
    </row>
    <row r="7669" spans="18:24" x14ac:dyDescent="0.2">
      <c r="R7669" s="656" t="str">
        <f t="shared" si="119"/>
        <v>545_COR4_57_9_202021</v>
      </c>
      <c r="S7669" s="656">
        <v>545</v>
      </c>
      <c r="T7669" s="656" t="s">
        <v>231</v>
      </c>
      <c r="U7669" s="656">
        <v>57</v>
      </c>
      <c r="V7669" s="656">
        <v>9</v>
      </c>
      <c r="W7669" s="656">
        <v>202021</v>
      </c>
      <c r="X7669" s="657">
        <v>0</v>
      </c>
    </row>
    <row r="7670" spans="18:24" x14ac:dyDescent="0.2">
      <c r="R7670" s="656" t="str">
        <f t="shared" si="119"/>
        <v>546_COR4_57_9_202021</v>
      </c>
      <c r="S7670" s="656">
        <v>546</v>
      </c>
      <c r="T7670" s="656" t="s">
        <v>231</v>
      </c>
      <c r="U7670" s="656">
        <v>57</v>
      </c>
      <c r="V7670" s="656">
        <v>9</v>
      </c>
      <c r="W7670" s="656">
        <v>202021</v>
      </c>
      <c r="X7670" s="657">
        <v>0</v>
      </c>
    </row>
    <row r="7671" spans="18:24" x14ac:dyDescent="0.2">
      <c r="R7671" s="656" t="str">
        <f t="shared" si="119"/>
        <v>548_COR4_57_9_202021</v>
      </c>
      <c r="S7671" s="656">
        <v>548</v>
      </c>
      <c r="T7671" s="656" t="s">
        <v>231</v>
      </c>
      <c r="U7671" s="656">
        <v>57</v>
      </c>
      <c r="V7671" s="656">
        <v>9</v>
      </c>
      <c r="W7671" s="656">
        <v>202021</v>
      </c>
      <c r="X7671" s="657">
        <v>0</v>
      </c>
    </row>
    <row r="7672" spans="18:24" x14ac:dyDescent="0.2">
      <c r="R7672" s="656" t="str">
        <f t="shared" si="119"/>
        <v>550_COR4_57_9_202021</v>
      </c>
      <c r="S7672" s="656">
        <v>550</v>
      </c>
      <c r="T7672" s="656" t="s">
        <v>231</v>
      </c>
      <c r="U7672" s="656">
        <v>57</v>
      </c>
      <c r="V7672" s="656">
        <v>9</v>
      </c>
      <c r="W7672" s="656">
        <v>202021</v>
      </c>
      <c r="X7672" s="657">
        <v>0</v>
      </c>
    </row>
    <row r="7673" spans="18:24" x14ac:dyDescent="0.2">
      <c r="R7673" s="656" t="str">
        <f t="shared" si="119"/>
        <v>552_COR4_57_9_202021</v>
      </c>
      <c r="S7673" s="656">
        <v>552</v>
      </c>
      <c r="T7673" s="656" t="s">
        <v>231</v>
      </c>
      <c r="U7673" s="656">
        <v>57</v>
      </c>
      <c r="V7673" s="656">
        <v>9</v>
      </c>
      <c r="W7673" s="656">
        <v>202021</v>
      </c>
      <c r="X7673" s="657">
        <v>0</v>
      </c>
    </row>
    <row r="7674" spans="18:24" x14ac:dyDescent="0.2">
      <c r="R7674" s="656" t="str">
        <f t="shared" si="119"/>
        <v>562_COR4_57_9_202021</v>
      </c>
      <c r="S7674" s="656">
        <v>562</v>
      </c>
      <c r="T7674" s="656" t="s">
        <v>231</v>
      </c>
      <c r="U7674" s="656">
        <v>57</v>
      </c>
      <c r="V7674" s="656">
        <v>9</v>
      </c>
      <c r="W7674" s="656">
        <v>202021</v>
      </c>
      <c r="X7674" s="657">
        <v>0</v>
      </c>
    </row>
    <row r="7675" spans="18:24" x14ac:dyDescent="0.2">
      <c r="R7675" s="656" t="str">
        <f t="shared" si="119"/>
        <v>564_COR4_57_9_202021</v>
      </c>
      <c r="S7675" s="656">
        <v>564</v>
      </c>
      <c r="T7675" s="656" t="s">
        <v>231</v>
      </c>
      <c r="U7675" s="656">
        <v>57</v>
      </c>
      <c r="V7675" s="656">
        <v>9</v>
      </c>
      <c r="W7675" s="656">
        <v>202021</v>
      </c>
      <c r="X7675" s="657">
        <v>0</v>
      </c>
    </row>
    <row r="7676" spans="18:24" x14ac:dyDescent="0.2">
      <c r="R7676" s="656" t="str">
        <f t="shared" si="119"/>
        <v>566_COR4_57_9_202021</v>
      </c>
      <c r="S7676" s="656">
        <v>566</v>
      </c>
      <c r="T7676" s="656" t="s">
        <v>231</v>
      </c>
      <c r="U7676" s="656">
        <v>57</v>
      </c>
      <c r="V7676" s="656">
        <v>9</v>
      </c>
      <c r="W7676" s="656">
        <v>202021</v>
      </c>
      <c r="X7676" s="657">
        <v>0</v>
      </c>
    </row>
    <row r="7677" spans="18:24" x14ac:dyDescent="0.2">
      <c r="R7677" s="656" t="str">
        <f t="shared" si="119"/>
        <v>568_COR4_57_9_202021</v>
      </c>
      <c r="S7677" s="656">
        <v>568</v>
      </c>
      <c r="T7677" s="656" t="s">
        <v>231</v>
      </c>
      <c r="U7677" s="656">
        <v>57</v>
      </c>
      <c r="V7677" s="656">
        <v>9</v>
      </c>
      <c r="W7677" s="656">
        <v>202021</v>
      </c>
      <c r="X7677" s="657">
        <v>0</v>
      </c>
    </row>
    <row r="7678" spans="18:24" x14ac:dyDescent="0.2">
      <c r="R7678" s="656" t="str">
        <f t="shared" si="119"/>
        <v>572_COR4_57_9_202021</v>
      </c>
      <c r="S7678" s="656">
        <v>572</v>
      </c>
      <c r="T7678" s="656" t="s">
        <v>231</v>
      </c>
      <c r="U7678" s="656">
        <v>57</v>
      </c>
      <c r="V7678" s="656">
        <v>9</v>
      </c>
      <c r="W7678" s="656">
        <v>202021</v>
      </c>
      <c r="X7678" s="657">
        <v>0</v>
      </c>
    </row>
    <row r="7679" spans="18:24" x14ac:dyDescent="0.2">
      <c r="R7679" s="656" t="str">
        <f t="shared" si="119"/>
        <v>574_COR4_57_9_202021</v>
      </c>
      <c r="S7679" s="656">
        <v>574</v>
      </c>
      <c r="T7679" s="656" t="s">
        <v>231</v>
      </c>
      <c r="U7679" s="656">
        <v>57</v>
      </c>
      <c r="V7679" s="656">
        <v>9</v>
      </c>
      <c r="W7679" s="656">
        <v>202021</v>
      </c>
      <c r="X7679" s="657">
        <v>0</v>
      </c>
    </row>
    <row r="7680" spans="18:24" x14ac:dyDescent="0.2">
      <c r="R7680" s="656" t="str">
        <f t="shared" si="119"/>
        <v>576_COR4_57_9_202021</v>
      </c>
      <c r="S7680" s="656">
        <v>576</v>
      </c>
      <c r="T7680" s="656" t="s">
        <v>231</v>
      </c>
      <c r="U7680" s="656">
        <v>57</v>
      </c>
      <c r="V7680" s="656">
        <v>9</v>
      </c>
      <c r="W7680" s="656">
        <v>202021</v>
      </c>
      <c r="X7680" s="657">
        <v>0</v>
      </c>
    </row>
    <row r="7681" spans="18:24" x14ac:dyDescent="0.2">
      <c r="R7681" s="656" t="str">
        <f t="shared" si="119"/>
        <v>582_COR4_57_9_202021</v>
      </c>
      <c r="S7681" s="656">
        <v>582</v>
      </c>
      <c r="T7681" s="656" t="s">
        <v>231</v>
      </c>
      <c r="U7681" s="656">
        <v>57</v>
      </c>
      <c r="V7681" s="656">
        <v>9</v>
      </c>
      <c r="W7681" s="656">
        <v>202021</v>
      </c>
      <c r="X7681" s="657">
        <v>0</v>
      </c>
    </row>
    <row r="7682" spans="18:24" x14ac:dyDescent="0.2">
      <c r="R7682" s="656" t="str">
        <f t="shared" si="119"/>
        <v>584_COR4_57_9_202021</v>
      </c>
      <c r="S7682" s="656">
        <v>584</v>
      </c>
      <c r="T7682" s="656" t="s">
        <v>231</v>
      </c>
      <c r="U7682" s="656">
        <v>57</v>
      </c>
      <c r="V7682" s="656">
        <v>9</v>
      </c>
      <c r="W7682" s="656">
        <v>202021</v>
      </c>
      <c r="X7682" s="657">
        <v>0</v>
      </c>
    </row>
    <row r="7683" spans="18:24" x14ac:dyDescent="0.2">
      <c r="R7683" s="656" t="str">
        <f t="shared" si="119"/>
        <v>586_COR4_57_9_202021</v>
      </c>
      <c r="S7683" s="656">
        <v>586</v>
      </c>
      <c r="T7683" s="656" t="s">
        <v>231</v>
      </c>
      <c r="U7683" s="656">
        <v>57</v>
      </c>
      <c r="V7683" s="656">
        <v>9</v>
      </c>
      <c r="W7683" s="656">
        <v>202021</v>
      </c>
      <c r="X7683" s="657">
        <v>0</v>
      </c>
    </row>
  </sheetData>
  <phoneticPr fontId="0" type="noConversion"/>
  <pageMargins left="0" right="0" top="0" bottom="0" header="0" footer="0"/>
  <pageSetup paperSize="8" scale="62" fitToWidth="2" orientation="landscape" r:id="rId1"/>
  <headerFooter alignWithMargins="0"/>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FFFFCC"/>
  </sheetPr>
  <dimension ref="A1:AC1179"/>
  <sheetViews>
    <sheetView zoomScale="86" zoomScaleNormal="86" workbookViewId="0">
      <selection activeCell="R9" sqref="R9"/>
    </sheetView>
  </sheetViews>
  <sheetFormatPr defaultColWidth="8.84375" defaultRowHeight="12.5" x14ac:dyDescent="0.25"/>
  <cols>
    <col min="1" max="1" width="80.4609375" style="387" customWidth="1"/>
    <col min="2" max="2" width="18.07421875" style="387" customWidth="1"/>
    <col min="3" max="3" width="74.53515625" style="387" customWidth="1"/>
    <col min="4" max="4" width="17.84375" style="387" customWidth="1"/>
    <col min="5" max="6" width="4.07421875" style="387" customWidth="1"/>
    <col min="7" max="7" width="15.765625" style="387" customWidth="1"/>
    <col min="8" max="8" width="16.765625" style="387" customWidth="1"/>
    <col min="9" max="11" width="4.07421875" style="387" customWidth="1"/>
    <col min="12" max="12" width="10.84375" style="387" hidden="1" customWidth="1"/>
    <col min="13" max="13" width="17.84375" style="387" hidden="1" customWidth="1"/>
    <col min="14" max="14" width="0" style="387" hidden="1" customWidth="1"/>
    <col min="15" max="15" width="45.23046875" style="387" hidden="1" customWidth="1"/>
    <col min="16" max="16" width="14.765625" style="387" hidden="1" customWidth="1"/>
    <col min="17" max="17" width="64.3046875" style="388" hidden="1" customWidth="1"/>
    <col min="18" max="18" width="0" style="387" hidden="1" customWidth="1"/>
    <col min="19" max="19" width="2.53515625" style="387" customWidth="1"/>
    <col min="20" max="20" width="2.4609375" style="387" customWidth="1"/>
    <col min="21" max="21" width="2.23046875" style="387" customWidth="1"/>
    <col min="22" max="22" width="2.765625" style="387" customWidth="1"/>
    <col min="23" max="16384" width="8.84375" style="387"/>
  </cols>
  <sheetData>
    <row r="1" spans="1:29" ht="18" x14ac:dyDescent="0.4">
      <c r="A1" s="386" t="s">
        <v>429</v>
      </c>
    </row>
    <row r="3" spans="1:29" ht="13" x14ac:dyDescent="0.3">
      <c r="A3" s="389" t="s">
        <v>838</v>
      </c>
      <c r="B3" s="389"/>
      <c r="L3" s="389" t="s">
        <v>469</v>
      </c>
      <c r="M3" s="389" t="s">
        <v>470</v>
      </c>
      <c r="O3" s="389" t="s">
        <v>471</v>
      </c>
      <c r="P3" s="389" t="s">
        <v>472</v>
      </c>
      <c r="Q3" s="390" t="s">
        <v>473</v>
      </c>
      <c r="R3" s="389" t="s">
        <v>474</v>
      </c>
      <c r="AC3" s="387">
        <f>SUM(AC5:AC542)</f>
        <v>0</v>
      </c>
    </row>
    <row r="4" spans="1:29" ht="15.5" x14ac:dyDescent="0.35">
      <c r="A4" s="389" t="s">
        <v>475</v>
      </c>
      <c r="B4" s="389" t="s">
        <v>759</v>
      </c>
      <c r="C4" s="389" t="s">
        <v>476</v>
      </c>
      <c r="D4" s="389" t="s">
        <v>761</v>
      </c>
      <c r="G4" s="389" t="s">
        <v>759</v>
      </c>
      <c r="H4" s="389" t="s">
        <v>761</v>
      </c>
      <c r="L4" s="387" t="str">
        <f>IF(ISERROR(FIND("=",O4)),"",RIGHT(O4,LEN(O4)-FIND("=",O4)+3))</f>
        <v/>
      </c>
      <c r="M4" s="387" t="str">
        <f>IF(ISERROR(FIND(" (include",O4)),"",RIGHT(O4,LEN(O4)-FIND(" (include",O4)))</f>
        <v/>
      </c>
      <c r="N4" s="389" t="s">
        <v>477</v>
      </c>
      <c r="O4" s="387" t="s">
        <v>696</v>
      </c>
      <c r="P4" s="387" t="str">
        <f>IF(ISERROR(FIND(" (line",O4)),"",RIGHT(O4,LEN(O4)-FIND(" (line",O4)))</f>
        <v/>
      </c>
      <c r="Q4" s="388" t="str">
        <f>LEFT(O4,LEN(O4)-LEN(P4))</f>
        <v>Capital outturn</v>
      </c>
      <c r="R4" s="391">
        <f>VLOOKUP(Q4,Translate!$A$5:$C$1178,2,FALSE)</f>
        <v>0</v>
      </c>
      <c r="W4" s="389" t="s">
        <v>478</v>
      </c>
    </row>
    <row r="5" spans="1:29" ht="15.5" x14ac:dyDescent="0.35">
      <c r="A5" s="387" t="s">
        <v>839</v>
      </c>
      <c r="C5" s="387" t="s">
        <v>840</v>
      </c>
      <c r="G5" s="387" t="s">
        <v>2625</v>
      </c>
      <c r="H5" s="387" t="s">
        <v>2627</v>
      </c>
      <c r="L5" s="387" t="str">
        <f t="shared" ref="L5:L68" si="0">IF(ISERROR(FIND("=",O5)),"",RIGHT(O5,LEN(O5)-FIND("=",O5)+3))</f>
        <v/>
      </c>
      <c r="M5" s="387" t="str">
        <f t="shared" ref="M5:M68" si="1">IF(ISERROR(FIND(" (include",O5)),"",RIGHT(O5,LEN(O5)-FIND(" (include",O5)))</f>
        <v/>
      </c>
      <c r="O5" s="387" t="s">
        <v>290</v>
      </c>
      <c r="P5" s="387" t="str">
        <f t="shared" ref="P5:P68" si="2">IF(ISERROR(FIND(" (line",O5)),"",RIGHT(O5,LEN(O5)-FIND(" (line",O5)))</f>
        <v/>
      </c>
      <c r="Q5" s="388" t="str">
        <f t="shared" ref="Q5:Q68" si="3">LEFT(O5,LEN(O5)-LEN(P5))</f>
        <v>Please select your authority</v>
      </c>
      <c r="R5" s="391">
        <f>VLOOKUP(Q5,Translate!$A$5:$C$1178,2,FALSE)</f>
        <v>0</v>
      </c>
      <c r="W5" s="387" t="s">
        <v>479</v>
      </c>
      <c r="X5" s="387" t="str">
        <f>IF(LEFT(W5,1)=" ",RIGHT(W5,LEN(W5)-1),W5)</f>
        <v>Llyfrgelloedd, diwylliant, threftadaeth, chwaraeon ac hamdden:</v>
      </c>
      <c r="Y5" s="387" t="str">
        <f>IF(LEFT(X5,1)=" ",RIGHT(X5,LEN(X5)-1),X5)</f>
        <v>Llyfrgelloedd, diwylliant, threftadaeth, chwaraeon ac hamdden:</v>
      </c>
      <c r="Z5" s="387" t="str">
        <f>IF(LEFT(Y5,1)=" ",RIGHT(Y5,LEN(Y5)-1),Y5)</f>
        <v>Llyfrgelloedd, diwylliant, threftadaeth, chwaraeon ac hamdden:</v>
      </c>
      <c r="AA5" s="387" t="str">
        <f>IF(LEFT(Z5,1)=" ",RIGHT(Z5,LEN(Z5)-1),Z5)</f>
        <v>Llyfrgelloedd, diwylliant, threftadaeth, chwaraeon ac hamdden:</v>
      </c>
      <c r="AB5" s="387" t="str">
        <f>IF(LEFT(AA5,1)=" ",RIGHT(AA5,LEN(AA5)-1),AA5)</f>
        <v>Llyfrgelloedd, diwylliant, threftadaeth, chwaraeon ac hamdden:</v>
      </c>
      <c r="AC5" s="387">
        <f>IF(LEFT(AB5,1)=" ",1,0)</f>
        <v>0</v>
      </c>
    </row>
    <row r="6" spans="1:29" ht="15.5" x14ac:dyDescent="0.35">
      <c r="A6" s="387" t="s">
        <v>841</v>
      </c>
      <c r="C6" s="387" t="s">
        <v>842</v>
      </c>
      <c r="G6" s="387" t="s">
        <v>2629</v>
      </c>
      <c r="H6" s="387" t="s">
        <v>2631</v>
      </c>
      <c r="L6" s="387" t="str">
        <f t="shared" si="0"/>
        <v/>
      </c>
      <c r="M6" s="387" t="str">
        <f t="shared" si="1"/>
        <v/>
      </c>
      <c r="O6" s="387" t="s">
        <v>420</v>
      </c>
      <c r="P6" s="387" t="str">
        <f t="shared" si="2"/>
        <v/>
      </c>
      <c r="Q6" s="388" t="str">
        <f t="shared" si="3"/>
        <v>If necessary, please amend the name and telephone number of our contact in case of queries:-</v>
      </c>
      <c r="R6" s="391">
        <f>VLOOKUP(Q6,Translate!$A$5:$C$1178,2,FALSE)</f>
        <v>0</v>
      </c>
      <c r="W6" s="387" t="s">
        <v>480</v>
      </c>
      <c r="X6" s="387" t="str">
        <f t="shared" ref="X6:AB56" si="4">IF(LEFT(W6,1)=" ",RIGHT(W6,LEN(W6)-1),W6)</f>
        <v>Y gwasanaeth llyfrgelloedd</v>
      </c>
      <c r="Y6" s="387" t="str">
        <f t="shared" si="4"/>
        <v>Y gwasanaeth llyfrgelloedd</v>
      </c>
      <c r="Z6" s="387" t="str">
        <f t="shared" si="4"/>
        <v>Y gwasanaeth llyfrgelloedd</v>
      </c>
      <c r="AA6" s="387" t="str">
        <f t="shared" si="4"/>
        <v>Y gwasanaeth llyfrgelloedd</v>
      </c>
      <c r="AB6" s="387" t="str">
        <f t="shared" si="4"/>
        <v>Y gwasanaeth llyfrgelloedd</v>
      </c>
      <c r="AC6" s="387">
        <f t="shared" ref="AC6:AC69" si="5">IF(LEFT(AB6,1)=" ",1,0)</f>
        <v>0</v>
      </c>
    </row>
    <row r="7" spans="1:29" ht="15.5" x14ac:dyDescent="0.35">
      <c r="A7" s="387" t="s">
        <v>843</v>
      </c>
      <c r="C7" s="387" t="s">
        <v>844</v>
      </c>
      <c r="G7" s="387" t="s">
        <v>2632</v>
      </c>
      <c r="H7" s="387" t="s">
        <v>2633</v>
      </c>
      <c r="L7" s="387" t="str">
        <f t="shared" si="0"/>
        <v/>
      </c>
      <c r="M7" s="387" t="str">
        <f t="shared" si="1"/>
        <v/>
      </c>
      <c r="O7" s="387" t="s">
        <v>421</v>
      </c>
      <c r="P7" s="387" t="str">
        <f t="shared" si="2"/>
        <v/>
      </c>
      <c r="Q7" s="388" t="str">
        <f t="shared" si="3"/>
        <v xml:space="preserve">Contact name:        </v>
      </c>
      <c r="R7" s="391" t="e">
        <f>VLOOKUP(Q7,Translate!$A$5:$C$1178,2,FALSE)</f>
        <v>#N/A</v>
      </c>
      <c r="W7" s="387" t="s">
        <v>481</v>
      </c>
      <c r="X7" s="387" t="str">
        <f t="shared" si="4"/>
        <v>Amgueddfeydd ac orielau</v>
      </c>
      <c r="Y7" s="387" t="str">
        <f t="shared" si="4"/>
        <v>Amgueddfeydd ac orielau</v>
      </c>
      <c r="Z7" s="387" t="str">
        <f t="shared" si="4"/>
        <v>Amgueddfeydd ac orielau</v>
      </c>
      <c r="AA7" s="387" t="str">
        <f t="shared" si="4"/>
        <v>Amgueddfeydd ac orielau</v>
      </c>
      <c r="AB7" s="387" t="str">
        <f t="shared" si="4"/>
        <v>Amgueddfeydd ac orielau</v>
      </c>
      <c r="AC7" s="387">
        <f t="shared" si="5"/>
        <v>0</v>
      </c>
    </row>
    <row r="8" spans="1:29" ht="15.5" x14ac:dyDescent="0.35">
      <c r="A8" s="387" t="s">
        <v>845</v>
      </c>
      <c r="C8" s="387" t="s">
        <v>846</v>
      </c>
      <c r="G8" s="387" t="s">
        <v>773</v>
      </c>
      <c r="H8" s="387" t="s">
        <v>2636</v>
      </c>
      <c r="L8" s="387" t="str">
        <f t="shared" si="0"/>
        <v/>
      </c>
      <c r="M8" s="387" t="str">
        <f t="shared" si="1"/>
        <v/>
      </c>
      <c r="O8" s="387" t="s">
        <v>422</v>
      </c>
      <c r="P8" s="387" t="str">
        <f t="shared" si="2"/>
        <v/>
      </c>
      <c r="Q8" s="388" t="str">
        <f t="shared" si="3"/>
        <v xml:space="preserve">Contact E-mail:        </v>
      </c>
      <c r="R8" s="391" t="e">
        <f>VLOOKUP(Q8,Translate!$A$5:$C$1178,2,FALSE)</f>
        <v>#N/A</v>
      </c>
      <c r="W8" s="387" t="s">
        <v>482</v>
      </c>
      <c r="X8" s="387" t="str">
        <f t="shared" si="4"/>
        <v>Archifau</v>
      </c>
      <c r="Y8" s="387" t="str">
        <f t="shared" si="4"/>
        <v>Archifau</v>
      </c>
      <c r="Z8" s="387" t="str">
        <f t="shared" si="4"/>
        <v>Archifau</v>
      </c>
      <c r="AA8" s="387" t="str">
        <f t="shared" si="4"/>
        <v>Archifau</v>
      </c>
      <c r="AB8" s="387" t="str">
        <f t="shared" si="4"/>
        <v>Archifau</v>
      </c>
      <c r="AC8" s="387">
        <f t="shared" si="5"/>
        <v>0</v>
      </c>
    </row>
    <row r="9" spans="1:29" ht="15.5" x14ac:dyDescent="0.35">
      <c r="A9" s="387" t="s">
        <v>847</v>
      </c>
      <c r="C9" s="387" t="s">
        <v>848</v>
      </c>
      <c r="G9" s="387" t="s">
        <v>775</v>
      </c>
      <c r="H9" s="387" t="s">
        <v>2637</v>
      </c>
      <c r="L9" s="387" t="str">
        <f t="shared" si="0"/>
        <v/>
      </c>
      <c r="M9" s="387" t="str">
        <f t="shared" si="1"/>
        <v/>
      </c>
      <c r="O9" s="387" t="s">
        <v>423</v>
      </c>
      <c r="P9" s="387" t="str">
        <f t="shared" si="2"/>
        <v/>
      </c>
      <c r="Q9" s="388" t="str">
        <f t="shared" si="3"/>
        <v xml:space="preserve">Telephone:        </v>
      </c>
      <c r="R9" s="391" t="e">
        <f>VLOOKUP(Q9,Translate!$A$5:$C$1178,2,FALSE)</f>
        <v>#N/A</v>
      </c>
      <c r="W9" s="387" t="s">
        <v>484</v>
      </c>
      <c r="X9" s="387" t="str">
        <f t="shared" si="4"/>
        <v>Datblygu a chynorthwyo'r celfyddydau</v>
      </c>
      <c r="Y9" s="387" t="str">
        <f t="shared" si="4"/>
        <v>Datblygu a chynorthwyo'r celfyddydau</v>
      </c>
      <c r="Z9" s="387" t="str">
        <f t="shared" si="4"/>
        <v>Datblygu a chynorthwyo'r celfyddydau</v>
      </c>
      <c r="AA9" s="387" t="str">
        <f t="shared" si="4"/>
        <v>Datblygu a chynorthwyo'r celfyddydau</v>
      </c>
      <c r="AB9" s="387" t="str">
        <f t="shared" si="4"/>
        <v>Datblygu a chynorthwyo'r celfyddydau</v>
      </c>
      <c r="AC9" s="387">
        <f t="shared" si="5"/>
        <v>0</v>
      </c>
    </row>
    <row r="10" spans="1:29" ht="15.5" x14ac:dyDescent="0.35">
      <c r="A10" s="387" t="s">
        <v>849</v>
      </c>
      <c r="C10" s="387" t="s">
        <v>850</v>
      </c>
      <c r="G10" s="387" t="s">
        <v>777</v>
      </c>
      <c r="H10" s="387" t="s">
        <v>2639</v>
      </c>
      <c r="L10" s="387" t="str">
        <f t="shared" si="0"/>
        <v/>
      </c>
      <c r="M10" s="387" t="str">
        <f t="shared" si="1"/>
        <v/>
      </c>
      <c r="O10" s="387" t="s">
        <v>22</v>
      </c>
      <c r="P10" s="387" t="str">
        <f t="shared" si="2"/>
        <v/>
      </c>
      <c r="Q10" s="388" t="str">
        <f t="shared" si="3"/>
        <v>The information on this form must be submitted to the Welsh Government under section 14 of the Local Government Act 2003.</v>
      </c>
      <c r="R10" s="391">
        <f>VLOOKUP(Q10,Translate!$A$5:$C$1178,2,FALSE)</f>
        <v>0</v>
      </c>
      <c r="Y10" s="387">
        <f t="shared" si="4"/>
        <v>0</v>
      </c>
      <c r="Z10" s="387">
        <f t="shared" si="4"/>
        <v>0</v>
      </c>
      <c r="AA10" s="387">
        <f t="shared" si="4"/>
        <v>0</v>
      </c>
      <c r="AB10" s="387">
        <f t="shared" si="4"/>
        <v>0</v>
      </c>
      <c r="AC10" s="387">
        <f t="shared" si="5"/>
        <v>0</v>
      </c>
    </row>
    <row r="11" spans="1:29" ht="15.5" x14ac:dyDescent="0.35">
      <c r="A11" s="387" t="s">
        <v>851</v>
      </c>
      <c r="C11" s="387" t="s">
        <v>852</v>
      </c>
      <c r="G11" s="387" t="s">
        <v>779</v>
      </c>
      <c r="H11" s="387" t="s">
        <v>2641</v>
      </c>
      <c r="L11" s="387" t="str">
        <f t="shared" si="0"/>
        <v/>
      </c>
      <c r="M11" s="387" t="str">
        <f t="shared" si="1"/>
        <v/>
      </c>
      <c r="O11" s="387" t="s">
        <v>697</v>
      </c>
      <c r="P11" s="387" t="str">
        <f t="shared" si="2"/>
        <v/>
      </c>
      <c r="Q11" s="388" t="str">
        <f t="shared" si="3"/>
        <v>This form must be returned by 31 July 2015</v>
      </c>
      <c r="R11" s="391" t="e">
        <f>VLOOKUP(Q11,Translate!$A$5:$C$1178,2,FALSE)</f>
        <v>#N/A</v>
      </c>
      <c r="Y11" s="387">
        <f t="shared" si="4"/>
        <v>0</v>
      </c>
      <c r="Z11" s="387">
        <f t="shared" si="4"/>
        <v>0</v>
      </c>
      <c r="AA11" s="387">
        <f t="shared" si="4"/>
        <v>0</v>
      </c>
      <c r="AB11" s="387">
        <f t="shared" si="4"/>
        <v>0</v>
      </c>
      <c r="AC11" s="387">
        <f t="shared" si="5"/>
        <v>0</v>
      </c>
    </row>
    <row r="12" spans="1:29" ht="15.5" x14ac:dyDescent="0.35">
      <c r="A12" s="387" t="s">
        <v>853</v>
      </c>
      <c r="C12" s="387" t="s">
        <v>854</v>
      </c>
      <c r="G12" s="387" t="s">
        <v>781</v>
      </c>
      <c r="H12" s="387" t="s">
        <v>2643</v>
      </c>
      <c r="L12" s="387" t="str">
        <f t="shared" si="0"/>
        <v/>
      </c>
      <c r="M12" s="387" t="str">
        <f t="shared" si="1"/>
        <v/>
      </c>
      <c r="O12" s="387" t="s">
        <v>424</v>
      </c>
      <c r="P12" s="387" t="str">
        <f t="shared" si="2"/>
        <v/>
      </c>
      <c r="Q12" s="388" t="str">
        <f t="shared" si="3"/>
        <v>Please email the spreadsheet to the address below, please note that we no longer require a signed hard-copy of this return.</v>
      </c>
      <c r="R12" s="391">
        <f>VLOOKUP(Q12,Translate!$A$5:$C$1178,2,FALSE)</f>
        <v>0</v>
      </c>
      <c r="Y12" s="387">
        <f t="shared" si="4"/>
        <v>0</v>
      </c>
      <c r="Z12" s="387">
        <f t="shared" si="4"/>
        <v>0</v>
      </c>
      <c r="AA12" s="387">
        <f t="shared" si="4"/>
        <v>0</v>
      </c>
      <c r="AB12" s="387">
        <f t="shared" si="4"/>
        <v>0</v>
      </c>
      <c r="AC12" s="387">
        <f t="shared" si="5"/>
        <v>0</v>
      </c>
    </row>
    <row r="13" spans="1:29" ht="15.5" x14ac:dyDescent="0.35">
      <c r="A13" s="387" t="s">
        <v>855</v>
      </c>
      <c r="C13" s="387" t="s">
        <v>856</v>
      </c>
      <c r="G13" s="387" t="s">
        <v>783</v>
      </c>
      <c r="H13" s="387" t="s">
        <v>2645</v>
      </c>
      <c r="L13" s="387" t="str">
        <f t="shared" si="0"/>
        <v/>
      </c>
      <c r="M13" s="387" t="str">
        <f t="shared" si="1"/>
        <v/>
      </c>
      <c r="O13" s="387" t="s">
        <v>436</v>
      </c>
      <c r="P13" s="387" t="str">
        <f t="shared" si="2"/>
        <v/>
      </c>
      <c r="Q13" s="388" t="str">
        <f t="shared" si="3"/>
        <v>Any queries on completion of the form or spreadsheet should be directed to Frank Kelly or Anthony Newby, via telephone or e-mail, as directed below.</v>
      </c>
      <c r="R13" s="391">
        <f>VLOOKUP(Q13,Translate!$A$5:$C$1178,2,FALSE)</f>
        <v>0</v>
      </c>
      <c r="Y13" s="387">
        <f t="shared" si="4"/>
        <v>0</v>
      </c>
      <c r="Z13" s="387">
        <f t="shared" si="4"/>
        <v>0</v>
      </c>
      <c r="AA13" s="387">
        <f t="shared" si="4"/>
        <v>0</v>
      </c>
      <c r="AB13" s="387">
        <f t="shared" si="4"/>
        <v>0</v>
      </c>
      <c r="AC13" s="387">
        <f t="shared" si="5"/>
        <v>0</v>
      </c>
    </row>
    <row r="14" spans="1:29" ht="15.5" x14ac:dyDescent="0.35">
      <c r="A14" s="387" t="s">
        <v>857</v>
      </c>
      <c r="C14" s="387" t="s">
        <v>852</v>
      </c>
      <c r="G14" s="387" t="s">
        <v>785</v>
      </c>
      <c r="H14" s="387" t="s">
        <v>2647</v>
      </c>
      <c r="L14" s="387" t="str">
        <f t="shared" si="0"/>
        <v/>
      </c>
      <c r="M14" s="387" t="str">
        <f t="shared" si="1"/>
        <v/>
      </c>
      <c r="O14" s="387" t="s">
        <v>23</v>
      </c>
      <c r="P14" s="387" t="str">
        <f t="shared" si="2"/>
        <v/>
      </c>
      <c r="Q14" s="388" t="str">
        <f t="shared" si="3"/>
        <v>It is a Welsh Government audit requirement that all cells are completed.  Please ensure that all blank cells are populated with zeros, those that are not will be assumed to be zero.</v>
      </c>
      <c r="R14" s="391">
        <f>VLOOKUP(Q14,Translate!$A$5:$C$1178,2,FALSE)</f>
        <v>0</v>
      </c>
      <c r="Y14" s="387">
        <f t="shared" si="4"/>
        <v>0</v>
      </c>
      <c r="Z14" s="387">
        <f t="shared" si="4"/>
        <v>0</v>
      </c>
      <c r="AA14" s="387">
        <f t="shared" si="4"/>
        <v>0</v>
      </c>
      <c r="AB14" s="387">
        <f t="shared" si="4"/>
        <v>0</v>
      </c>
      <c r="AC14" s="387">
        <f t="shared" si="5"/>
        <v>0</v>
      </c>
    </row>
    <row r="15" spans="1:29" ht="15.5" x14ac:dyDescent="0.35">
      <c r="A15" s="387" t="s">
        <v>858</v>
      </c>
      <c r="C15" s="387" t="s">
        <v>859</v>
      </c>
      <c r="G15" s="387" t="s">
        <v>791</v>
      </c>
      <c r="H15" s="387" t="s">
        <v>2649</v>
      </c>
      <c r="L15" s="387" t="str">
        <f t="shared" si="0"/>
        <v/>
      </c>
      <c r="M15" s="387" t="str">
        <f t="shared" si="1"/>
        <v/>
      </c>
      <c r="O15" s="387" t="s">
        <v>161</v>
      </c>
      <c r="P15" s="387" t="str">
        <f t="shared" si="2"/>
        <v/>
      </c>
      <c r="Q15" s="388" t="str">
        <f t="shared" si="3"/>
        <v>Local Government Financial Statistics,</v>
      </c>
      <c r="R15" s="391">
        <f>VLOOKUP(Q15,Translate!$A$5:$C$1178,2,FALSE)</f>
        <v>0</v>
      </c>
      <c r="Y15" s="387">
        <f t="shared" si="4"/>
        <v>0</v>
      </c>
      <c r="Z15" s="387">
        <f t="shared" si="4"/>
        <v>0</v>
      </c>
      <c r="AA15" s="387">
        <f t="shared" si="4"/>
        <v>0</v>
      </c>
      <c r="AB15" s="387">
        <f t="shared" si="4"/>
        <v>0</v>
      </c>
      <c r="AC15" s="387">
        <f t="shared" si="5"/>
        <v>0</v>
      </c>
    </row>
    <row r="16" spans="1:29" ht="15.5" x14ac:dyDescent="0.35">
      <c r="A16" s="387" t="s">
        <v>860</v>
      </c>
      <c r="C16" s="387" t="s">
        <v>861</v>
      </c>
      <c r="G16" s="387" t="s">
        <v>787</v>
      </c>
      <c r="H16" s="387" t="s">
        <v>2651</v>
      </c>
      <c r="L16" s="387" t="str">
        <f t="shared" si="0"/>
        <v/>
      </c>
      <c r="M16" s="387" t="str">
        <f t="shared" si="1"/>
        <v/>
      </c>
      <c r="O16" s="387" t="s">
        <v>162</v>
      </c>
      <c r="P16" s="387" t="str">
        <f t="shared" si="2"/>
        <v/>
      </c>
      <c r="Q16" s="388" t="str">
        <f t="shared" si="3"/>
        <v>Knowledge and Analytical Services,</v>
      </c>
      <c r="R16" s="391">
        <f>VLOOKUP(Q16,Translate!$A$5:$C$1178,2,FALSE)</f>
        <v>0</v>
      </c>
      <c r="Y16" s="387">
        <f t="shared" si="4"/>
        <v>0</v>
      </c>
      <c r="Z16" s="387">
        <f t="shared" si="4"/>
        <v>0</v>
      </c>
      <c r="AA16" s="387">
        <f t="shared" si="4"/>
        <v>0</v>
      </c>
      <c r="AB16" s="387">
        <f t="shared" si="4"/>
        <v>0</v>
      </c>
      <c r="AC16" s="387">
        <f t="shared" si="5"/>
        <v>0</v>
      </c>
    </row>
    <row r="17" spans="1:29" ht="15.5" x14ac:dyDescent="0.35">
      <c r="A17" s="387" t="s">
        <v>862</v>
      </c>
      <c r="C17" s="387" t="s">
        <v>863</v>
      </c>
      <c r="G17" s="387" t="s">
        <v>789</v>
      </c>
      <c r="H17" s="387" t="s">
        <v>2653</v>
      </c>
      <c r="L17" s="387" t="str">
        <f t="shared" si="0"/>
        <v/>
      </c>
      <c r="M17" s="387" t="str">
        <f t="shared" si="1"/>
        <v/>
      </c>
      <c r="O17" s="387" t="s">
        <v>24</v>
      </c>
      <c r="P17" s="387" t="str">
        <f t="shared" si="2"/>
        <v/>
      </c>
      <c r="Q17" s="388" t="str">
        <f t="shared" si="3"/>
        <v>Welsh Government,</v>
      </c>
      <c r="R17" s="391">
        <f>VLOOKUP(Q17,Translate!$A$5:$C$1178,2,FALSE)</f>
        <v>0</v>
      </c>
      <c r="Y17" s="387">
        <f t="shared" si="4"/>
        <v>0</v>
      </c>
      <c r="Z17" s="387">
        <f t="shared" si="4"/>
        <v>0</v>
      </c>
      <c r="AA17" s="387">
        <f t="shared" si="4"/>
        <v>0</v>
      </c>
      <c r="AB17" s="387">
        <f t="shared" si="4"/>
        <v>0</v>
      </c>
      <c r="AC17" s="387">
        <f t="shared" si="5"/>
        <v>0</v>
      </c>
    </row>
    <row r="18" spans="1:29" ht="15.5" x14ac:dyDescent="0.35">
      <c r="A18" s="387" t="s">
        <v>864</v>
      </c>
      <c r="C18" s="387" t="s">
        <v>865</v>
      </c>
      <c r="G18" s="387" t="s">
        <v>793</v>
      </c>
      <c r="H18" s="387" t="s">
        <v>2654</v>
      </c>
      <c r="L18" s="387" t="str">
        <f t="shared" si="0"/>
        <v/>
      </c>
      <c r="M18" s="387" t="str">
        <f t="shared" si="1"/>
        <v/>
      </c>
      <c r="O18" s="387" t="s">
        <v>316</v>
      </c>
      <c r="P18" s="387" t="str">
        <f t="shared" si="2"/>
        <v/>
      </c>
      <c r="Q18" s="388" t="str">
        <f t="shared" si="3"/>
        <v>Cathays Park,</v>
      </c>
      <c r="R18" s="391">
        <f>VLOOKUP(Q18,Translate!$A$5:$C$1178,2,FALSE)</f>
        <v>0</v>
      </c>
      <c r="Y18" s="387">
        <f t="shared" si="4"/>
        <v>0</v>
      </c>
      <c r="Z18" s="387">
        <f t="shared" si="4"/>
        <v>0</v>
      </c>
      <c r="AA18" s="387">
        <f t="shared" si="4"/>
        <v>0</v>
      </c>
      <c r="AB18" s="387">
        <f t="shared" si="4"/>
        <v>0</v>
      </c>
      <c r="AC18" s="387">
        <f t="shared" si="5"/>
        <v>0</v>
      </c>
    </row>
    <row r="19" spans="1:29" ht="15.5" x14ac:dyDescent="0.35">
      <c r="A19" s="387" t="s">
        <v>866</v>
      </c>
      <c r="C19" s="387" t="s">
        <v>867</v>
      </c>
      <c r="G19" s="387" t="s">
        <v>794</v>
      </c>
      <c r="H19" s="387" t="s">
        <v>2655</v>
      </c>
      <c r="L19" s="387" t="str">
        <f t="shared" si="0"/>
        <v/>
      </c>
      <c r="M19" s="387" t="str">
        <f t="shared" si="1"/>
        <v/>
      </c>
      <c r="O19" s="387" t="s">
        <v>317</v>
      </c>
      <c r="P19" s="387" t="str">
        <f t="shared" si="2"/>
        <v/>
      </c>
      <c r="Q19" s="388" t="str">
        <f t="shared" si="3"/>
        <v>CARDIFF,</v>
      </c>
      <c r="R19" s="391">
        <f>VLOOKUP(Q19,Translate!$A$5:$C$1178,2,FALSE)</f>
        <v>0</v>
      </c>
      <c r="Y19" s="387">
        <f t="shared" si="4"/>
        <v>0</v>
      </c>
      <c r="Z19" s="387">
        <f t="shared" si="4"/>
        <v>0</v>
      </c>
      <c r="AA19" s="387">
        <f t="shared" si="4"/>
        <v>0</v>
      </c>
      <c r="AB19" s="387">
        <f t="shared" si="4"/>
        <v>0</v>
      </c>
      <c r="AC19" s="387">
        <f t="shared" si="5"/>
        <v>0</v>
      </c>
    </row>
    <row r="20" spans="1:29" ht="15.5" x14ac:dyDescent="0.35">
      <c r="A20" s="387" t="s">
        <v>868</v>
      </c>
      <c r="C20" s="387" t="s">
        <v>869</v>
      </c>
      <c r="G20" s="387" t="s">
        <v>796</v>
      </c>
      <c r="H20" s="387" t="s">
        <v>2656</v>
      </c>
      <c r="L20" s="387" t="str">
        <f t="shared" si="0"/>
        <v/>
      </c>
      <c r="M20" s="387" t="str">
        <f t="shared" si="1"/>
        <v/>
      </c>
      <c r="O20" s="387" t="s">
        <v>318</v>
      </c>
      <c r="P20" s="387" t="str">
        <f t="shared" si="2"/>
        <v/>
      </c>
      <c r="Q20" s="388" t="str">
        <f t="shared" si="3"/>
        <v>CF10 3NQ.</v>
      </c>
      <c r="R20" s="391">
        <f>VLOOKUP(Q20,Translate!$A$5:$C$1178,2,FALSE)</f>
        <v>0</v>
      </c>
      <c r="Y20" s="387">
        <f t="shared" si="4"/>
        <v>0</v>
      </c>
      <c r="Z20" s="387">
        <f t="shared" si="4"/>
        <v>0</v>
      </c>
      <c r="AA20" s="387">
        <f t="shared" si="4"/>
        <v>0</v>
      </c>
      <c r="AB20" s="387">
        <f t="shared" si="4"/>
        <v>0</v>
      </c>
      <c r="AC20" s="387">
        <f t="shared" si="5"/>
        <v>0</v>
      </c>
    </row>
    <row r="21" spans="1:29" ht="15.5" x14ac:dyDescent="0.35">
      <c r="A21" s="387" t="s">
        <v>870</v>
      </c>
      <c r="C21" s="387" t="s">
        <v>871</v>
      </c>
      <c r="G21" s="387" t="s">
        <v>800</v>
      </c>
      <c r="H21" s="387" t="s">
        <v>2658</v>
      </c>
      <c r="L21" s="387" t="str">
        <f t="shared" si="0"/>
        <v/>
      </c>
      <c r="M21" s="387" t="str">
        <f t="shared" si="1"/>
        <v/>
      </c>
      <c r="O21" s="387" t="s">
        <v>435</v>
      </c>
      <c r="P21" s="387" t="str">
        <f t="shared" si="2"/>
        <v/>
      </c>
      <c r="Q21" s="388" t="str">
        <f t="shared" si="3"/>
        <v>Telephone: 029 2082 5673</v>
      </c>
      <c r="R21" s="391" t="e">
        <f>VLOOKUP(Q21,Translate!$A$5:$C$1178,2,FALSE)</f>
        <v>#N/A</v>
      </c>
      <c r="Y21" s="387">
        <f t="shared" si="4"/>
        <v>0</v>
      </c>
      <c r="Z21" s="387">
        <f t="shared" si="4"/>
        <v>0</v>
      </c>
      <c r="AA21" s="387">
        <f t="shared" si="4"/>
        <v>0</v>
      </c>
      <c r="AB21" s="387">
        <f t="shared" si="4"/>
        <v>0</v>
      </c>
      <c r="AC21" s="387">
        <f t="shared" si="5"/>
        <v>0</v>
      </c>
    </row>
    <row r="22" spans="1:29" ht="15.5" x14ac:dyDescent="0.35">
      <c r="A22" s="387" t="s">
        <v>872</v>
      </c>
      <c r="C22" s="387" t="s">
        <v>873</v>
      </c>
      <c r="G22" s="387" t="s">
        <v>802</v>
      </c>
      <c r="H22" s="387" t="s">
        <v>2738</v>
      </c>
      <c r="L22" s="387" t="str">
        <f t="shared" si="0"/>
        <v/>
      </c>
      <c r="M22" s="387" t="str">
        <f t="shared" si="1"/>
        <v/>
      </c>
      <c r="O22" s="387" t="s">
        <v>163</v>
      </c>
      <c r="P22" s="387" t="str">
        <f t="shared" si="2"/>
        <v/>
      </c>
      <c r="Q22" s="388" t="str">
        <f t="shared" si="3"/>
        <v>E-mail: lgfs.transfer@wales.gsi.gov.uk</v>
      </c>
      <c r="R22" s="391" t="e">
        <f>VLOOKUP(Q22,Translate!$A$5:$C$1178,2,FALSE)</f>
        <v>#N/A</v>
      </c>
      <c r="Y22" s="387">
        <f t="shared" si="4"/>
        <v>0</v>
      </c>
      <c r="Z22" s="387">
        <f t="shared" si="4"/>
        <v>0</v>
      </c>
      <c r="AA22" s="387">
        <f t="shared" si="4"/>
        <v>0</v>
      </c>
      <c r="AB22" s="387">
        <f t="shared" si="4"/>
        <v>0</v>
      </c>
      <c r="AC22" s="387">
        <f t="shared" si="5"/>
        <v>0</v>
      </c>
    </row>
    <row r="23" spans="1:29" ht="15.5" x14ac:dyDescent="0.35">
      <c r="A23" s="387" t="s">
        <v>874</v>
      </c>
      <c r="C23" s="387" t="s">
        <v>875</v>
      </c>
      <c r="G23" s="387" t="s">
        <v>804</v>
      </c>
      <c r="H23" s="387" t="s">
        <v>2660</v>
      </c>
      <c r="L23" s="387" t="str">
        <f t="shared" si="0"/>
        <v/>
      </c>
      <c r="M23" s="387" t="str">
        <f t="shared" si="1"/>
        <v/>
      </c>
      <c r="N23" s="389"/>
      <c r="P23" s="387" t="str">
        <f t="shared" si="2"/>
        <v/>
      </c>
      <c r="Q23" s="388" t="str">
        <f t="shared" si="3"/>
        <v/>
      </c>
      <c r="R23" s="391" t="e">
        <f>VLOOKUP(Q23,Translate!$A$5:$C$1178,2,FALSE)</f>
        <v>#N/A</v>
      </c>
      <c r="Y23" s="387">
        <f t="shared" si="4"/>
        <v>0</v>
      </c>
      <c r="Z23" s="387">
        <f t="shared" si="4"/>
        <v>0</v>
      </c>
      <c r="AA23" s="387">
        <f t="shared" si="4"/>
        <v>0</v>
      </c>
      <c r="AB23" s="387">
        <f t="shared" si="4"/>
        <v>0</v>
      </c>
      <c r="AC23" s="387">
        <f t="shared" si="5"/>
        <v>0</v>
      </c>
    </row>
    <row r="24" spans="1:29" ht="15.5" x14ac:dyDescent="0.35">
      <c r="A24" s="387" t="s">
        <v>876</v>
      </c>
      <c r="C24" s="387" t="s">
        <v>877</v>
      </c>
      <c r="G24" s="387" t="s">
        <v>806</v>
      </c>
      <c r="H24" s="387" t="s">
        <v>2740</v>
      </c>
      <c r="L24" s="387" t="str">
        <f t="shared" si="0"/>
        <v/>
      </c>
      <c r="M24" s="387" t="str">
        <f t="shared" si="1"/>
        <v/>
      </c>
      <c r="N24" s="389" t="s">
        <v>698</v>
      </c>
      <c r="O24" s="387" t="s">
        <v>699</v>
      </c>
      <c r="P24" s="387" t="str">
        <f t="shared" si="2"/>
        <v/>
      </c>
      <c r="Q24" s="388" t="str">
        <f t="shared" si="3"/>
        <v>Please select your authority on FrontPage</v>
      </c>
      <c r="R24" s="391">
        <f>VLOOKUP(Q24,Translate!$A$5:$C$1178,2,FALSE)</f>
        <v>0</v>
      </c>
      <c r="Y24" s="387">
        <f t="shared" si="4"/>
        <v>0</v>
      </c>
      <c r="Z24" s="387">
        <f t="shared" si="4"/>
        <v>0</v>
      </c>
      <c r="AA24" s="387">
        <f t="shared" si="4"/>
        <v>0</v>
      </c>
      <c r="AB24" s="387">
        <f t="shared" si="4"/>
        <v>0</v>
      </c>
      <c r="AC24" s="387">
        <f t="shared" si="5"/>
        <v>0</v>
      </c>
    </row>
    <row r="25" spans="1:29" ht="15.5" x14ac:dyDescent="0.35">
      <c r="A25" s="387" t="s">
        <v>878</v>
      </c>
      <c r="C25" s="387" t="s">
        <v>879</v>
      </c>
      <c r="G25" s="387" t="s">
        <v>807</v>
      </c>
      <c r="H25" s="387" t="s">
        <v>2661</v>
      </c>
      <c r="L25" s="387" t="str">
        <f t="shared" si="0"/>
        <v/>
      </c>
      <c r="M25" s="387" t="str">
        <f t="shared" si="1"/>
        <v/>
      </c>
      <c r="O25" s="387" t="s">
        <v>437</v>
      </c>
      <c r="P25" s="387" t="str">
        <f t="shared" si="2"/>
        <v/>
      </c>
      <c r="Q25" s="388" t="str">
        <f t="shared" si="3"/>
        <v>COR1-2:       Capital outturn 1 and 2</v>
      </c>
      <c r="R25" s="391">
        <f>VLOOKUP(Q25,Translate!$A$5:$C$1178,2,FALSE)</f>
        <v>0</v>
      </c>
      <c r="Y25" s="387">
        <f t="shared" si="4"/>
        <v>0</v>
      </c>
      <c r="Z25" s="387">
        <f t="shared" si="4"/>
        <v>0</v>
      </c>
      <c r="AA25" s="387">
        <f t="shared" si="4"/>
        <v>0</v>
      </c>
      <c r="AB25" s="387">
        <f t="shared" si="4"/>
        <v>0</v>
      </c>
      <c r="AC25" s="387">
        <f t="shared" si="5"/>
        <v>0</v>
      </c>
    </row>
    <row r="26" spans="1:29" ht="15.5" x14ac:dyDescent="0.35">
      <c r="A26" s="387" t="s">
        <v>880</v>
      </c>
      <c r="C26" s="387" t="s">
        <v>881</v>
      </c>
      <c r="G26" s="387" t="s">
        <v>808</v>
      </c>
      <c r="H26" s="387" t="s">
        <v>2662</v>
      </c>
      <c r="L26" s="387" t="str">
        <f t="shared" si="0"/>
        <v/>
      </c>
      <c r="M26" s="387" t="str">
        <f t="shared" si="1"/>
        <v/>
      </c>
      <c r="N26" s="387">
        <v>1.1000000000000001</v>
      </c>
      <c r="O26" s="387" t="s">
        <v>307</v>
      </c>
      <c r="P26" s="387" t="str">
        <f t="shared" si="2"/>
        <v/>
      </c>
      <c r="Q26" s="388" t="str">
        <f t="shared" si="3"/>
        <v>Pre-primary education</v>
      </c>
      <c r="R26" s="391">
        <f>VLOOKUP(Q26,Translate!$A$5:$C$1178,2,FALSE)</f>
        <v>0</v>
      </c>
      <c r="Y26" s="387">
        <f t="shared" si="4"/>
        <v>0</v>
      </c>
      <c r="Z26" s="387">
        <f t="shared" si="4"/>
        <v>0</v>
      </c>
      <c r="AA26" s="387">
        <f t="shared" si="4"/>
        <v>0</v>
      </c>
      <c r="AB26" s="387">
        <f t="shared" si="4"/>
        <v>0</v>
      </c>
      <c r="AC26" s="387">
        <f t="shared" si="5"/>
        <v>0</v>
      </c>
    </row>
    <row r="27" spans="1:29" ht="15.5" x14ac:dyDescent="0.35">
      <c r="A27" s="387" t="s">
        <v>882</v>
      </c>
      <c r="C27" s="387" t="s">
        <v>883</v>
      </c>
      <c r="G27" s="387" t="s">
        <v>810</v>
      </c>
      <c r="H27" s="387" t="s">
        <v>2664</v>
      </c>
      <c r="L27" s="387" t="str">
        <f t="shared" si="0"/>
        <v/>
      </c>
      <c r="M27" s="387" t="str">
        <f t="shared" si="1"/>
        <v/>
      </c>
      <c r="N27" s="387">
        <v>1.2</v>
      </c>
      <c r="O27" s="387" t="s">
        <v>308</v>
      </c>
      <c r="P27" s="387" t="str">
        <f t="shared" si="2"/>
        <v/>
      </c>
      <c r="Q27" s="388" t="str">
        <f t="shared" si="3"/>
        <v>Primary education</v>
      </c>
      <c r="R27" s="391">
        <f>VLOOKUP(Q27,Translate!$A$5:$C$1178,2,FALSE)</f>
        <v>0</v>
      </c>
      <c r="Y27" s="387">
        <f t="shared" si="4"/>
        <v>0</v>
      </c>
      <c r="Z27" s="387">
        <f t="shared" si="4"/>
        <v>0</v>
      </c>
      <c r="AA27" s="387">
        <f t="shared" si="4"/>
        <v>0</v>
      </c>
      <c r="AB27" s="387">
        <f t="shared" si="4"/>
        <v>0</v>
      </c>
      <c r="AC27" s="387">
        <f t="shared" si="5"/>
        <v>0</v>
      </c>
    </row>
    <row r="28" spans="1:29" ht="15.5" x14ac:dyDescent="0.35">
      <c r="A28" s="387" t="s">
        <v>884</v>
      </c>
      <c r="C28" s="387" t="s">
        <v>885</v>
      </c>
      <c r="G28" s="387" t="s">
        <v>812</v>
      </c>
      <c r="H28" s="387" t="s">
        <v>2666</v>
      </c>
      <c r="L28" s="387" t="str">
        <f t="shared" si="0"/>
        <v/>
      </c>
      <c r="M28" s="387" t="str">
        <f t="shared" si="1"/>
        <v/>
      </c>
      <c r="N28" s="387">
        <v>2</v>
      </c>
      <c r="O28" s="387" t="s">
        <v>64</v>
      </c>
      <c r="P28" s="387" t="str">
        <f t="shared" si="2"/>
        <v/>
      </c>
      <c r="Q28" s="388" t="str">
        <f t="shared" si="3"/>
        <v>Secondary education</v>
      </c>
      <c r="R28" s="391">
        <f>VLOOKUP(Q28,Translate!$A$5:$C$1178,2,FALSE)</f>
        <v>0</v>
      </c>
      <c r="W28" s="387" t="s">
        <v>496</v>
      </c>
      <c r="X28" s="387" t="str">
        <f t="shared" si="4"/>
        <v>Cofrestru etholwyr a cario allan etholiadau</v>
      </c>
      <c r="Y28" s="387" t="str">
        <f t="shared" si="4"/>
        <v>Cofrestru etholwyr a cario allan etholiadau</v>
      </c>
      <c r="Z28" s="387" t="str">
        <f t="shared" si="4"/>
        <v>Cofrestru etholwyr a cario allan etholiadau</v>
      </c>
      <c r="AA28" s="387" t="str">
        <f t="shared" si="4"/>
        <v>Cofrestru etholwyr a cario allan etholiadau</v>
      </c>
      <c r="AB28" s="387" t="str">
        <f t="shared" si="4"/>
        <v>Cofrestru etholwyr a cario allan etholiadau</v>
      </c>
      <c r="AC28" s="387">
        <f t="shared" si="5"/>
        <v>0</v>
      </c>
    </row>
    <row r="29" spans="1:29" ht="15.5" x14ac:dyDescent="0.35">
      <c r="A29" s="387" t="s">
        <v>886</v>
      </c>
      <c r="C29" s="387" t="s">
        <v>887</v>
      </c>
      <c r="G29" s="387" t="s">
        <v>814</v>
      </c>
      <c r="H29" s="387" t="s">
        <v>2668</v>
      </c>
      <c r="L29" s="387" t="str">
        <f t="shared" si="0"/>
        <v/>
      </c>
      <c r="M29" s="387" t="str">
        <f t="shared" si="1"/>
        <v/>
      </c>
      <c r="N29" s="387">
        <v>3</v>
      </c>
      <c r="O29" s="387" t="s">
        <v>65</v>
      </c>
      <c r="P29" s="387" t="str">
        <f t="shared" si="2"/>
        <v/>
      </c>
      <c r="Q29" s="388" t="str">
        <f t="shared" si="3"/>
        <v>Special education</v>
      </c>
      <c r="R29" s="391">
        <f>VLOOKUP(Q29,Translate!$A$5:$C$1178,2,FALSE)</f>
        <v>0</v>
      </c>
      <c r="W29" s="387" t="s">
        <v>498</v>
      </c>
      <c r="X29" s="387" t="str">
        <f t="shared" si="4"/>
        <v>Gwasanaethau canolog i'r cyhoedd</v>
      </c>
      <c r="Y29" s="387" t="str">
        <f t="shared" si="4"/>
        <v>Gwasanaethau canolog i'r cyhoedd</v>
      </c>
      <c r="Z29" s="387" t="str">
        <f t="shared" si="4"/>
        <v>Gwasanaethau canolog i'r cyhoedd</v>
      </c>
      <c r="AA29" s="387" t="str">
        <f t="shared" si="4"/>
        <v>Gwasanaethau canolog i'r cyhoedd</v>
      </c>
      <c r="AB29" s="387" t="str">
        <f t="shared" si="4"/>
        <v>Gwasanaethau canolog i'r cyhoedd</v>
      </c>
      <c r="AC29" s="387">
        <f t="shared" si="5"/>
        <v>0</v>
      </c>
    </row>
    <row r="30" spans="1:29" ht="15.5" x14ac:dyDescent="0.35">
      <c r="A30" s="387" t="s">
        <v>888</v>
      </c>
      <c r="C30" s="387" t="s">
        <v>889</v>
      </c>
      <c r="G30" s="387" t="s">
        <v>816</v>
      </c>
      <c r="H30" s="387" t="s">
        <v>2670</v>
      </c>
      <c r="L30" s="387" t="str">
        <f t="shared" si="0"/>
        <v/>
      </c>
      <c r="M30" s="387" t="str">
        <f t="shared" si="1"/>
        <v/>
      </c>
      <c r="N30" s="387">
        <v>4</v>
      </c>
      <c r="O30" s="387" t="s">
        <v>66</v>
      </c>
      <c r="P30" s="387" t="str">
        <f t="shared" si="2"/>
        <v/>
      </c>
      <c r="Q30" s="388" t="str">
        <f t="shared" si="3"/>
        <v>Youth service</v>
      </c>
      <c r="R30" s="391">
        <f>VLOOKUP(Q30,Translate!$A$5:$C$1178,2,FALSE)</f>
        <v>0</v>
      </c>
      <c r="W30" s="387" t="s">
        <v>499</v>
      </c>
      <c r="X30" s="387" t="str">
        <f t="shared" si="4"/>
        <v>Holl gwasanaethau amgylcheddol lleol</v>
      </c>
      <c r="Y30" s="387" t="str">
        <f t="shared" si="4"/>
        <v>Holl gwasanaethau amgylcheddol lleol</v>
      </c>
      <c r="Z30" s="387" t="str">
        <f t="shared" si="4"/>
        <v>Holl gwasanaethau amgylcheddol lleol</v>
      </c>
      <c r="AA30" s="387" t="str">
        <f t="shared" si="4"/>
        <v>Holl gwasanaethau amgylcheddol lleol</v>
      </c>
      <c r="AB30" s="387" t="str">
        <f t="shared" si="4"/>
        <v>Holl gwasanaethau amgylcheddol lleol</v>
      </c>
      <c r="AC30" s="387">
        <f t="shared" si="5"/>
        <v>0</v>
      </c>
    </row>
    <row r="31" spans="1:29" ht="15.5" x14ac:dyDescent="0.35">
      <c r="A31" s="387" t="s">
        <v>890</v>
      </c>
      <c r="C31" s="387" t="s">
        <v>891</v>
      </c>
      <c r="G31" s="387" t="s">
        <v>2743</v>
      </c>
      <c r="H31" s="387" t="s">
        <v>2742</v>
      </c>
      <c r="L31" s="387" t="str">
        <f t="shared" si="0"/>
        <v/>
      </c>
      <c r="M31" s="387" t="str">
        <f t="shared" si="1"/>
        <v/>
      </c>
      <c r="N31" s="387">
        <v>5</v>
      </c>
      <c r="O31" s="387" t="s">
        <v>67</v>
      </c>
      <c r="P31" s="387" t="str">
        <f t="shared" si="2"/>
        <v/>
      </c>
      <c r="Q31" s="388" t="str">
        <f t="shared" si="3"/>
        <v>Other education services and continuing education</v>
      </c>
      <c r="R31" s="391">
        <f>VLOOKUP(Q31,Translate!$A$5:$C$1178,2,FALSE)</f>
        <v>0</v>
      </c>
      <c r="W31" s="387" t="s">
        <v>500</v>
      </c>
      <c r="X31" s="387" t="str">
        <f t="shared" si="4"/>
        <v>Gwaith cynllunio a datblygu diwydiannol:</v>
      </c>
      <c r="Y31" s="387" t="str">
        <f t="shared" si="4"/>
        <v>Gwaith cynllunio a datblygu diwydiannol:</v>
      </c>
      <c r="Z31" s="387" t="str">
        <f t="shared" si="4"/>
        <v>Gwaith cynllunio a datblygu diwydiannol:</v>
      </c>
      <c r="AA31" s="387" t="str">
        <f t="shared" si="4"/>
        <v>Gwaith cynllunio a datblygu diwydiannol:</v>
      </c>
      <c r="AB31" s="387" t="str">
        <f t="shared" si="4"/>
        <v>Gwaith cynllunio a datblygu diwydiannol:</v>
      </c>
      <c r="AC31" s="387">
        <f t="shared" si="5"/>
        <v>0</v>
      </c>
    </row>
    <row r="32" spans="1:29" ht="15.5" x14ac:dyDescent="0.35">
      <c r="A32" s="387" t="s">
        <v>892</v>
      </c>
      <c r="C32" s="387" t="s">
        <v>893</v>
      </c>
      <c r="G32" s="387" t="s">
        <v>2736</v>
      </c>
      <c r="H32" s="387" t="s">
        <v>2744</v>
      </c>
      <c r="L32" s="387" t="str">
        <f t="shared" si="0"/>
        <v/>
      </c>
      <c r="M32" s="387" t="str">
        <f t="shared" si="1"/>
        <v/>
      </c>
      <c r="N32" s="387">
        <v>6</v>
      </c>
      <c r="O32" s="387" t="s">
        <v>700</v>
      </c>
      <c r="P32" s="387" t="str">
        <f t="shared" si="2"/>
        <v>(lines 1.1 to 5)</v>
      </c>
      <c r="Q32" s="388" t="str">
        <f t="shared" si="3"/>
        <v xml:space="preserve">Total education </v>
      </c>
      <c r="R32" s="391" t="e">
        <f>VLOOKUP(Q32,Translate!$A$5:$C$1178,2,FALSE)</f>
        <v>#N/A</v>
      </c>
      <c r="W32" s="387" t="s">
        <v>501</v>
      </c>
      <c r="X32" s="387" t="str">
        <f t="shared" si="4"/>
        <v>Rheoliadau adeiladu</v>
      </c>
      <c r="Y32" s="387" t="str">
        <f t="shared" si="4"/>
        <v>Rheoliadau adeiladu</v>
      </c>
      <c r="Z32" s="387" t="str">
        <f t="shared" si="4"/>
        <v>Rheoliadau adeiladu</v>
      </c>
      <c r="AA32" s="387" t="str">
        <f t="shared" si="4"/>
        <v>Rheoliadau adeiladu</v>
      </c>
      <c r="AB32" s="387" t="str">
        <f t="shared" si="4"/>
        <v>Rheoliadau adeiladu</v>
      </c>
      <c r="AC32" s="387">
        <f t="shared" si="5"/>
        <v>0</v>
      </c>
    </row>
    <row r="33" spans="1:29" ht="15.5" x14ac:dyDescent="0.35">
      <c r="A33" s="387" t="s">
        <v>894</v>
      </c>
      <c r="C33" s="387" t="s">
        <v>895</v>
      </c>
      <c r="G33" s="387" t="s">
        <v>2671</v>
      </c>
      <c r="H33" s="387" t="s">
        <v>2672</v>
      </c>
      <c r="L33" s="387" t="str">
        <f t="shared" si="0"/>
        <v/>
      </c>
      <c r="M33" s="387" t="str">
        <f t="shared" si="1"/>
        <v/>
      </c>
      <c r="N33" s="387">
        <v>7</v>
      </c>
      <c r="O33" s="387" t="s">
        <v>309</v>
      </c>
      <c r="P33" s="387" t="str">
        <f t="shared" si="2"/>
        <v/>
      </c>
      <c r="Q33" s="388" t="str">
        <f t="shared" si="3"/>
        <v>Social services</v>
      </c>
      <c r="R33" s="391" t="str">
        <f>VLOOKUP(Q33,Translate!$A$5:$C$1178,2,FALSE)</f>
        <v xml:space="preserve"> (line 7)</v>
      </c>
      <c r="W33" s="387" t="s">
        <v>503</v>
      </c>
      <c r="X33" s="387" t="str">
        <f t="shared" si="4"/>
        <v>Rheoliadau datblygu</v>
      </c>
      <c r="Y33" s="387" t="str">
        <f t="shared" si="4"/>
        <v>Rheoliadau datblygu</v>
      </c>
      <c r="Z33" s="387" t="str">
        <f t="shared" si="4"/>
        <v>Rheoliadau datblygu</v>
      </c>
      <c r="AA33" s="387" t="str">
        <f t="shared" si="4"/>
        <v>Rheoliadau datblygu</v>
      </c>
      <c r="AB33" s="387" t="str">
        <f t="shared" si="4"/>
        <v>Rheoliadau datblygu</v>
      </c>
      <c r="AC33" s="387">
        <f t="shared" si="5"/>
        <v>0</v>
      </c>
    </row>
    <row r="34" spans="1:29" ht="15.5" x14ac:dyDescent="0.35">
      <c r="A34" s="387" t="s">
        <v>896</v>
      </c>
      <c r="C34" s="387" t="s">
        <v>897</v>
      </c>
      <c r="G34" s="387" t="s">
        <v>819</v>
      </c>
      <c r="H34" s="387" t="s">
        <v>2674</v>
      </c>
      <c r="L34" s="387" t="str">
        <f t="shared" si="0"/>
        <v/>
      </c>
      <c r="M34" s="387" t="str">
        <f t="shared" si="1"/>
        <v/>
      </c>
      <c r="N34" s="387">
        <v>8.1</v>
      </c>
      <c r="O34" s="387" t="s">
        <v>39</v>
      </c>
      <c r="P34" s="387" t="str">
        <f t="shared" si="2"/>
        <v/>
      </c>
      <c r="Q34" s="388" t="str">
        <f t="shared" si="3"/>
        <v>New construction/improvement of roads</v>
      </c>
      <c r="R34" s="391">
        <f>VLOOKUP(Q34,Translate!$A$5:$C$1178,2,FALSE)</f>
        <v>0</v>
      </c>
      <c r="W34" s="387" t="s">
        <v>504</v>
      </c>
      <c r="X34" s="387" t="str">
        <f t="shared" si="4"/>
        <v>Polisi cynllunio</v>
      </c>
      <c r="Y34" s="387" t="str">
        <f t="shared" si="4"/>
        <v>Polisi cynllunio</v>
      </c>
      <c r="Z34" s="387" t="str">
        <f t="shared" si="4"/>
        <v>Polisi cynllunio</v>
      </c>
      <c r="AA34" s="387" t="str">
        <f t="shared" si="4"/>
        <v>Polisi cynllunio</v>
      </c>
      <c r="AB34" s="387" t="str">
        <f t="shared" si="4"/>
        <v>Polisi cynllunio</v>
      </c>
      <c r="AC34" s="387">
        <f t="shared" si="5"/>
        <v>0</v>
      </c>
    </row>
    <row r="35" spans="1:29" ht="15.5" x14ac:dyDescent="0.35">
      <c r="A35" s="387" t="s">
        <v>898</v>
      </c>
      <c r="C35" s="387" t="s">
        <v>899</v>
      </c>
      <c r="G35" s="387" t="s">
        <v>821</v>
      </c>
      <c r="H35" s="387" t="s">
        <v>2676</v>
      </c>
      <c r="L35" s="387" t="str">
        <f t="shared" si="0"/>
        <v/>
      </c>
      <c r="M35" s="387" t="str">
        <f t="shared" si="1"/>
        <v/>
      </c>
      <c r="N35" s="387">
        <v>8.1999999999999993</v>
      </c>
      <c r="O35" s="387" t="s">
        <v>35</v>
      </c>
      <c r="P35" s="387" t="str">
        <f t="shared" si="2"/>
        <v/>
      </c>
      <c r="Q35" s="388" t="str">
        <f t="shared" si="3"/>
        <v>Structural maintenance - principal roads</v>
      </c>
      <c r="R35" s="391">
        <f>VLOOKUP(Q35,Translate!$A$5:$C$1178,2,FALSE)</f>
        <v>0</v>
      </c>
      <c r="W35" s="387" t="s">
        <v>505</v>
      </c>
      <c r="X35" s="387" t="str">
        <f t="shared" si="4"/>
        <v>Mentrau amgylcheddol</v>
      </c>
      <c r="Y35" s="387" t="str">
        <f t="shared" si="4"/>
        <v>Mentrau amgylcheddol</v>
      </c>
      <c r="Z35" s="387" t="str">
        <f t="shared" si="4"/>
        <v>Mentrau amgylcheddol</v>
      </c>
      <c r="AA35" s="387" t="str">
        <f t="shared" si="4"/>
        <v>Mentrau amgylcheddol</v>
      </c>
      <c r="AB35" s="387" t="str">
        <f t="shared" si="4"/>
        <v>Mentrau amgylcheddol</v>
      </c>
      <c r="AC35" s="387">
        <f t="shared" si="5"/>
        <v>0</v>
      </c>
    </row>
    <row r="36" spans="1:29" ht="15.5" x14ac:dyDescent="0.35">
      <c r="A36" s="387" t="s">
        <v>900</v>
      </c>
      <c r="C36" s="387" t="s">
        <v>901</v>
      </c>
      <c r="G36" s="387" t="s">
        <v>823</v>
      </c>
      <c r="H36" s="387" t="s">
        <v>2678</v>
      </c>
      <c r="L36" s="387" t="str">
        <f t="shared" si="0"/>
        <v/>
      </c>
      <c r="M36" s="387" t="str">
        <f t="shared" si="1"/>
        <v/>
      </c>
      <c r="N36" s="387">
        <v>8.3000000000000007</v>
      </c>
      <c r="O36" s="387" t="s">
        <v>36</v>
      </c>
      <c r="P36" s="387" t="str">
        <f t="shared" si="2"/>
        <v/>
      </c>
      <c r="Q36" s="388" t="str">
        <f t="shared" si="3"/>
        <v>Structural maintenance - other LA roads</v>
      </c>
      <c r="R36" s="391">
        <f>VLOOKUP(Q36,Translate!$A$5:$C$1178,2,FALSE)</f>
        <v>0</v>
      </c>
      <c r="W36" s="387" t="s">
        <v>507</v>
      </c>
      <c r="X36" s="387" t="str">
        <f t="shared" si="4"/>
        <v>Cymorth busnes</v>
      </c>
      <c r="Y36" s="387" t="str">
        <f t="shared" si="4"/>
        <v>Cymorth busnes</v>
      </c>
      <c r="Z36" s="387" t="str">
        <f t="shared" si="4"/>
        <v>Cymorth busnes</v>
      </c>
      <c r="AA36" s="387" t="str">
        <f t="shared" si="4"/>
        <v>Cymorth busnes</v>
      </c>
      <c r="AB36" s="387" t="str">
        <f t="shared" si="4"/>
        <v>Cymorth busnes</v>
      </c>
      <c r="AC36" s="387">
        <f t="shared" si="5"/>
        <v>0</v>
      </c>
    </row>
    <row r="37" spans="1:29" ht="15.5" x14ac:dyDescent="0.35">
      <c r="A37" s="387" t="s">
        <v>902</v>
      </c>
      <c r="C37" s="387" t="s">
        <v>903</v>
      </c>
      <c r="G37" s="387" t="s">
        <v>825</v>
      </c>
      <c r="H37" s="387" t="s">
        <v>2680</v>
      </c>
      <c r="L37" s="387" t="str">
        <f t="shared" si="0"/>
        <v/>
      </c>
      <c r="M37" s="387" t="str">
        <f t="shared" si="1"/>
        <v/>
      </c>
      <c r="N37" s="387">
        <v>8.4</v>
      </c>
      <c r="O37" s="387" t="s">
        <v>40</v>
      </c>
      <c r="P37" s="387" t="str">
        <f t="shared" si="2"/>
        <v/>
      </c>
      <c r="Q37" s="388" t="str">
        <f t="shared" si="3"/>
        <v>Expenditure on bridges</v>
      </c>
      <c r="R37" s="391">
        <f>VLOOKUP(Q37,Translate!$A$5:$C$1178,2,FALSE)</f>
        <v>0</v>
      </c>
      <c r="W37" s="387" t="s">
        <v>509</v>
      </c>
      <c r="X37" s="387" t="str">
        <f t="shared" si="4"/>
        <v>Ymchwil economeg</v>
      </c>
      <c r="Y37" s="387" t="str">
        <f t="shared" si="4"/>
        <v>Ymchwil economeg</v>
      </c>
      <c r="Z37" s="387" t="str">
        <f t="shared" si="4"/>
        <v>Ymchwil economeg</v>
      </c>
      <c r="AA37" s="387" t="str">
        <f t="shared" si="4"/>
        <v>Ymchwil economeg</v>
      </c>
      <c r="AB37" s="387" t="str">
        <f t="shared" si="4"/>
        <v>Ymchwil economeg</v>
      </c>
      <c r="AC37" s="387">
        <f t="shared" si="5"/>
        <v>0</v>
      </c>
    </row>
    <row r="38" spans="1:29" ht="15.5" x14ac:dyDescent="0.35">
      <c r="A38" s="387" t="s">
        <v>904</v>
      </c>
      <c r="C38" s="387" t="s">
        <v>905</v>
      </c>
      <c r="G38" s="387" t="s">
        <v>827</v>
      </c>
      <c r="H38" s="387" t="s">
        <v>2682</v>
      </c>
      <c r="L38" s="387" t="str">
        <f t="shared" si="0"/>
        <v/>
      </c>
      <c r="M38" s="387" t="str">
        <f t="shared" si="1"/>
        <v/>
      </c>
      <c r="N38" s="387">
        <v>8.5</v>
      </c>
      <c r="O38" s="387" t="s">
        <v>37</v>
      </c>
      <c r="P38" s="387" t="str">
        <f t="shared" si="2"/>
        <v/>
      </c>
      <c r="Q38" s="388" t="str">
        <f t="shared" si="3"/>
        <v>Road safety</v>
      </c>
      <c r="R38" s="391">
        <f>VLOOKUP(Q38,Translate!$A$5:$C$1178,2,FALSE)</f>
        <v>0</v>
      </c>
      <c r="W38" s="387" t="s">
        <v>511</v>
      </c>
      <c r="X38" s="387" t="str">
        <f t="shared" si="4"/>
        <v>Datblygiad economaidd</v>
      </c>
      <c r="Y38" s="387" t="str">
        <f t="shared" si="4"/>
        <v>Datblygiad economaidd</v>
      </c>
      <c r="Z38" s="387" t="str">
        <f t="shared" si="4"/>
        <v>Datblygiad economaidd</v>
      </c>
      <c r="AA38" s="387" t="str">
        <f t="shared" si="4"/>
        <v>Datblygiad economaidd</v>
      </c>
      <c r="AB38" s="387" t="str">
        <f t="shared" si="4"/>
        <v>Datblygiad economaidd</v>
      </c>
      <c r="AC38" s="387">
        <f t="shared" si="5"/>
        <v>0</v>
      </c>
    </row>
    <row r="39" spans="1:29" ht="15.5" x14ac:dyDescent="0.35">
      <c r="A39" s="387" t="s">
        <v>906</v>
      </c>
      <c r="C39" s="387" t="s">
        <v>907</v>
      </c>
      <c r="G39" s="387" t="s">
        <v>829</v>
      </c>
      <c r="H39" s="387" t="s">
        <v>2684</v>
      </c>
      <c r="L39" s="387" t="str">
        <f t="shared" si="0"/>
        <v/>
      </c>
      <c r="M39" s="387" t="str">
        <f t="shared" si="1"/>
        <v/>
      </c>
      <c r="N39" s="387">
        <v>8.6</v>
      </c>
      <c r="O39" s="387" t="s">
        <v>41</v>
      </c>
      <c r="P39" s="387" t="str">
        <f t="shared" si="2"/>
        <v/>
      </c>
      <c r="Q39" s="388" t="str">
        <f t="shared" si="3"/>
        <v>Street lighting</v>
      </c>
      <c r="R39" s="391">
        <f>VLOOKUP(Q39,Translate!$A$5:$C$1178,2,FALSE)</f>
        <v>0</v>
      </c>
      <c r="W39" s="387" t="s">
        <v>513</v>
      </c>
      <c r="X39" s="387" t="str">
        <f t="shared" si="4"/>
        <v>Datblygu cymunedol</v>
      </c>
      <c r="Y39" s="387" t="str">
        <f t="shared" si="4"/>
        <v>Datblygu cymunedol</v>
      </c>
      <c r="Z39" s="387" t="str">
        <f t="shared" si="4"/>
        <v>Datblygu cymunedol</v>
      </c>
      <c r="AA39" s="387" t="str">
        <f t="shared" si="4"/>
        <v>Datblygu cymunedol</v>
      </c>
      <c r="AB39" s="387" t="str">
        <f t="shared" si="4"/>
        <v>Datblygu cymunedol</v>
      </c>
      <c r="AC39" s="387">
        <f t="shared" si="5"/>
        <v>0</v>
      </c>
    </row>
    <row r="40" spans="1:29" ht="15.5" x14ac:dyDescent="0.35">
      <c r="A40" s="387" t="s">
        <v>908</v>
      </c>
      <c r="C40" s="387" t="s">
        <v>909</v>
      </c>
      <c r="G40" s="387" t="s">
        <v>2686</v>
      </c>
      <c r="H40" s="387" t="s">
        <v>2688</v>
      </c>
      <c r="L40" s="387" t="str">
        <f t="shared" si="0"/>
        <v/>
      </c>
      <c r="M40" s="387" t="str">
        <f t="shared" si="1"/>
        <v/>
      </c>
      <c r="N40" s="387">
        <v>8.6999999999999993</v>
      </c>
      <c r="O40" s="387" t="s">
        <v>38</v>
      </c>
      <c r="P40" s="387" t="str">
        <f t="shared" si="2"/>
        <v/>
      </c>
      <c r="Q40" s="388" t="str">
        <f t="shared" si="3"/>
        <v>Other</v>
      </c>
      <c r="R40" s="391">
        <f>VLOOKUP(Q40,Translate!$A$5:$C$1178,2,FALSE)</f>
        <v>0</v>
      </c>
      <c r="W40" s="387" t="s">
        <v>516</v>
      </c>
      <c r="X40" s="387" t="str">
        <f t="shared" si="4"/>
        <v>Holl gwaith cynllunio a datblygu diwydiannol</v>
      </c>
      <c r="Y40" s="387" t="str">
        <f t="shared" si="4"/>
        <v>Holl gwaith cynllunio a datblygu diwydiannol</v>
      </c>
      <c r="Z40" s="387" t="str">
        <f t="shared" si="4"/>
        <v>Holl gwaith cynllunio a datblygu diwydiannol</v>
      </c>
      <c r="AA40" s="387" t="str">
        <f t="shared" si="4"/>
        <v>Holl gwaith cynllunio a datblygu diwydiannol</v>
      </c>
      <c r="AB40" s="387" t="str">
        <f t="shared" si="4"/>
        <v>Holl gwaith cynllunio a datblygu diwydiannol</v>
      </c>
      <c r="AC40" s="387">
        <f t="shared" si="5"/>
        <v>0</v>
      </c>
    </row>
    <row r="41" spans="1:29" ht="15.5" x14ac:dyDescent="0.35">
      <c r="A41" s="387" t="s">
        <v>910</v>
      </c>
      <c r="C41" s="387" t="s">
        <v>911</v>
      </c>
      <c r="G41" s="387" t="s">
        <v>2690</v>
      </c>
      <c r="H41" s="387" t="s">
        <v>2692</v>
      </c>
      <c r="L41" s="387" t="str">
        <f t="shared" si="0"/>
        <v/>
      </c>
      <c r="M41" s="387" t="str">
        <f t="shared" si="1"/>
        <v/>
      </c>
      <c r="N41" s="387">
        <v>8</v>
      </c>
      <c r="O41" s="387" t="s">
        <v>232</v>
      </c>
      <c r="P41" s="387" t="str">
        <f t="shared" si="2"/>
        <v/>
      </c>
      <c r="Q41" s="388" t="str">
        <f t="shared" si="3"/>
        <v xml:space="preserve">Total roads new construction and maintenance, street lighting and road safety (total lines 8.1 to 8.7) </v>
      </c>
      <c r="R41" s="391" t="e">
        <f>VLOOKUP(Q41,Translate!$A$5:$C$1178,2,FALSE)</f>
        <v>#N/A</v>
      </c>
      <c r="W41" s="387" t="s">
        <v>518</v>
      </c>
      <c r="X41" s="387" t="str">
        <f t="shared" si="4"/>
        <v>Gweinyddiaeth canolog:</v>
      </c>
      <c r="Y41" s="387" t="str">
        <f t="shared" si="4"/>
        <v>Gweinyddiaeth canolog:</v>
      </c>
      <c r="Z41" s="387" t="str">
        <f t="shared" si="4"/>
        <v>Gweinyddiaeth canolog:</v>
      </c>
      <c r="AA41" s="387" t="str">
        <f t="shared" si="4"/>
        <v>Gweinyddiaeth canolog:</v>
      </c>
      <c r="AB41" s="387" t="str">
        <f t="shared" si="4"/>
        <v>Gweinyddiaeth canolog:</v>
      </c>
      <c r="AC41" s="387">
        <f t="shared" si="5"/>
        <v>0</v>
      </c>
    </row>
    <row r="42" spans="1:29" ht="15.5" x14ac:dyDescent="0.35">
      <c r="A42" s="387" t="s">
        <v>912</v>
      </c>
      <c r="C42" s="387" t="s">
        <v>913</v>
      </c>
      <c r="G42" s="387" t="s">
        <v>831</v>
      </c>
      <c r="H42" s="387" t="s">
        <v>2694</v>
      </c>
      <c r="L42" s="387" t="str">
        <f t="shared" si="0"/>
        <v/>
      </c>
      <c r="M42" s="387" t="str">
        <f t="shared" si="1"/>
        <v/>
      </c>
      <c r="N42" s="387">
        <v>9</v>
      </c>
      <c r="O42" s="387" t="s">
        <v>68</v>
      </c>
      <c r="P42" s="387" t="str">
        <f t="shared" si="2"/>
        <v/>
      </c>
      <c r="Q42" s="388" t="str">
        <f t="shared" si="3"/>
        <v>Parking of vehicles (including car parks)</v>
      </c>
      <c r="R42" s="391">
        <f>VLOOKUP(Q42,Translate!$A$5:$C$1178,2,FALSE)</f>
        <v>0</v>
      </c>
      <c r="W42" s="387" t="s">
        <v>519</v>
      </c>
      <c r="X42" s="387" t="str">
        <f t="shared" si="4"/>
        <v>Costau heb eu dosbarthu</v>
      </c>
      <c r="Y42" s="387" t="str">
        <f t="shared" si="4"/>
        <v>Costau heb eu dosbarthu</v>
      </c>
      <c r="Z42" s="387" t="str">
        <f t="shared" si="4"/>
        <v>Costau heb eu dosbarthu</v>
      </c>
      <c r="AA42" s="387" t="str">
        <f t="shared" si="4"/>
        <v>Costau heb eu dosbarthu</v>
      </c>
      <c r="AB42" s="387" t="str">
        <f t="shared" si="4"/>
        <v>Costau heb eu dosbarthu</v>
      </c>
      <c r="AC42" s="387">
        <f t="shared" si="5"/>
        <v>0</v>
      </c>
    </row>
    <row r="43" spans="1:29" ht="15.5" x14ac:dyDescent="0.35">
      <c r="A43" s="387" t="s">
        <v>914</v>
      </c>
      <c r="C43" s="387" t="s">
        <v>915</v>
      </c>
      <c r="G43" s="387" t="s">
        <v>2696</v>
      </c>
      <c r="H43" s="387" t="s">
        <v>2698</v>
      </c>
      <c r="L43" s="387" t="str">
        <f t="shared" si="0"/>
        <v/>
      </c>
      <c r="M43" s="387" t="str">
        <f t="shared" si="1"/>
        <v/>
      </c>
      <c r="N43" s="387">
        <v>10</v>
      </c>
      <c r="O43" s="387" t="s">
        <v>69</v>
      </c>
      <c r="P43" s="387" t="str">
        <f t="shared" si="2"/>
        <v/>
      </c>
      <c r="Q43" s="388" t="str">
        <f t="shared" si="3"/>
        <v>Public passenger transport - bus</v>
      </c>
      <c r="R43" s="391">
        <f>VLOOKUP(Q43,Translate!$A$5:$C$1178,2,FALSE)</f>
        <v>0</v>
      </c>
      <c r="W43" s="387" t="s">
        <v>522</v>
      </c>
      <c r="X43" s="387" t="str">
        <f t="shared" si="4"/>
        <v>Rheolaeth gorfforaethol</v>
      </c>
      <c r="Y43" s="387" t="str">
        <f t="shared" si="4"/>
        <v>Rheolaeth gorfforaethol</v>
      </c>
      <c r="Z43" s="387" t="str">
        <f t="shared" si="4"/>
        <v>Rheolaeth gorfforaethol</v>
      </c>
      <c r="AA43" s="387" t="str">
        <f t="shared" si="4"/>
        <v>Rheolaeth gorfforaethol</v>
      </c>
      <c r="AB43" s="387" t="str">
        <f t="shared" si="4"/>
        <v>Rheolaeth gorfforaethol</v>
      </c>
      <c r="AC43" s="387">
        <f t="shared" si="5"/>
        <v>0</v>
      </c>
    </row>
    <row r="44" spans="1:29" ht="15.5" x14ac:dyDescent="0.35">
      <c r="A44" s="387" t="s">
        <v>916</v>
      </c>
      <c r="C44" s="387" t="s">
        <v>917</v>
      </c>
      <c r="G44" s="387" t="s">
        <v>2700</v>
      </c>
      <c r="H44" s="387" t="s">
        <v>2702</v>
      </c>
      <c r="L44" s="387" t="str">
        <f t="shared" si="0"/>
        <v/>
      </c>
      <c r="M44" s="387" t="str">
        <f t="shared" si="1"/>
        <v/>
      </c>
      <c r="N44" s="387">
        <v>11</v>
      </c>
      <c r="O44" s="387" t="s">
        <v>70</v>
      </c>
      <c r="P44" s="387" t="str">
        <f t="shared" si="2"/>
        <v/>
      </c>
      <c r="Q44" s="388" t="str">
        <f t="shared" si="3"/>
        <v>Public passenger transport - rail, underground and other</v>
      </c>
      <c r="R44" s="391">
        <f>VLOOKUP(Q44,Translate!$A$5:$C$1178,2,FALSE)</f>
        <v>0</v>
      </c>
      <c r="W44" s="387" t="s">
        <v>523</v>
      </c>
      <c r="X44" s="387" t="str">
        <f t="shared" si="4"/>
        <v>Cynrychiolaeth a rheolaeth ddemocrataidd</v>
      </c>
      <c r="Y44" s="387" t="str">
        <f t="shared" si="4"/>
        <v>Cynrychiolaeth a rheolaeth ddemocrataidd</v>
      </c>
      <c r="Z44" s="387" t="str">
        <f t="shared" si="4"/>
        <v>Cynrychiolaeth a rheolaeth ddemocrataidd</v>
      </c>
      <c r="AA44" s="387" t="str">
        <f t="shared" si="4"/>
        <v>Cynrychiolaeth a rheolaeth ddemocrataidd</v>
      </c>
      <c r="AB44" s="387" t="str">
        <f t="shared" si="4"/>
        <v>Cynrychiolaeth a rheolaeth ddemocrataidd</v>
      </c>
      <c r="AC44" s="387">
        <f t="shared" si="5"/>
        <v>0</v>
      </c>
    </row>
    <row r="45" spans="1:29" ht="15.5" x14ac:dyDescent="0.35">
      <c r="A45" s="387" t="s">
        <v>918</v>
      </c>
      <c r="C45" s="387" t="s">
        <v>919</v>
      </c>
      <c r="G45" s="387" t="s">
        <v>771</v>
      </c>
      <c r="L45" s="387" t="str">
        <f t="shared" si="0"/>
        <v/>
      </c>
      <c r="M45" s="387" t="str">
        <f t="shared" si="1"/>
        <v/>
      </c>
      <c r="N45" s="387">
        <v>12</v>
      </c>
      <c r="O45" s="387" t="s">
        <v>71</v>
      </c>
      <c r="P45" s="387" t="str">
        <f t="shared" si="2"/>
        <v/>
      </c>
      <c r="Q45" s="388" t="str">
        <f t="shared" si="3"/>
        <v>Tolled road bridges, tunnels and ferries and public transport companies</v>
      </c>
      <c r="R45" s="391">
        <f>VLOOKUP(Q45,Translate!$A$5:$C$1178,2,FALSE)</f>
        <v>0</v>
      </c>
      <c r="W45" s="387" t="s">
        <v>525</v>
      </c>
      <c r="X45" s="387" t="str">
        <f t="shared" si="4"/>
        <v>Gwasanaethau canolog eraill</v>
      </c>
      <c r="Y45" s="387" t="str">
        <f t="shared" si="4"/>
        <v>Gwasanaethau canolog eraill</v>
      </c>
      <c r="Z45" s="387" t="str">
        <f t="shared" si="4"/>
        <v>Gwasanaethau canolog eraill</v>
      </c>
      <c r="AA45" s="387" t="str">
        <f t="shared" si="4"/>
        <v>Gwasanaethau canolog eraill</v>
      </c>
      <c r="AB45" s="387" t="str">
        <f t="shared" si="4"/>
        <v>Gwasanaethau canolog eraill</v>
      </c>
      <c r="AC45" s="387">
        <f t="shared" si="5"/>
        <v>0</v>
      </c>
    </row>
    <row r="46" spans="1:29" ht="15.5" x14ac:dyDescent="0.35">
      <c r="A46" s="387" t="s">
        <v>920</v>
      </c>
      <c r="C46" s="387" t="s">
        <v>921</v>
      </c>
      <c r="G46" s="387" t="s">
        <v>2704</v>
      </c>
      <c r="H46" s="387" t="s">
        <v>2706</v>
      </c>
      <c r="L46" s="387" t="str">
        <f t="shared" si="0"/>
        <v/>
      </c>
      <c r="M46" s="387" t="str">
        <f t="shared" si="1"/>
        <v/>
      </c>
      <c r="N46" s="387">
        <v>13</v>
      </c>
      <c r="O46" s="387" t="s">
        <v>72</v>
      </c>
      <c r="P46" s="387" t="str">
        <f t="shared" si="2"/>
        <v/>
      </c>
      <c r="Q46" s="388" t="str">
        <f t="shared" si="3"/>
        <v>Local authority ports and piers</v>
      </c>
      <c r="R46" s="391">
        <f>VLOOKUP(Q46,Translate!$A$5:$C$1178,2,FALSE)</f>
        <v>0</v>
      </c>
      <c r="W46" s="387" t="s">
        <v>526</v>
      </c>
      <c r="X46" s="387" t="str">
        <f t="shared" si="4"/>
        <v>Holl gweinyddiaeth canolog</v>
      </c>
      <c r="Y46" s="387" t="str">
        <f t="shared" si="4"/>
        <v>Holl gweinyddiaeth canolog</v>
      </c>
      <c r="Z46" s="387" t="str">
        <f t="shared" si="4"/>
        <v>Holl gweinyddiaeth canolog</v>
      </c>
      <c r="AA46" s="387" t="str">
        <f t="shared" si="4"/>
        <v>Holl gweinyddiaeth canolog</v>
      </c>
      <c r="AB46" s="387" t="str">
        <f t="shared" si="4"/>
        <v>Holl gweinyddiaeth canolog</v>
      </c>
      <c r="AC46" s="387">
        <f t="shared" si="5"/>
        <v>0</v>
      </c>
    </row>
    <row r="47" spans="1:29" ht="15.5" x14ac:dyDescent="0.35">
      <c r="A47" s="387" t="s">
        <v>922</v>
      </c>
      <c r="C47" s="387" t="s">
        <v>923</v>
      </c>
      <c r="G47" s="387" t="s">
        <v>2708</v>
      </c>
      <c r="H47" s="387" t="s">
        <v>2710</v>
      </c>
      <c r="L47" s="387" t="str">
        <f t="shared" si="0"/>
        <v/>
      </c>
      <c r="M47" s="387" t="str">
        <f t="shared" si="1"/>
        <v/>
      </c>
      <c r="N47" s="387">
        <v>14</v>
      </c>
      <c r="O47" s="387" t="s">
        <v>73</v>
      </c>
      <c r="P47" s="387" t="str">
        <f t="shared" si="2"/>
        <v/>
      </c>
      <c r="Q47" s="388" t="str">
        <f t="shared" si="3"/>
        <v>Airports</v>
      </c>
      <c r="R47" s="391">
        <f>VLOOKUP(Q47,Translate!$A$5:$C$1178,2,FALSE)</f>
        <v>0</v>
      </c>
      <c r="W47" s="387" t="s">
        <v>527</v>
      </c>
      <c r="X47" s="387" t="str">
        <f t="shared" si="4"/>
        <v>Gwariant refeniw arall:</v>
      </c>
      <c r="Y47" s="387" t="str">
        <f t="shared" si="4"/>
        <v>Gwariant refeniw arall:</v>
      </c>
      <c r="Z47" s="387" t="str">
        <f t="shared" si="4"/>
        <v>Gwariant refeniw arall:</v>
      </c>
      <c r="AA47" s="387" t="str">
        <f t="shared" si="4"/>
        <v>Gwariant refeniw arall:</v>
      </c>
      <c r="AB47" s="387" t="str">
        <f t="shared" si="4"/>
        <v>Gwariant refeniw arall:</v>
      </c>
      <c r="AC47" s="387">
        <f t="shared" si="5"/>
        <v>0</v>
      </c>
    </row>
    <row r="48" spans="1:29" ht="15.5" x14ac:dyDescent="0.35">
      <c r="A48" s="387" t="s">
        <v>924</v>
      </c>
      <c r="C48" s="387" t="s">
        <v>925</v>
      </c>
      <c r="G48" s="387" t="s">
        <v>2712</v>
      </c>
      <c r="H48" s="387" t="s">
        <v>2717</v>
      </c>
      <c r="L48" s="387" t="str">
        <f t="shared" si="0"/>
        <v/>
      </c>
      <c r="M48" s="387" t="str">
        <f t="shared" si="1"/>
        <v/>
      </c>
      <c r="N48" s="387">
        <v>15</v>
      </c>
      <c r="O48" s="387" t="s">
        <v>701</v>
      </c>
      <c r="P48" s="387" t="str">
        <f t="shared" si="2"/>
        <v>(lines 8 to 14)</v>
      </c>
      <c r="Q48" s="388" t="str">
        <f t="shared" si="3"/>
        <v xml:space="preserve">Total transport </v>
      </c>
      <c r="R48" s="391">
        <f>VLOOKUP(Q48,Translate!$A$5:$C$1178,2,FALSE)</f>
        <v>0</v>
      </c>
      <c r="W48" s="387" t="s">
        <v>528</v>
      </c>
      <c r="X48" s="387" t="str">
        <f t="shared" si="4"/>
        <v>Gwasanaethau amaethyddiaeth</v>
      </c>
      <c r="Y48" s="387" t="str">
        <f t="shared" si="4"/>
        <v>Gwasanaethau amaethyddiaeth</v>
      </c>
      <c r="Z48" s="387" t="str">
        <f t="shared" si="4"/>
        <v>Gwasanaethau amaethyddiaeth</v>
      </c>
      <c r="AA48" s="387" t="str">
        <f t="shared" si="4"/>
        <v>Gwasanaethau amaethyddiaeth</v>
      </c>
      <c r="AB48" s="387" t="str">
        <f t="shared" si="4"/>
        <v>Gwasanaethau amaethyddiaeth</v>
      </c>
      <c r="AC48" s="387">
        <f t="shared" si="5"/>
        <v>0</v>
      </c>
    </row>
    <row r="49" spans="1:29" ht="15.5" x14ac:dyDescent="0.35">
      <c r="A49" s="387" t="s">
        <v>926</v>
      </c>
      <c r="C49" s="387" t="s">
        <v>927</v>
      </c>
      <c r="G49" s="387" t="s">
        <v>2715</v>
      </c>
      <c r="H49" s="387" t="s">
        <v>2718</v>
      </c>
      <c r="L49" s="387" t="str">
        <f t="shared" si="0"/>
        <v/>
      </c>
      <c r="M49" s="387" t="str">
        <f t="shared" si="1"/>
        <v/>
      </c>
      <c r="N49" s="387">
        <v>16</v>
      </c>
      <c r="O49" s="387" t="s">
        <v>74</v>
      </c>
      <c r="P49" s="387" t="str">
        <f t="shared" si="2"/>
        <v/>
      </c>
      <c r="Q49" s="388" t="str">
        <f t="shared" si="3"/>
        <v>Acquisition / sale of land for housing revenue account (HRA)</v>
      </c>
      <c r="R49" s="391">
        <f>VLOOKUP(Q49,Translate!$A$5:$C$1178,2,FALSE)</f>
        <v>0</v>
      </c>
      <c r="W49" s="387" t="s">
        <v>529</v>
      </c>
      <c r="X49" s="387" t="str">
        <f t="shared" si="4"/>
        <v>Gwariant cyfalaf wedi'i godi ar y cyfrif refeniw (CERA)</v>
      </c>
      <c r="Y49" s="387" t="str">
        <f t="shared" si="4"/>
        <v>Gwariant cyfalaf wedi'i godi ar y cyfrif refeniw (CERA)</v>
      </c>
      <c r="Z49" s="387" t="str">
        <f t="shared" si="4"/>
        <v>Gwariant cyfalaf wedi'i godi ar y cyfrif refeniw (CERA)</v>
      </c>
      <c r="AA49" s="387" t="str">
        <f t="shared" si="4"/>
        <v>Gwariant cyfalaf wedi'i godi ar y cyfrif refeniw (CERA)</v>
      </c>
      <c r="AB49" s="387" t="str">
        <f t="shared" si="4"/>
        <v>Gwariant cyfalaf wedi'i godi ar y cyfrif refeniw (CERA)</v>
      </c>
      <c r="AC49" s="387">
        <f t="shared" si="5"/>
        <v>0</v>
      </c>
    </row>
    <row r="50" spans="1:29" ht="15.5" x14ac:dyDescent="0.35">
      <c r="A50" s="387" t="s">
        <v>928</v>
      </c>
      <c r="C50" s="387" t="s">
        <v>929</v>
      </c>
      <c r="G50" s="387" t="s">
        <v>2714</v>
      </c>
      <c r="H50" s="387" t="s">
        <v>2720</v>
      </c>
      <c r="L50" s="387" t="str">
        <f t="shared" si="0"/>
        <v/>
      </c>
      <c r="M50" s="387" t="str">
        <f t="shared" si="1"/>
        <v/>
      </c>
      <c r="N50" s="387">
        <v>17</v>
      </c>
      <c r="O50" s="387" t="s">
        <v>75</v>
      </c>
      <c r="P50" s="387" t="str">
        <f t="shared" si="2"/>
        <v/>
      </c>
      <c r="Q50" s="388" t="str">
        <f t="shared" si="3"/>
        <v>New building of HRA dwellings</v>
      </c>
      <c r="R50" s="391">
        <f>VLOOKUP(Q50,Translate!$A$5:$C$1178,2,FALSE)</f>
        <v>0</v>
      </c>
      <c r="W50" s="387" t="s">
        <v>530</v>
      </c>
      <c r="X50" s="387" t="str">
        <f t="shared" si="4"/>
        <v>Darpariaeth ar gyfer dyled goll</v>
      </c>
      <c r="Y50" s="387" t="str">
        <f t="shared" si="4"/>
        <v>Darpariaeth ar gyfer dyled goll</v>
      </c>
      <c r="Z50" s="387" t="str">
        <f t="shared" si="4"/>
        <v>Darpariaeth ar gyfer dyled goll</v>
      </c>
      <c r="AA50" s="387" t="str">
        <f t="shared" si="4"/>
        <v>Darpariaeth ar gyfer dyled goll</v>
      </c>
      <c r="AB50" s="387" t="str">
        <f t="shared" si="4"/>
        <v>Darpariaeth ar gyfer dyled goll</v>
      </c>
      <c r="AC50" s="387">
        <f t="shared" si="5"/>
        <v>0</v>
      </c>
    </row>
    <row r="51" spans="1:29" ht="15.5" x14ac:dyDescent="0.35">
      <c r="A51" s="387" t="s">
        <v>930</v>
      </c>
      <c r="C51" s="387" t="s">
        <v>931</v>
      </c>
      <c r="G51" s="387" t="s">
        <v>2725</v>
      </c>
      <c r="H51" s="387" t="s">
        <v>2722</v>
      </c>
      <c r="L51" s="387" t="str">
        <f t="shared" si="0"/>
        <v/>
      </c>
      <c r="M51" s="387" t="str">
        <f t="shared" si="1"/>
        <v/>
      </c>
      <c r="N51" s="387">
        <v>18</v>
      </c>
      <c r="O51" s="387" t="s">
        <v>76</v>
      </c>
      <c r="P51" s="387" t="str">
        <f t="shared" si="2"/>
        <v/>
      </c>
      <c r="Q51" s="388" t="str">
        <f t="shared" si="3"/>
        <v>Purchase / sale of HRA dwellings</v>
      </c>
      <c r="R51" s="391">
        <f>VLOOKUP(Q51,Translate!$A$5:$C$1178,2,FALSE)</f>
        <v>0</v>
      </c>
      <c r="W51" s="387" t="s">
        <v>531</v>
      </c>
      <c r="X51" s="387" t="str">
        <f t="shared" si="4"/>
        <v>Preseptiau cyngor cymunedol</v>
      </c>
      <c r="Y51" s="387" t="str">
        <f t="shared" si="4"/>
        <v>Preseptiau cyngor cymunedol</v>
      </c>
      <c r="Z51" s="387" t="str">
        <f t="shared" si="4"/>
        <v>Preseptiau cyngor cymunedol</v>
      </c>
      <c r="AA51" s="387" t="str">
        <f t="shared" si="4"/>
        <v>Preseptiau cyngor cymunedol</v>
      </c>
      <c r="AB51" s="387" t="str">
        <f t="shared" si="4"/>
        <v>Preseptiau cyngor cymunedol</v>
      </c>
      <c r="AC51" s="387">
        <f t="shared" si="5"/>
        <v>0</v>
      </c>
    </row>
    <row r="52" spans="1:29" ht="15.5" x14ac:dyDescent="0.35">
      <c r="A52" s="387" t="s">
        <v>932</v>
      </c>
      <c r="C52" s="387" t="s">
        <v>933</v>
      </c>
      <c r="G52" s="387" t="s">
        <v>2726</v>
      </c>
      <c r="H52" s="387" t="s">
        <v>2723</v>
      </c>
      <c r="L52" s="387" t="str">
        <f t="shared" si="0"/>
        <v/>
      </c>
      <c r="M52" s="387" t="str">
        <f t="shared" si="1"/>
        <v/>
      </c>
      <c r="N52" s="387">
        <v>19.100000000000001</v>
      </c>
      <c r="O52" s="387" t="s">
        <v>77</v>
      </c>
      <c r="P52" s="387" t="str">
        <f t="shared" si="2"/>
        <v/>
      </c>
      <c r="Q52" s="388" t="str">
        <f t="shared" si="3"/>
        <v>Premature full repayment of principal on mortgages / loans provided for council house purchase</v>
      </c>
      <c r="R52" s="391">
        <f>VLOOKUP(Q52,Translate!$A$5:$C$1178,2,FALSE)</f>
        <v>0</v>
      </c>
      <c r="W52" s="387" t="s">
        <v>533</v>
      </c>
      <c r="X52" s="387" t="str">
        <f t="shared" si="4"/>
        <v>Llog allanol</v>
      </c>
      <c r="Y52" s="387" t="str">
        <f t="shared" si="4"/>
        <v>Llog allanol</v>
      </c>
      <c r="Z52" s="387" t="str">
        <f t="shared" si="4"/>
        <v>Llog allanol</v>
      </c>
      <c r="AA52" s="387" t="str">
        <f t="shared" si="4"/>
        <v>Llog allanol</v>
      </c>
      <c r="AB52" s="387" t="str">
        <f t="shared" si="4"/>
        <v>Llog allanol</v>
      </c>
      <c r="AC52" s="387">
        <f t="shared" si="5"/>
        <v>0</v>
      </c>
    </row>
    <row r="53" spans="1:29" ht="15.5" x14ac:dyDescent="0.35">
      <c r="A53" s="387" t="s">
        <v>934</v>
      </c>
      <c r="C53" s="387" t="s">
        <v>935</v>
      </c>
      <c r="G53" s="387" t="s">
        <v>2728</v>
      </c>
      <c r="H53" s="387" t="s">
        <v>2730</v>
      </c>
      <c r="L53" s="387" t="str">
        <f t="shared" si="0"/>
        <v/>
      </c>
      <c r="M53" s="387" t="str">
        <f t="shared" si="1"/>
        <v/>
      </c>
      <c r="N53" s="387">
        <v>19.2</v>
      </c>
      <c r="O53" s="387" t="s">
        <v>78</v>
      </c>
      <c r="P53" s="387" t="str">
        <f t="shared" si="2"/>
        <v/>
      </c>
      <c r="Q53" s="388" t="str">
        <f t="shared" si="3"/>
        <v>Mortgages / loans provided for council house purchase</v>
      </c>
      <c r="R53" s="391">
        <f>VLOOKUP(Q53,Translate!$A$5:$C$1178,2,FALSE)</f>
        <v>0</v>
      </c>
      <c r="W53" s="387" t="s">
        <v>521</v>
      </c>
      <c r="X53" s="387" t="str">
        <f t="shared" si="4"/>
        <v>Ardollau</v>
      </c>
      <c r="Y53" s="387" t="str">
        <f t="shared" si="4"/>
        <v>Ardollau</v>
      </c>
      <c r="Z53" s="387" t="str">
        <f t="shared" si="4"/>
        <v>Ardollau</v>
      </c>
      <c r="AA53" s="387" t="str">
        <f t="shared" si="4"/>
        <v>Ardollau</v>
      </c>
      <c r="AB53" s="387" t="str">
        <f t="shared" si="4"/>
        <v>Ardollau</v>
      </c>
      <c r="AC53" s="387">
        <f t="shared" si="5"/>
        <v>0</v>
      </c>
    </row>
    <row r="54" spans="1:29" ht="15.5" x14ac:dyDescent="0.35">
      <c r="A54" s="387" t="s">
        <v>936</v>
      </c>
      <c r="C54" s="387" t="s">
        <v>937</v>
      </c>
      <c r="G54" s="387" t="s">
        <v>2732</v>
      </c>
      <c r="H54" s="387" t="s">
        <v>2734</v>
      </c>
      <c r="L54" s="387" t="str">
        <f t="shared" si="0"/>
        <v/>
      </c>
      <c r="M54" s="387" t="str">
        <f t="shared" si="1"/>
        <v/>
      </c>
      <c r="N54" s="387">
        <v>20</v>
      </c>
      <c r="O54" s="387" t="s">
        <v>79</v>
      </c>
      <c r="P54" s="387" t="str">
        <f t="shared" si="2"/>
        <v/>
      </c>
      <c r="Q54" s="388" t="str">
        <f t="shared" si="3"/>
        <v>Improvements and repairs to HRA PRCs</v>
      </c>
      <c r="R54" s="391">
        <f>VLOOKUP(Q54,Translate!$A$5:$C$1178,2,FALSE)</f>
        <v>0</v>
      </c>
      <c r="W54" s="387" t="s">
        <v>535</v>
      </c>
      <c r="X54" s="387" t="str">
        <f t="shared" si="4"/>
        <v>Elfen arianau cyfalaf o fewn cynlluniau PFI</v>
      </c>
      <c r="Y54" s="387" t="str">
        <f t="shared" si="4"/>
        <v>Elfen arianau cyfalaf o fewn cynlluniau PFI</v>
      </c>
      <c r="Z54" s="387" t="str">
        <f t="shared" si="4"/>
        <v>Elfen arianau cyfalaf o fewn cynlluniau PFI</v>
      </c>
      <c r="AA54" s="387" t="str">
        <f t="shared" si="4"/>
        <v>Elfen arianau cyfalaf o fewn cynlluniau PFI</v>
      </c>
      <c r="AB54" s="387" t="str">
        <f t="shared" si="4"/>
        <v>Elfen arianau cyfalaf o fewn cynlluniau PFI</v>
      </c>
      <c r="AC54" s="387">
        <f t="shared" si="5"/>
        <v>0</v>
      </c>
    </row>
    <row r="55" spans="1:29" ht="15.5" x14ac:dyDescent="0.35">
      <c r="A55" s="387" t="s">
        <v>938</v>
      </c>
      <c r="C55" s="387" t="s">
        <v>939</v>
      </c>
      <c r="G55" s="233" t="s">
        <v>769</v>
      </c>
      <c r="H55" s="233" t="s">
        <v>2765</v>
      </c>
      <c r="L55" s="387" t="str">
        <f t="shared" si="0"/>
        <v/>
      </c>
      <c r="M55" s="387" t="str">
        <f t="shared" si="1"/>
        <v/>
      </c>
      <c r="N55" s="387">
        <v>21</v>
      </c>
      <c r="O55" s="387" t="s">
        <v>80</v>
      </c>
      <c r="P55" s="387" t="str">
        <f t="shared" si="2"/>
        <v/>
      </c>
      <c r="Q55" s="388" t="str">
        <f t="shared" si="3"/>
        <v>Improvements and repairs to other HRA dwellings</v>
      </c>
      <c r="R55" s="391">
        <f>VLOOKUP(Q55,Translate!$A$5:$C$1178,2,FALSE)</f>
        <v>0</v>
      </c>
      <c r="W55" s="387" t="s">
        <v>538</v>
      </c>
      <c r="X55" s="387" t="str">
        <f t="shared" si="4"/>
        <v>Taliadau prydlesu</v>
      </c>
      <c r="Y55" s="387" t="str">
        <f t="shared" si="4"/>
        <v>Taliadau prydlesu</v>
      </c>
      <c r="Z55" s="387" t="str">
        <f t="shared" si="4"/>
        <v>Taliadau prydlesu</v>
      </c>
      <c r="AA55" s="387" t="str">
        <f t="shared" si="4"/>
        <v>Taliadau prydlesu</v>
      </c>
      <c r="AB55" s="387" t="str">
        <f t="shared" si="4"/>
        <v>Taliadau prydlesu</v>
      </c>
      <c r="AC55" s="387">
        <f t="shared" si="5"/>
        <v>0</v>
      </c>
    </row>
    <row r="56" spans="1:29" ht="15.5" x14ac:dyDescent="0.35">
      <c r="A56" s="387" t="s">
        <v>940</v>
      </c>
      <c r="C56" s="387" t="s">
        <v>941</v>
      </c>
      <c r="G56" s="387" t="s">
        <v>767</v>
      </c>
      <c r="H56" s="233" t="s">
        <v>2764</v>
      </c>
      <c r="L56" s="387" t="str">
        <f t="shared" si="0"/>
        <v/>
      </c>
      <c r="M56" s="387" t="str">
        <f t="shared" si="1"/>
        <v/>
      </c>
      <c r="N56" s="387">
        <v>22</v>
      </c>
      <c r="O56" s="387" t="s">
        <v>81</v>
      </c>
      <c r="P56" s="387" t="str">
        <f t="shared" si="2"/>
        <v/>
      </c>
      <c r="Q56" s="388" t="str">
        <f t="shared" si="3"/>
        <v>Low cost home ownership (HRA)</v>
      </c>
      <c r="R56" s="391">
        <f>VLOOKUP(Q56,Translate!$A$5:$C$1178,2,FALSE)</f>
        <v>0</v>
      </c>
      <c r="W56" s="387" t="s">
        <v>540</v>
      </c>
      <c r="X56" s="387" t="str">
        <f t="shared" si="4"/>
        <v>Cymhwysiadau eraill</v>
      </c>
      <c r="Y56" s="387" t="str">
        <f t="shared" si="4"/>
        <v>Cymhwysiadau eraill</v>
      </c>
      <c r="Z56" s="387" t="str">
        <f t="shared" si="4"/>
        <v>Cymhwysiadau eraill</v>
      </c>
      <c r="AA56" s="387" t="str">
        <f t="shared" si="4"/>
        <v>Cymhwysiadau eraill</v>
      </c>
      <c r="AB56" s="387" t="str">
        <f t="shared" si="4"/>
        <v>Cymhwysiadau eraill</v>
      </c>
      <c r="AC56" s="387">
        <f t="shared" si="5"/>
        <v>0</v>
      </c>
    </row>
    <row r="57" spans="1:29" ht="15.5" x14ac:dyDescent="0.35">
      <c r="A57" s="387" t="s">
        <v>942</v>
      </c>
      <c r="C57" s="387" t="s">
        <v>943</v>
      </c>
      <c r="G57" s="387" t="s">
        <v>798</v>
      </c>
      <c r="H57" s="387" t="s">
        <v>2766</v>
      </c>
      <c r="L57" s="387" t="str">
        <f t="shared" si="0"/>
        <v/>
      </c>
      <c r="M57" s="387" t="str">
        <f t="shared" si="1"/>
        <v/>
      </c>
      <c r="N57" s="387">
        <v>23</v>
      </c>
      <c r="O57" s="387" t="s">
        <v>82</v>
      </c>
      <c r="P57" s="387" t="str">
        <f t="shared" si="2"/>
        <v/>
      </c>
      <c r="Q57" s="388" t="str">
        <f t="shared" si="3"/>
        <v>Other HRA</v>
      </c>
      <c r="R57" s="391">
        <f>VLOOKUP(Q57,Translate!$A$5:$C$1178,2,FALSE)</f>
        <v>0</v>
      </c>
      <c r="W57" s="387" t="s">
        <v>542</v>
      </c>
      <c r="X57" s="387" t="str">
        <f t="shared" ref="X57:AB107" si="6">IF(LEFT(W57,1)=" ",RIGHT(W57,LEN(W57)-1),W57)</f>
        <v>Holl gwariant refeniw arall</v>
      </c>
      <c r="Y57" s="387" t="str">
        <f t="shared" si="6"/>
        <v>Holl gwariant refeniw arall</v>
      </c>
      <c r="Z57" s="387" t="str">
        <f t="shared" si="6"/>
        <v>Holl gwariant refeniw arall</v>
      </c>
      <c r="AA57" s="387" t="str">
        <f t="shared" si="6"/>
        <v>Holl gwariant refeniw arall</v>
      </c>
      <c r="AB57" s="387" t="str">
        <f t="shared" si="6"/>
        <v>Holl gwariant refeniw arall</v>
      </c>
      <c r="AC57" s="387">
        <f t="shared" si="5"/>
        <v>0</v>
      </c>
    </row>
    <row r="58" spans="1:29" ht="15.5" x14ac:dyDescent="0.35">
      <c r="A58" s="387" t="s">
        <v>944</v>
      </c>
      <c r="C58" s="387" t="s">
        <v>945</v>
      </c>
      <c r="L58" s="387" t="str">
        <f t="shared" si="0"/>
        <v/>
      </c>
      <c r="M58" s="387" t="str">
        <f t="shared" si="1"/>
        <v/>
      </c>
      <c r="N58" s="387">
        <v>24</v>
      </c>
      <c r="O58" s="387" t="s">
        <v>702</v>
      </c>
      <c r="P58" s="387" t="str">
        <f t="shared" si="2"/>
        <v>(lines 16 to 23)</v>
      </c>
      <c r="Q58" s="388" t="str">
        <f t="shared" si="3"/>
        <v xml:space="preserve">Total Housing Revenue Account </v>
      </c>
      <c r="R58" s="391" t="e">
        <f>VLOOKUP(Q58,Translate!$A$5:$C$1178,2,FALSE)</f>
        <v>#N/A</v>
      </c>
      <c r="W58" s="387" t="s">
        <v>532</v>
      </c>
      <c r="X58" s="387" t="str">
        <f t="shared" si="6"/>
        <v>Ariannu dyled</v>
      </c>
      <c r="Y58" s="387" t="str">
        <f t="shared" si="6"/>
        <v>Ariannu dyled</v>
      </c>
      <c r="Z58" s="387" t="str">
        <f t="shared" si="6"/>
        <v>Ariannu dyled</v>
      </c>
      <c r="AA58" s="387" t="str">
        <f t="shared" si="6"/>
        <v>Ariannu dyled</v>
      </c>
      <c r="AB58" s="387" t="str">
        <f t="shared" si="6"/>
        <v>Ariannu dyled</v>
      </c>
      <c r="AC58" s="387">
        <f t="shared" si="5"/>
        <v>0</v>
      </c>
    </row>
    <row r="59" spans="1:29" ht="15.5" x14ac:dyDescent="0.35">
      <c r="A59" s="387" t="s">
        <v>946</v>
      </c>
      <c r="C59" s="387" t="s">
        <v>947</v>
      </c>
      <c r="G59" s="233"/>
      <c r="H59" s="233"/>
      <c r="L59" s="387" t="str">
        <f t="shared" si="0"/>
        <v/>
      </c>
      <c r="M59" s="387" t="str">
        <f t="shared" si="1"/>
        <v/>
      </c>
      <c r="N59" s="387">
        <v>25</v>
      </c>
      <c r="O59" s="387" t="s">
        <v>83</v>
      </c>
      <c r="P59" s="387" t="str">
        <f t="shared" si="2"/>
        <v/>
      </c>
      <c r="Q59" s="388" t="str">
        <f t="shared" si="3"/>
        <v>Environmental work in renewal areas</v>
      </c>
      <c r="R59" s="391">
        <f>VLOOKUP(Q59,Translate!$A$5:$C$1178,2,FALSE)</f>
        <v>0</v>
      </c>
      <c r="W59" s="387">
        <v>0</v>
      </c>
      <c r="X59" s="387">
        <f t="shared" si="6"/>
        <v>0</v>
      </c>
      <c r="Y59" s="387">
        <f t="shared" si="6"/>
        <v>0</v>
      </c>
      <c r="Z59" s="387">
        <f t="shared" si="6"/>
        <v>0</v>
      </c>
      <c r="AA59" s="387">
        <f t="shared" si="6"/>
        <v>0</v>
      </c>
      <c r="AB59" s="387">
        <f t="shared" si="6"/>
        <v>0</v>
      </c>
      <c r="AC59" s="387">
        <f t="shared" si="5"/>
        <v>0</v>
      </c>
    </row>
    <row r="60" spans="1:29" ht="15.5" x14ac:dyDescent="0.35">
      <c r="A60" s="387" t="s">
        <v>948</v>
      </c>
      <c r="C60" s="387" t="s">
        <v>949</v>
      </c>
      <c r="G60" s="233"/>
      <c r="H60" s="233"/>
      <c r="L60" s="387" t="str">
        <f t="shared" si="0"/>
        <v/>
      </c>
      <c r="M60" s="387" t="str">
        <f t="shared" si="1"/>
        <v/>
      </c>
      <c r="N60" s="387">
        <v>26</v>
      </c>
      <c r="O60" s="387" t="s">
        <v>84</v>
      </c>
      <c r="P60" s="387" t="str">
        <f t="shared" si="2"/>
        <v/>
      </c>
      <c r="Q60" s="388" t="str">
        <f t="shared" si="3"/>
        <v>Group repair</v>
      </c>
      <c r="R60" s="391">
        <f>VLOOKUP(Q60,Translate!$A$5:$C$1178,2,FALSE)</f>
        <v>0</v>
      </c>
      <c r="W60" s="387" t="s">
        <v>545</v>
      </c>
      <c r="X60" s="387" t="str">
        <f t="shared" si="6"/>
        <v>diwylliant ac threftadaeth</v>
      </c>
      <c r="Y60" s="387" t="str">
        <f t="shared" si="6"/>
        <v>diwylliant ac threftadaeth</v>
      </c>
      <c r="Z60" s="387" t="str">
        <f t="shared" si="6"/>
        <v>diwylliant ac threftadaeth</v>
      </c>
      <c r="AA60" s="387" t="str">
        <f t="shared" si="6"/>
        <v>diwylliant ac threftadaeth</v>
      </c>
      <c r="AB60" s="387" t="str">
        <f t="shared" si="6"/>
        <v>diwylliant ac threftadaeth</v>
      </c>
      <c r="AC60" s="387">
        <f t="shared" si="5"/>
        <v>0</v>
      </c>
    </row>
    <row r="61" spans="1:29" ht="15.5" x14ac:dyDescent="0.35">
      <c r="A61" s="387" t="s">
        <v>950</v>
      </c>
      <c r="C61" s="387" t="s">
        <v>951</v>
      </c>
      <c r="G61" s="233"/>
      <c r="H61" s="233"/>
      <c r="L61" s="387" t="str">
        <f t="shared" si="0"/>
        <v/>
      </c>
      <c r="M61" s="387" t="str">
        <f t="shared" si="1"/>
        <v/>
      </c>
      <c r="N61" s="387">
        <v>27</v>
      </c>
      <c r="O61" s="387" t="s">
        <v>85</v>
      </c>
      <c r="P61" s="387" t="str">
        <f t="shared" si="2"/>
        <v/>
      </c>
      <c r="Q61" s="388" t="str">
        <f t="shared" si="3"/>
        <v>Slum clearance</v>
      </c>
      <c r="R61" s="391">
        <f>VLOOKUP(Q61,Translate!$A$5:$C$1178,2,FALSE)</f>
        <v>0</v>
      </c>
      <c r="W61" s="387" t="s">
        <v>481</v>
      </c>
      <c r="X61" s="387" t="str">
        <f t="shared" si="6"/>
        <v>Amgueddfeydd ac orielau</v>
      </c>
      <c r="Y61" s="387" t="str">
        <f t="shared" si="6"/>
        <v>Amgueddfeydd ac orielau</v>
      </c>
      <c r="Z61" s="387" t="str">
        <f t="shared" si="6"/>
        <v>Amgueddfeydd ac orielau</v>
      </c>
      <c r="AA61" s="387" t="str">
        <f t="shared" si="6"/>
        <v>Amgueddfeydd ac orielau</v>
      </c>
      <c r="AB61" s="387" t="str">
        <f t="shared" si="6"/>
        <v>Amgueddfeydd ac orielau</v>
      </c>
      <c r="AC61" s="387">
        <f t="shared" si="5"/>
        <v>0</v>
      </c>
    </row>
    <row r="62" spans="1:29" ht="15.5" x14ac:dyDescent="0.35">
      <c r="A62" s="387" t="s">
        <v>952</v>
      </c>
      <c r="C62" s="387" t="s">
        <v>953</v>
      </c>
      <c r="G62" s="233"/>
      <c r="H62" s="233"/>
      <c r="L62" s="387" t="str">
        <f t="shared" si="0"/>
        <v/>
      </c>
      <c r="M62" s="387" t="str">
        <f t="shared" si="1"/>
        <v/>
      </c>
      <c r="N62" s="387">
        <v>28</v>
      </c>
      <c r="O62" s="387" t="s">
        <v>86</v>
      </c>
      <c r="P62" s="387" t="str">
        <f t="shared" si="2"/>
        <v/>
      </c>
      <c r="Q62" s="388" t="str">
        <f t="shared" si="3"/>
        <v>Low cost home ownership (non-HRA)</v>
      </c>
      <c r="R62" s="391">
        <f>VLOOKUP(Q62,Translate!$A$5:$C$1178,2,FALSE)</f>
        <v>0</v>
      </c>
      <c r="W62" s="387">
        <v>0</v>
      </c>
      <c r="X62" s="387">
        <f t="shared" si="6"/>
        <v>0</v>
      </c>
      <c r="Y62" s="387">
        <f t="shared" si="6"/>
        <v>0</v>
      </c>
      <c r="Z62" s="387">
        <f t="shared" si="6"/>
        <v>0</v>
      </c>
      <c r="AA62" s="387">
        <f t="shared" si="6"/>
        <v>0</v>
      </c>
      <c r="AB62" s="387">
        <f t="shared" si="6"/>
        <v>0</v>
      </c>
      <c r="AC62" s="387">
        <f t="shared" si="5"/>
        <v>0</v>
      </c>
    </row>
    <row r="63" spans="1:29" ht="15.5" x14ac:dyDescent="0.35">
      <c r="A63" s="387" t="s">
        <v>954</v>
      </c>
      <c r="C63" s="387" t="s">
        <v>955</v>
      </c>
      <c r="G63" s="233"/>
      <c r="H63" s="233"/>
      <c r="L63" s="387" t="str">
        <f t="shared" si="0"/>
        <v/>
      </c>
      <c r="M63" s="387" t="str">
        <f t="shared" si="1"/>
        <v/>
      </c>
      <c r="N63" s="387">
        <v>29</v>
      </c>
      <c r="O63" s="387" t="s">
        <v>87</v>
      </c>
      <c r="P63" s="387" t="str">
        <f t="shared" si="2"/>
        <v/>
      </c>
      <c r="Q63" s="388" t="str">
        <f t="shared" si="3"/>
        <v>Other council fund housing</v>
      </c>
      <c r="R63" s="391">
        <f>VLOOKUP(Q63,Translate!$A$5:$C$1178,2,FALSE)</f>
        <v>0</v>
      </c>
      <c r="W63" s="387">
        <v>0</v>
      </c>
      <c r="X63" s="387">
        <f t="shared" si="6"/>
        <v>0</v>
      </c>
      <c r="Y63" s="387">
        <f t="shared" si="6"/>
        <v>0</v>
      </c>
      <c r="Z63" s="387">
        <f t="shared" si="6"/>
        <v>0</v>
      </c>
      <c r="AA63" s="387">
        <f t="shared" si="6"/>
        <v>0</v>
      </c>
      <c r="AB63" s="387">
        <f t="shared" si="6"/>
        <v>0</v>
      </c>
      <c r="AC63" s="387">
        <f t="shared" si="5"/>
        <v>0</v>
      </c>
    </row>
    <row r="64" spans="1:29" ht="15.5" x14ac:dyDescent="0.35">
      <c r="A64" s="387" t="s">
        <v>956</v>
      </c>
      <c r="C64" s="387" t="s">
        <v>957</v>
      </c>
      <c r="G64" s="233"/>
      <c r="H64" s="233"/>
      <c r="L64" s="387" t="str">
        <f t="shared" si="0"/>
        <v/>
      </c>
      <c r="M64" s="387" t="str">
        <f t="shared" si="1"/>
        <v/>
      </c>
      <c r="N64" s="387">
        <v>30</v>
      </c>
      <c r="O64" s="387" t="s">
        <v>88</v>
      </c>
      <c r="P64" s="387" t="str">
        <f t="shared" si="2"/>
        <v/>
      </c>
      <c r="Q64" s="388" t="str">
        <f t="shared" si="3"/>
        <v>Renovation grants</v>
      </c>
      <c r="R64" s="391">
        <f>VLOOKUP(Q64,Translate!$A$5:$C$1178,2,FALSE)</f>
        <v>0</v>
      </c>
      <c r="W64" s="387">
        <v>0</v>
      </c>
      <c r="X64" s="387">
        <f t="shared" si="6"/>
        <v>0</v>
      </c>
      <c r="Y64" s="387">
        <f t="shared" si="6"/>
        <v>0</v>
      </c>
      <c r="Z64" s="387">
        <f t="shared" si="6"/>
        <v>0</v>
      </c>
      <c r="AA64" s="387">
        <f t="shared" si="6"/>
        <v>0</v>
      </c>
      <c r="AB64" s="387">
        <f t="shared" si="6"/>
        <v>0</v>
      </c>
      <c r="AC64" s="387">
        <f t="shared" si="5"/>
        <v>0</v>
      </c>
    </row>
    <row r="65" spans="1:29" ht="15.5" x14ac:dyDescent="0.35">
      <c r="A65" s="387" t="s">
        <v>958</v>
      </c>
      <c r="C65" s="387" t="s">
        <v>959</v>
      </c>
      <c r="G65" s="233"/>
      <c r="H65" s="233"/>
      <c r="L65" s="387" t="str">
        <f t="shared" si="0"/>
        <v/>
      </c>
      <c r="M65" s="387" t="str">
        <f t="shared" si="1"/>
        <v/>
      </c>
      <c r="N65" s="387">
        <v>31</v>
      </c>
      <c r="O65" s="387" t="s">
        <v>89</v>
      </c>
      <c r="P65" s="387" t="str">
        <f t="shared" si="2"/>
        <v/>
      </c>
      <c r="Q65" s="388" t="str">
        <f t="shared" si="3"/>
        <v>Other grants</v>
      </c>
      <c r="R65" s="391">
        <f>VLOOKUP(Q65,Translate!$A$5:$C$1178,2,FALSE)</f>
        <v>0</v>
      </c>
      <c r="W65" s="387" t="s">
        <v>547</v>
      </c>
      <c r="X65" s="387" t="str">
        <f t="shared" si="6"/>
        <v>Ysgolion meithrin</v>
      </c>
      <c r="Y65" s="387" t="str">
        <f t="shared" si="6"/>
        <v>Ysgolion meithrin</v>
      </c>
      <c r="Z65" s="387" t="str">
        <f t="shared" si="6"/>
        <v>Ysgolion meithrin</v>
      </c>
      <c r="AA65" s="387" t="str">
        <f t="shared" si="6"/>
        <v>Ysgolion meithrin</v>
      </c>
      <c r="AB65" s="387" t="str">
        <f t="shared" si="6"/>
        <v>Ysgolion meithrin</v>
      </c>
      <c r="AC65" s="387">
        <f t="shared" si="5"/>
        <v>0</v>
      </c>
    </row>
    <row r="66" spans="1:29" ht="15.5" x14ac:dyDescent="0.35">
      <c r="A66" s="387" t="s">
        <v>792</v>
      </c>
      <c r="C66" s="387" t="s">
        <v>960</v>
      </c>
      <c r="G66" s="233"/>
      <c r="H66" s="233"/>
      <c r="L66" s="387" t="str">
        <f t="shared" si="0"/>
        <v/>
      </c>
      <c r="M66" s="387" t="str">
        <f t="shared" si="1"/>
        <v/>
      </c>
      <c r="N66" s="387">
        <v>32</v>
      </c>
      <c r="O66" s="387" t="s">
        <v>703</v>
      </c>
      <c r="P66" s="387" t="str">
        <f t="shared" si="2"/>
        <v>(lines 25 to 31)</v>
      </c>
      <c r="Q66" s="388" t="str">
        <f t="shared" si="3"/>
        <v xml:space="preserve">Total council fund housing </v>
      </c>
      <c r="R66" s="391" t="e">
        <f>VLOOKUP(Q66,Translate!$A$5:$C$1178,2,FALSE)</f>
        <v>#N/A</v>
      </c>
      <c r="W66" s="387" t="s">
        <v>548</v>
      </c>
      <c r="X66" s="387" t="str">
        <f t="shared" si="6"/>
        <v>Ysgolion cynradd</v>
      </c>
      <c r="Y66" s="387" t="str">
        <f t="shared" si="6"/>
        <v>Ysgolion cynradd</v>
      </c>
      <c r="Z66" s="387" t="str">
        <f t="shared" si="6"/>
        <v>Ysgolion cynradd</v>
      </c>
      <c r="AA66" s="387" t="str">
        <f t="shared" si="6"/>
        <v>Ysgolion cynradd</v>
      </c>
      <c r="AB66" s="387" t="str">
        <f t="shared" si="6"/>
        <v>Ysgolion cynradd</v>
      </c>
      <c r="AC66" s="387">
        <f t="shared" si="5"/>
        <v>0</v>
      </c>
    </row>
    <row r="67" spans="1:29" ht="15.5" x14ac:dyDescent="0.35">
      <c r="A67" s="387" t="s">
        <v>961</v>
      </c>
      <c r="C67" s="387" t="s">
        <v>962</v>
      </c>
      <c r="G67" s="233"/>
      <c r="H67" s="233"/>
      <c r="L67" s="387" t="str">
        <f t="shared" si="0"/>
        <v/>
      </c>
      <c r="M67" s="387" t="str">
        <f t="shared" si="1"/>
        <v/>
      </c>
      <c r="N67" s="387">
        <v>33</v>
      </c>
      <c r="O67" s="387" t="s">
        <v>90</v>
      </c>
      <c r="P67" s="387" t="str">
        <f t="shared" si="2"/>
        <v/>
      </c>
      <c r="Q67" s="388" t="str">
        <f t="shared" si="3"/>
        <v>Lending to registered social landlords</v>
      </c>
      <c r="R67" s="391">
        <f>VLOOKUP(Q67,Translate!$A$5:$C$1178,2,FALSE)</f>
        <v>0</v>
      </c>
      <c r="W67" s="387" t="s">
        <v>549</v>
      </c>
      <c r="X67" s="387" t="str">
        <f t="shared" si="6"/>
        <v>Ysgolion uwchradd</v>
      </c>
      <c r="Y67" s="387" t="str">
        <f t="shared" si="6"/>
        <v>Ysgolion uwchradd</v>
      </c>
      <c r="Z67" s="387" t="str">
        <f t="shared" si="6"/>
        <v>Ysgolion uwchradd</v>
      </c>
      <c r="AA67" s="387" t="str">
        <f t="shared" si="6"/>
        <v>Ysgolion uwchradd</v>
      </c>
      <c r="AB67" s="387" t="str">
        <f t="shared" si="6"/>
        <v>Ysgolion uwchradd</v>
      </c>
      <c r="AC67" s="387">
        <f t="shared" si="5"/>
        <v>0</v>
      </c>
    </row>
    <row r="68" spans="1:29" ht="15.5" x14ac:dyDescent="0.35">
      <c r="A68" s="387" t="s">
        <v>963</v>
      </c>
      <c r="C68" s="387" t="s">
        <v>964</v>
      </c>
      <c r="G68" s="233"/>
      <c r="H68" s="233"/>
      <c r="L68" s="387" t="str">
        <f t="shared" si="0"/>
        <v/>
      </c>
      <c r="M68" s="387" t="str">
        <f t="shared" si="1"/>
        <v/>
      </c>
      <c r="N68" s="387">
        <v>34</v>
      </c>
      <c r="O68" s="387" t="s">
        <v>91</v>
      </c>
      <c r="P68" s="387" t="str">
        <f t="shared" si="2"/>
        <v/>
      </c>
      <c r="Q68" s="388" t="str">
        <f t="shared" si="3"/>
        <v>Lending to other borrowers</v>
      </c>
      <c r="R68" s="391">
        <f>VLOOKUP(Q68,Translate!$A$5:$C$1178,2,FALSE)</f>
        <v>0</v>
      </c>
      <c r="W68" s="387" t="s">
        <v>551</v>
      </c>
      <c r="X68" s="387" t="str">
        <f t="shared" si="6"/>
        <v>Ysgolion arbennig</v>
      </c>
      <c r="Y68" s="387" t="str">
        <f t="shared" si="6"/>
        <v>Ysgolion arbennig</v>
      </c>
      <c r="Z68" s="387" t="str">
        <f t="shared" si="6"/>
        <v>Ysgolion arbennig</v>
      </c>
      <c r="AA68" s="387" t="str">
        <f t="shared" si="6"/>
        <v>Ysgolion arbennig</v>
      </c>
      <c r="AB68" s="387" t="str">
        <f t="shared" si="6"/>
        <v>Ysgolion arbennig</v>
      </c>
      <c r="AC68" s="387">
        <f t="shared" si="5"/>
        <v>0</v>
      </c>
    </row>
    <row r="69" spans="1:29" ht="15.5" x14ac:dyDescent="0.35">
      <c r="A69" s="387" t="s">
        <v>965</v>
      </c>
      <c r="C69" s="387" t="s">
        <v>966</v>
      </c>
      <c r="G69" s="233"/>
      <c r="H69" s="233"/>
      <c r="L69" s="387" t="str">
        <f t="shared" ref="L69:L132" si="7">IF(ISERROR(FIND("=",O69)),"",RIGHT(O69,LEN(O69)-FIND("=",O69)+3))</f>
        <v/>
      </c>
      <c r="M69" s="387" t="str">
        <f t="shared" ref="M69:M132" si="8">IF(ISERROR(FIND(" (include",O69)),"",RIGHT(O69,LEN(O69)-FIND(" (include",O69)))</f>
        <v/>
      </c>
      <c r="N69" s="387">
        <v>35</v>
      </c>
      <c r="O69" s="387" t="s">
        <v>704</v>
      </c>
      <c r="P69" s="387" t="str">
        <f t="shared" ref="P69:P132" si="9">IF(ISERROR(FIND(" (line",O69)),"",RIGHT(O69,LEN(O69)-FIND(" (line",O69)))</f>
        <v>(lines 33 and 34)</v>
      </c>
      <c r="Q69" s="388" t="str">
        <f t="shared" ref="Q69:Q132" si="10">LEFT(O69,LEN(O69)-LEN(P69))</f>
        <v xml:space="preserve">Total housing / SDA Act advances </v>
      </c>
      <c r="R69" s="391" t="e">
        <f>VLOOKUP(Q69,Translate!$A$5:$C$1178,2,FALSE)</f>
        <v>#N/A</v>
      </c>
      <c r="W69" s="387" t="s">
        <v>552</v>
      </c>
      <c r="X69" s="387" t="str">
        <f t="shared" si="6"/>
        <v>Ysgolion canolradd</v>
      </c>
      <c r="Y69" s="387" t="str">
        <f t="shared" si="6"/>
        <v>Ysgolion canolradd</v>
      </c>
      <c r="Z69" s="387" t="str">
        <f t="shared" si="6"/>
        <v>Ysgolion canolradd</v>
      </c>
      <c r="AA69" s="387" t="str">
        <f t="shared" si="6"/>
        <v>Ysgolion canolradd</v>
      </c>
      <c r="AB69" s="387" t="str">
        <f t="shared" si="6"/>
        <v>Ysgolion canolradd</v>
      </c>
      <c r="AC69" s="387">
        <f t="shared" si="5"/>
        <v>0</v>
      </c>
    </row>
    <row r="70" spans="1:29" ht="15.5" x14ac:dyDescent="0.35">
      <c r="A70" s="387" t="s">
        <v>967</v>
      </c>
      <c r="C70" s="387" t="s">
        <v>968</v>
      </c>
      <c r="G70" s="233"/>
      <c r="H70" s="233"/>
      <c r="L70" s="387" t="str">
        <f t="shared" si="7"/>
        <v/>
      </c>
      <c r="M70" s="387" t="str">
        <f t="shared" si="8"/>
        <v/>
      </c>
      <c r="N70" s="387">
        <v>36</v>
      </c>
      <c r="O70" s="387" t="s">
        <v>705</v>
      </c>
      <c r="P70" s="387" t="str">
        <f t="shared" si="9"/>
        <v>(lines 24+32+35)</v>
      </c>
      <c r="Q70" s="388" t="str">
        <f t="shared" si="10"/>
        <v xml:space="preserve">Total housing </v>
      </c>
      <c r="R70" s="391" t="e">
        <f>VLOOKUP(Q70,Translate!$A$5:$C$1178,2,FALSE)</f>
        <v>#N/A</v>
      </c>
      <c r="W70" s="387">
        <v>0</v>
      </c>
      <c r="X70" s="387">
        <f t="shared" si="6"/>
        <v>0</v>
      </c>
      <c r="Y70" s="387">
        <f t="shared" si="6"/>
        <v>0</v>
      </c>
      <c r="Z70" s="387">
        <f t="shared" si="6"/>
        <v>0</v>
      </c>
      <c r="AA70" s="387">
        <f t="shared" si="6"/>
        <v>0</v>
      </c>
      <c r="AB70" s="387">
        <f t="shared" si="6"/>
        <v>0</v>
      </c>
      <c r="AC70" s="387">
        <f t="shared" ref="AC70:AC133" si="11">IF(LEFT(AB70,1)=" ",1,0)</f>
        <v>0</v>
      </c>
    </row>
    <row r="71" spans="1:29" ht="15.5" x14ac:dyDescent="0.35">
      <c r="A71" s="387" t="s">
        <v>969</v>
      </c>
      <c r="C71" s="387" t="s">
        <v>970</v>
      </c>
      <c r="G71" s="233"/>
      <c r="H71" s="233"/>
      <c r="L71" s="387" t="str">
        <f t="shared" si="7"/>
        <v/>
      </c>
      <c r="M71" s="387" t="str">
        <f t="shared" si="8"/>
        <v/>
      </c>
      <c r="N71" s="387">
        <v>37</v>
      </c>
      <c r="O71" s="387" t="s">
        <v>92</v>
      </c>
      <c r="P71" s="387" t="str">
        <f t="shared" si="9"/>
        <v/>
      </c>
      <c r="Q71" s="388" t="str">
        <f t="shared" si="10"/>
        <v>Library services</v>
      </c>
      <c r="R71" s="391">
        <f>VLOOKUP(Q71,Translate!$A$5:$C$1178,2,FALSE)</f>
        <v>0</v>
      </c>
      <c r="W71" s="387">
        <v>0</v>
      </c>
      <c r="X71" s="387">
        <f t="shared" si="6"/>
        <v>0</v>
      </c>
      <c r="Y71" s="387">
        <f t="shared" si="6"/>
        <v>0</v>
      </c>
      <c r="Z71" s="387">
        <f t="shared" si="6"/>
        <v>0</v>
      </c>
      <c r="AA71" s="387">
        <f t="shared" si="6"/>
        <v>0</v>
      </c>
      <c r="AB71" s="387">
        <f t="shared" si="6"/>
        <v>0</v>
      </c>
      <c r="AC71" s="387">
        <f t="shared" si="11"/>
        <v>0</v>
      </c>
    </row>
    <row r="72" spans="1:29" ht="15.5" x14ac:dyDescent="0.35">
      <c r="A72" s="387" t="s">
        <v>971</v>
      </c>
      <c r="C72" s="387" t="s">
        <v>972</v>
      </c>
      <c r="G72" s="233"/>
      <c r="H72" s="233"/>
      <c r="L72" s="387" t="str">
        <f t="shared" si="7"/>
        <v/>
      </c>
      <c r="M72" s="387" t="str">
        <f t="shared" si="8"/>
        <v/>
      </c>
      <c r="N72" s="387">
        <v>38</v>
      </c>
      <c r="O72" s="387" t="s">
        <v>93</v>
      </c>
      <c r="P72" s="387" t="str">
        <f t="shared" si="9"/>
        <v/>
      </c>
      <c r="Q72" s="388" t="str">
        <f t="shared" si="10"/>
        <v>Museums and galleries</v>
      </c>
      <c r="R72" s="391">
        <f>VLOOKUP(Q72,Translate!$A$5:$C$1178,2,FALSE)</f>
        <v>0</v>
      </c>
      <c r="W72" s="387" t="s">
        <v>553</v>
      </c>
      <c r="X72" s="387" t="str">
        <f t="shared" si="6"/>
        <v>Digollediad rhwng awdurdodau</v>
      </c>
      <c r="Y72" s="387" t="str">
        <f t="shared" si="6"/>
        <v>Digollediad rhwng awdurdodau</v>
      </c>
      <c r="Z72" s="387" t="str">
        <f t="shared" si="6"/>
        <v>Digollediad rhwng awdurdodau</v>
      </c>
      <c r="AA72" s="387" t="str">
        <f t="shared" si="6"/>
        <v>Digollediad rhwng awdurdodau</v>
      </c>
      <c r="AB72" s="387" t="str">
        <f t="shared" si="6"/>
        <v>Digollediad rhwng awdurdodau</v>
      </c>
      <c r="AC72" s="387">
        <f t="shared" si="11"/>
        <v>0</v>
      </c>
    </row>
    <row r="73" spans="1:29" ht="15.5" x14ac:dyDescent="0.35">
      <c r="A73" s="387" t="s">
        <v>973</v>
      </c>
      <c r="C73" s="387" t="s">
        <v>974</v>
      </c>
      <c r="G73" s="233"/>
      <c r="H73" s="233"/>
      <c r="L73" s="387" t="str">
        <f t="shared" si="7"/>
        <v/>
      </c>
      <c r="M73" s="387" t="str">
        <f t="shared" si="8"/>
        <v/>
      </c>
      <c r="N73" s="387">
        <v>39</v>
      </c>
      <c r="O73" s="387" t="s">
        <v>94</v>
      </c>
      <c r="P73" s="387" t="str">
        <f t="shared" si="9"/>
        <v/>
      </c>
      <c r="Q73" s="388" t="str">
        <f t="shared" si="10"/>
        <v>Arts activities and facilities (including theatres)</v>
      </c>
      <c r="R73" s="391">
        <f>VLOOKUP(Q73,Translate!$A$5:$C$1178,2,FALSE)</f>
        <v>0</v>
      </c>
      <c r="W73" s="387" t="s">
        <v>534</v>
      </c>
      <c r="X73" s="387" t="str">
        <f t="shared" si="6"/>
        <v>Arlwyo yn yr ysgol</v>
      </c>
      <c r="Y73" s="387" t="str">
        <f t="shared" si="6"/>
        <v>Arlwyo yn yr ysgol</v>
      </c>
      <c r="Z73" s="387" t="str">
        <f t="shared" si="6"/>
        <v>Arlwyo yn yr ysgol</v>
      </c>
      <c r="AA73" s="387" t="str">
        <f t="shared" si="6"/>
        <v>Arlwyo yn yr ysgol</v>
      </c>
      <c r="AB73" s="387" t="str">
        <f t="shared" si="6"/>
        <v>Arlwyo yn yr ysgol</v>
      </c>
      <c r="AC73" s="387">
        <f t="shared" si="11"/>
        <v>0</v>
      </c>
    </row>
    <row r="74" spans="1:29" ht="15.5" x14ac:dyDescent="0.35">
      <c r="A74" s="387" t="s">
        <v>975</v>
      </c>
      <c r="C74" s="387" t="s">
        <v>976</v>
      </c>
      <c r="G74" s="233"/>
      <c r="H74" s="233"/>
      <c r="L74" s="387" t="str">
        <f t="shared" si="7"/>
        <v/>
      </c>
      <c r="M74" s="387" t="str">
        <f t="shared" si="8"/>
        <v/>
      </c>
      <c r="N74" s="387">
        <v>40</v>
      </c>
      <c r="O74" s="387" t="s">
        <v>706</v>
      </c>
      <c r="P74" s="387" t="str">
        <f t="shared" si="9"/>
        <v>(lines 37 to 39)</v>
      </c>
      <c r="Q74" s="388" t="str">
        <f t="shared" si="10"/>
        <v xml:space="preserve">Total libraries, culture and heritage </v>
      </c>
      <c r="R74" s="391" t="e">
        <f>VLOOKUP(Q74,Translate!$A$5:$C$1178,2,FALSE)</f>
        <v>#N/A</v>
      </c>
      <c r="W74" s="387" t="s">
        <v>554</v>
      </c>
      <c r="X74" s="387" t="str">
        <f t="shared" si="6"/>
        <v xml:space="preserve">Cyllideb arall ysgolion </v>
      </c>
      <c r="Y74" s="387" t="str">
        <f t="shared" si="6"/>
        <v xml:space="preserve">Cyllideb arall ysgolion </v>
      </c>
      <c r="Z74" s="387" t="str">
        <f t="shared" si="6"/>
        <v xml:space="preserve">Cyllideb arall ysgolion </v>
      </c>
      <c r="AA74" s="387" t="str">
        <f t="shared" si="6"/>
        <v xml:space="preserve">Cyllideb arall ysgolion </v>
      </c>
      <c r="AB74" s="387" t="str">
        <f t="shared" si="6"/>
        <v xml:space="preserve">Cyllideb arall ysgolion </v>
      </c>
      <c r="AC74" s="387">
        <f t="shared" si="11"/>
        <v>0</v>
      </c>
    </row>
    <row r="75" spans="1:29" ht="15.5" x14ac:dyDescent="0.35">
      <c r="A75" s="387" t="s">
        <v>977</v>
      </c>
      <c r="C75" s="387" t="s">
        <v>978</v>
      </c>
      <c r="G75" s="233"/>
      <c r="H75" s="233"/>
      <c r="L75" s="387" t="str">
        <f t="shared" si="7"/>
        <v/>
      </c>
      <c r="M75" s="387" t="str">
        <f t="shared" si="8"/>
        <v/>
      </c>
      <c r="N75" s="387">
        <v>41</v>
      </c>
      <c r="O75" s="387" t="s">
        <v>95</v>
      </c>
      <c r="P75" s="387" t="str">
        <f t="shared" si="9"/>
        <v/>
      </c>
      <c r="Q75" s="388" t="str">
        <f t="shared" si="10"/>
        <v>Land drainage and flood prevention</v>
      </c>
      <c r="R75" s="391">
        <f>VLOOKUP(Q75,Translate!$A$5:$C$1178,2,FALSE)</f>
        <v>0</v>
      </c>
      <c r="W75" s="387" t="s">
        <v>524</v>
      </c>
      <c r="X75" s="387" t="str">
        <f t="shared" si="6"/>
        <v>Staff</v>
      </c>
      <c r="Y75" s="387" t="str">
        <f t="shared" si="6"/>
        <v>Staff</v>
      </c>
      <c r="Z75" s="387" t="str">
        <f t="shared" si="6"/>
        <v>Staff</v>
      </c>
      <c r="AA75" s="387" t="str">
        <f t="shared" si="6"/>
        <v>Staff</v>
      </c>
      <c r="AB75" s="387" t="str">
        <f t="shared" si="6"/>
        <v>Staff</v>
      </c>
      <c r="AC75" s="387">
        <f t="shared" si="11"/>
        <v>0</v>
      </c>
    </row>
    <row r="76" spans="1:29" ht="15.5" x14ac:dyDescent="0.35">
      <c r="A76" s="387" t="s">
        <v>979</v>
      </c>
      <c r="C76" s="387" t="s">
        <v>980</v>
      </c>
      <c r="G76" s="233"/>
      <c r="H76" s="233"/>
      <c r="L76" s="387" t="str">
        <f t="shared" si="7"/>
        <v/>
      </c>
      <c r="M76" s="387" t="str">
        <f t="shared" si="8"/>
        <v/>
      </c>
      <c r="N76" s="387">
        <v>42</v>
      </c>
      <c r="O76" s="387" t="s">
        <v>96</v>
      </c>
      <c r="P76" s="387" t="str">
        <f t="shared" si="9"/>
        <v/>
      </c>
      <c r="Q76" s="388" t="str">
        <f t="shared" si="10"/>
        <v>Coast protection</v>
      </c>
      <c r="R76" s="391">
        <f>VLOOKUP(Q76,Translate!$A$5:$C$1178,2,FALSE)</f>
        <v>0</v>
      </c>
      <c r="W76" s="387" t="s">
        <v>555</v>
      </c>
      <c r="X76" s="387" t="str">
        <f t="shared" si="6"/>
        <v>Gwariant cyfalaf a godwyd o'r cyfrif refeniw</v>
      </c>
      <c r="Y76" s="387" t="str">
        <f t="shared" si="6"/>
        <v>Gwariant cyfalaf a godwyd o'r cyfrif refeniw</v>
      </c>
      <c r="Z76" s="387" t="str">
        <f t="shared" si="6"/>
        <v>Gwariant cyfalaf a godwyd o'r cyfrif refeniw</v>
      </c>
      <c r="AA76" s="387" t="str">
        <f t="shared" si="6"/>
        <v>Gwariant cyfalaf a godwyd o'r cyfrif refeniw</v>
      </c>
      <c r="AB76" s="387" t="str">
        <f t="shared" si="6"/>
        <v>Gwariant cyfalaf a godwyd o'r cyfrif refeniw</v>
      </c>
      <c r="AC76" s="387">
        <f t="shared" si="11"/>
        <v>0</v>
      </c>
    </row>
    <row r="77" spans="1:29" ht="15.5" x14ac:dyDescent="0.35">
      <c r="A77" s="387" t="s">
        <v>981</v>
      </c>
      <c r="C77" s="387" t="s">
        <v>982</v>
      </c>
      <c r="G77" s="233"/>
      <c r="H77" s="233"/>
      <c r="L77" s="387" t="str">
        <f t="shared" si="7"/>
        <v/>
      </c>
      <c r="M77" s="387" t="str">
        <f t="shared" si="8"/>
        <v/>
      </c>
      <c r="N77" s="387">
        <v>43</v>
      </c>
      <c r="O77" s="387" t="s">
        <v>97</v>
      </c>
      <c r="P77" s="387" t="str">
        <f t="shared" si="9"/>
        <v/>
      </c>
      <c r="Q77" s="388" t="str">
        <f t="shared" si="10"/>
        <v>Other agriculture and fisheries</v>
      </c>
      <c r="R77" s="391">
        <f>VLOOKUP(Q77,Translate!$A$5:$C$1178,2,FALSE)</f>
        <v>0</v>
      </c>
      <c r="W77" s="387" t="s">
        <v>556</v>
      </c>
      <c r="X77" s="387" t="str">
        <f t="shared" si="6"/>
        <v>Cyllideb ysgolion</v>
      </c>
      <c r="Y77" s="387" t="str">
        <f t="shared" si="6"/>
        <v>Cyllideb ysgolion</v>
      </c>
      <c r="Z77" s="387" t="str">
        <f t="shared" si="6"/>
        <v>Cyllideb ysgolion</v>
      </c>
      <c r="AA77" s="387" t="str">
        <f t="shared" si="6"/>
        <v>Cyllideb ysgolion</v>
      </c>
      <c r="AB77" s="387" t="str">
        <f t="shared" si="6"/>
        <v>Cyllideb ysgolion</v>
      </c>
      <c r="AC77" s="387">
        <f t="shared" si="11"/>
        <v>0</v>
      </c>
    </row>
    <row r="78" spans="1:29" ht="15.5" x14ac:dyDescent="0.35">
      <c r="A78" s="387" t="s">
        <v>983</v>
      </c>
      <c r="C78" s="387" t="s">
        <v>984</v>
      </c>
      <c r="G78" s="233"/>
      <c r="H78" s="233"/>
      <c r="L78" s="387" t="str">
        <f t="shared" si="7"/>
        <v/>
      </c>
      <c r="M78" s="387" t="str">
        <f t="shared" si="8"/>
        <v/>
      </c>
      <c r="N78" s="387">
        <v>44</v>
      </c>
      <c r="O78" s="387" t="s">
        <v>707</v>
      </c>
      <c r="P78" s="387" t="str">
        <f t="shared" si="9"/>
        <v>(lines 41 to 43)</v>
      </c>
      <c r="Q78" s="388" t="str">
        <f t="shared" si="10"/>
        <v xml:space="preserve">Total agriculture and fisheries </v>
      </c>
      <c r="R78" s="391" t="e">
        <f>VLOOKUP(Q78,Translate!$A$5:$C$1178,2,FALSE)</f>
        <v>#N/A</v>
      </c>
      <c r="W78" s="387">
        <v>0</v>
      </c>
      <c r="X78" s="387">
        <f t="shared" si="6"/>
        <v>0</v>
      </c>
      <c r="Y78" s="387">
        <f t="shared" si="6"/>
        <v>0</v>
      </c>
      <c r="Z78" s="387">
        <f t="shared" si="6"/>
        <v>0</v>
      </c>
      <c r="AA78" s="387">
        <f t="shared" si="6"/>
        <v>0</v>
      </c>
      <c r="AB78" s="387">
        <f t="shared" si="6"/>
        <v>0</v>
      </c>
      <c r="AC78" s="387">
        <f t="shared" si="11"/>
        <v>0</v>
      </c>
    </row>
    <row r="79" spans="1:29" ht="15.5" x14ac:dyDescent="0.35">
      <c r="A79" s="387" t="s">
        <v>985</v>
      </c>
      <c r="C79" s="387" t="s">
        <v>986</v>
      </c>
      <c r="G79" s="233"/>
      <c r="H79" s="233"/>
      <c r="L79" s="387" t="str">
        <f t="shared" si="7"/>
        <v/>
      </c>
      <c r="M79" s="387" t="str">
        <f t="shared" si="8"/>
        <v/>
      </c>
      <c r="N79" s="387">
        <v>46</v>
      </c>
      <c r="O79" s="387" t="s">
        <v>98</v>
      </c>
      <c r="P79" s="387" t="str">
        <f t="shared" si="9"/>
        <v/>
      </c>
      <c r="Q79" s="388" t="str">
        <f t="shared" si="10"/>
        <v>Sports facilities</v>
      </c>
      <c r="R79" s="391">
        <f>VLOOKUP(Q79,Translate!$A$5:$C$1178,2,FALSE)</f>
        <v>0</v>
      </c>
      <c r="W79" s="387" t="s">
        <v>557</v>
      </c>
      <c r="X79" s="387" t="str">
        <f t="shared" si="6"/>
        <v>Gwella ysgolion</v>
      </c>
      <c r="Y79" s="387" t="str">
        <f t="shared" si="6"/>
        <v>Gwella ysgolion</v>
      </c>
      <c r="Z79" s="387" t="str">
        <f t="shared" si="6"/>
        <v>Gwella ysgolion</v>
      </c>
      <c r="AA79" s="387" t="str">
        <f t="shared" si="6"/>
        <v>Gwella ysgolion</v>
      </c>
      <c r="AB79" s="387" t="str">
        <f t="shared" si="6"/>
        <v>Gwella ysgolion</v>
      </c>
      <c r="AC79" s="387">
        <f t="shared" si="11"/>
        <v>0</v>
      </c>
    </row>
    <row r="80" spans="1:29" ht="15.5" x14ac:dyDescent="0.35">
      <c r="A80" s="387" t="s">
        <v>987</v>
      </c>
      <c r="C80" s="387" t="s">
        <v>988</v>
      </c>
      <c r="G80" s="233"/>
      <c r="H80" s="233"/>
      <c r="L80" s="387" t="str">
        <f t="shared" si="7"/>
        <v/>
      </c>
      <c r="M80" s="387" t="str">
        <f t="shared" si="8"/>
        <v/>
      </c>
      <c r="N80" s="387">
        <v>47</v>
      </c>
      <c r="O80" s="387" t="s">
        <v>99</v>
      </c>
      <c r="P80" s="387" t="str">
        <f t="shared" si="9"/>
        <v/>
      </c>
      <c r="Q80" s="388" t="str">
        <f t="shared" si="10"/>
        <v>Sports development and children's play</v>
      </c>
      <c r="R80" s="391">
        <f>VLOOKUP(Q80,Translate!$A$5:$C$1178,2,FALSE)</f>
        <v>0</v>
      </c>
      <c r="W80" s="387" t="s">
        <v>558</v>
      </c>
      <c r="X80" s="387" t="str">
        <f t="shared" si="6"/>
        <v>Mynediad i addysg</v>
      </c>
      <c r="Y80" s="387" t="str">
        <f t="shared" si="6"/>
        <v>Mynediad i addysg</v>
      </c>
      <c r="Z80" s="387" t="str">
        <f t="shared" si="6"/>
        <v>Mynediad i addysg</v>
      </c>
      <c r="AA80" s="387" t="str">
        <f t="shared" si="6"/>
        <v>Mynediad i addysg</v>
      </c>
      <c r="AB80" s="387" t="str">
        <f t="shared" si="6"/>
        <v>Mynediad i addysg</v>
      </c>
      <c r="AC80" s="387">
        <f t="shared" si="11"/>
        <v>0</v>
      </c>
    </row>
    <row r="81" spans="1:29" ht="15.5" x14ac:dyDescent="0.35">
      <c r="A81" s="387" t="s">
        <v>989</v>
      </c>
      <c r="C81" s="387" t="s">
        <v>990</v>
      </c>
      <c r="G81" s="233"/>
      <c r="H81" s="233"/>
      <c r="L81" s="387" t="str">
        <f t="shared" si="7"/>
        <v/>
      </c>
      <c r="M81" s="387" t="str">
        <f t="shared" si="8"/>
        <v/>
      </c>
      <c r="N81" s="387">
        <v>48</v>
      </c>
      <c r="O81" s="387" t="s">
        <v>708</v>
      </c>
      <c r="P81" s="387" t="str">
        <f t="shared" si="9"/>
        <v>(lines 46 and 47)</v>
      </c>
      <c r="Q81" s="388" t="str">
        <f t="shared" si="10"/>
        <v xml:space="preserve">Total sport and recreation </v>
      </c>
      <c r="R81" s="391" t="e">
        <f>VLOOKUP(Q81,Translate!$A$5:$C$1178,2,FALSE)</f>
        <v>#N/A</v>
      </c>
      <c r="W81" s="387" t="s">
        <v>560</v>
      </c>
      <c r="X81" s="387" t="str">
        <f t="shared" si="6"/>
        <v>Cludiant o'r cartref i'r ysgol</v>
      </c>
      <c r="Y81" s="387" t="str">
        <f t="shared" si="6"/>
        <v>Cludiant o'r cartref i'r ysgol</v>
      </c>
      <c r="Z81" s="387" t="str">
        <f t="shared" si="6"/>
        <v>Cludiant o'r cartref i'r ysgol</v>
      </c>
      <c r="AA81" s="387" t="str">
        <f t="shared" si="6"/>
        <v>Cludiant o'r cartref i'r ysgol</v>
      </c>
      <c r="AB81" s="387" t="str">
        <f t="shared" si="6"/>
        <v>Cludiant o'r cartref i'r ysgol</v>
      </c>
      <c r="AC81" s="387">
        <f t="shared" si="11"/>
        <v>0</v>
      </c>
    </row>
    <row r="82" spans="1:29" ht="15.5" x14ac:dyDescent="0.35">
      <c r="A82" s="387" t="s">
        <v>991</v>
      </c>
      <c r="C82" s="387" t="s">
        <v>992</v>
      </c>
      <c r="G82" s="233"/>
      <c r="H82" s="233"/>
      <c r="L82" s="387" t="str">
        <f t="shared" si="7"/>
        <v/>
      </c>
      <c r="M82" s="387" t="str">
        <f t="shared" si="8"/>
        <v/>
      </c>
      <c r="N82" s="387">
        <v>49</v>
      </c>
      <c r="O82" s="387" t="s">
        <v>100</v>
      </c>
      <c r="P82" s="387" t="str">
        <f t="shared" si="9"/>
        <v/>
      </c>
      <c r="Q82" s="388" t="str">
        <f t="shared" si="10"/>
        <v>Derelict land reclamation (grant aided)</v>
      </c>
      <c r="R82" s="391">
        <f>VLOOKUP(Q82,Translate!$A$5:$C$1178,2,FALSE)</f>
        <v>0</v>
      </c>
      <c r="W82" s="387" t="s">
        <v>561</v>
      </c>
      <c r="X82" s="387" t="str">
        <f t="shared" si="6"/>
        <v>Rheoli strategol</v>
      </c>
      <c r="Y82" s="387" t="str">
        <f t="shared" si="6"/>
        <v>Rheoli strategol</v>
      </c>
      <c r="Z82" s="387" t="str">
        <f t="shared" si="6"/>
        <v>Rheoli strategol</v>
      </c>
      <c r="AA82" s="387" t="str">
        <f t="shared" si="6"/>
        <v>Rheoli strategol</v>
      </c>
      <c r="AB82" s="387" t="str">
        <f t="shared" si="6"/>
        <v>Rheoli strategol</v>
      </c>
      <c r="AC82" s="387">
        <f t="shared" si="11"/>
        <v>0</v>
      </c>
    </row>
    <row r="83" spans="1:29" ht="15.5" x14ac:dyDescent="0.35">
      <c r="A83" s="387" t="s">
        <v>993</v>
      </c>
      <c r="C83" s="387" t="s">
        <v>994</v>
      </c>
      <c r="G83" s="233"/>
      <c r="H83" s="233"/>
      <c r="L83" s="387" t="str">
        <f t="shared" si="7"/>
        <v/>
      </c>
      <c r="M83" s="387" t="str">
        <f t="shared" si="8"/>
        <v/>
      </c>
      <c r="N83" s="387">
        <v>50</v>
      </c>
      <c r="O83" s="387" t="s">
        <v>101</v>
      </c>
      <c r="P83" s="387" t="str">
        <f t="shared" si="9"/>
        <v/>
      </c>
      <c r="Q83" s="388" t="str">
        <f t="shared" si="10"/>
        <v>Parks and open spaces</v>
      </c>
      <c r="R83" s="391">
        <f>VLOOKUP(Q83,Translate!$A$5:$C$1178,2,FALSE)</f>
        <v>0</v>
      </c>
      <c r="W83" s="387" t="s">
        <v>562</v>
      </c>
      <c r="X83" s="387" t="str">
        <f t="shared" si="6"/>
        <v>Cyllid ALl ar ysgolion arall</v>
      </c>
      <c r="Y83" s="387" t="str">
        <f t="shared" si="6"/>
        <v>Cyllid ALl ar ysgolion arall</v>
      </c>
      <c r="Z83" s="387" t="str">
        <f t="shared" si="6"/>
        <v>Cyllid ALl ar ysgolion arall</v>
      </c>
      <c r="AA83" s="387" t="str">
        <f t="shared" si="6"/>
        <v>Cyllid ALl ar ysgolion arall</v>
      </c>
      <c r="AB83" s="387" t="str">
        <f t="shared" si="6"/>
        <v>Cyllid ALl ar ysgolion arall</v>
      </c>
      <c r="AC83" s="387">
        <f t="shared" si="11"/>
        <v>0</v>
      </c>
    </row>
    <row r="84" spans="1:29" ht="15.5" x14ac:dyDescent="0.35">
      <c r="A84" s="387" t="s">
        <v>995</v>
      </c>
      <c r="C84" s="387" t="s">
        <v>996</v>
      </c>
      <c r="G84" s="233"/>
      <c r="H84" s="233"/>
      <c r="L84" s="387" t="str">
        <f t="shared" si="7"/>
        <v/>
      </c>
      <c r="M84" s="387" t="str">
        <f t="shared" si="8"/>
        <v/>
      </c>
      <c r="N84" s="387">
        <v>51</v>
      </c>
      <c r="O84" s="387" t="s">
        <v>102</v>
      </c>
      <c r="P84" s="387" t="str">
        <f t="shared" si="9"/>
        <v/>
      </c>
      <c r="Q84" s="388" t="str">
        <f t="shared" si="10"/>
        <v>Waste collection</v>
      </c>
      <c r="R84" s="391">
        <f>VLOOKUP(Q84,Translate!$A$5:$C$1178,2,FALSE)</f>
        <v>0</v>
      </c>
      <c r="W84" s="387" t="s">
        <v>564</v>
      </c>
      <c r="X84" s="387" t="str">
        <f t="shared" si="6"/>
        <v>Cyllid ALI</v>
      </c>
      <c r="Y84" s="387" t="str">
        <f t="shared" si="6"/>
        <v>Cyllid ALI</v>
      </c>
      <c r="Z84" s="387" t="str">
        <f t="shared" si="6"/>
        <v>Cyllid ALI</v>
      </c>
      <c r="AA84" s="387" t="str">
        <f t="shared" si="6"/>
        <v>Cyllid ALI</v>
      </c>
      <c r="AB84" s="387" t="str">
        <f t="shared" si="6"/>
        <v>Cyllid ALI</v>
      </c>
      <c r="AC84" s="387">
        <f t="shared" si="11"/>
        <v>0</v>
      </c>
    </row>
    <row r="85" spans="1:29" ht="15.5" x14ac:dyDescent="0.35">
      <c r="A85" s="387" t="s">
        <v>997</v>
      </c>
      <c r="C85" s="387" t="s">
        <v>998</v>
      </c>
      <c r="G85" s="233"/>
      <c r="H85" s="233"/>
      <c r="L85" s="387" t="str">
        <f t="shared" si="7"/>
        <v/>
      </c>
      <c r="M85" s="387" t="str">
        <f t="shared" si="8"/>
        <v/>
      </c>
      <c r="N85" s="387">
        <v>52</v>
      </c>
      <c r="O85" s="387" t="s">
        <v>103</v>
      </c>
      <c r="P85" s="387" t="str">
        <f t="shared" si="9"/>
        <v/>
      </c>
      <c r="Q85" s="388" t="str">
        <f t="shared" si="10"/>
        <v>Waste disposal</v>
      </c>
      <c r="R85" s="391">
        <f>VLOOKUP(Q85,Translate!$A$5:$C$1178,2,FALSE)</f>
        <v>0</v>
      </c>
      <c r="W85" s="387" t="s">
        <v>565</v>
      </c>
      <c r="X85" s="387" t="str">
        <f t="shared" si="6"/>
        <v>Cyfaswm gwariant ysgol</v>
      </c>
      <c r="Y85" s="387" t="str">
        <f t="shared" si="6"/>
        <v>Cyfaswm gwariant ysgol</v>
      </c>
      <c r="Z85" s="387" t="str">
        <f t="shared" si="6"/>
        <v>Cyfaswm gwariant ysgol</v>
      </c>
      <c r="AA85" s="387" t="str">
        <f t="shared" si="6"/>
        <v>Cyfaswm gwariant ysgol</v>
      </c>
      <c r="AB85" s="387" t="str">
        <f t="shared" si="6"/>
        <v>Cyfaswm gwariant ysgol</v>
      </c>
      <c r="AC85" s="387">
        <f t="shared" si="11"/>
        <v>0</v>
      </c>
    </row>
    <row r="86" spans="1:29" ht="15.5" x14ac:dyDescent="0.35">
      <c r="A86" s="387" t="s">
        <v>999</v>
      </c>
      <c r="C86" s="387" t="s">
        <v>1000</v>
      </c>
      <c r="G86" s="233"/>
      <c r="H86" s="233"/>
      <c r="L86" s="387" t="str">
        <f t="shared" si="7"/>
        <v/>
      </c>
      <c r="M86" s="387" t="str">
        <f t="shared" si="8"/>
        <v/>
      </c>
      <c r="N86" s="387">
        <v>52.1</v>
      </c>
      <c r="O86" s="387" t="s">
        <v>7</v>
      </c>
      <c r="P86" s="387" t="str">
        <f t="shared" si="9"/>
        <v/>
      </c>
      <c r="Q86" s="388" t="str">
        <f t="shared" si="10"/>
        <v>Trade Waste</v>
      </c>
      <c r="R86" s="391">
        <f>VLOOKUP(Q86,Translate!$A$5:$C$1178,2,FALSE)</f>
        <v>0</v>
      </c>
      <c r="W86" s="387">
        <v>0</v>
      </c>
      <c r="X86" s="387">
        <f t="shared" si="6"/>
        <v>0</v>
      </c>
      <c r="Y86" s="387">
        <f t="shared" si="6"/>
        <v>0</v>
      </c>
      <c r="Z86" s="387">
        <f t="shared" si="6"/>
        <v>0</v>
      </c>
      <c r="AA86" s="387">
        <f t="shared" si="6"/>
        <v>0</v>
      </c>
      <c r="AB86" s="387">
        <f t="shared" si="6"/>
        <v>0</v>
      </c>
      <c r="AC86" s="387">
        <f t="shared" si="11"/>
        <v>0</v>
      </c>
    </row>
    <row r="87" spans="1:29" ht="15.5" x14ac:dyDescent="0.35">
      <c r="A87" s="387" t="s">
        <v>1001</v>
      </c>
      <c r="C87" s="387" t="s">
        <v>1002</v>
      </c>
      <c r="G87" s="233"/>
      <c r="H87" s="233"/>
      <c r="L87" s="387" t="str">
        <f t="shared" si="7"/>
        <v/>
      </c>
      <c r="M87" s="387" t="str">
        <f t="shared" si="8"/>
        <v/>
      </c>
      <c r="N87" s="387">
        <v>52.2</v>
      </c>
      <c r="O87" s="387" t="s">
        <v>8</v>
      </c>
      <c r="P87" s="387" t="str">
        <f t="shared" si="9"/>
        <v/>
      </c>
      <c r="Q87" s="388" t="str">
        <f t="shared" si="10"/>
        <v>Recycling</v>
      </c>
      <c r="R87" s="391">
        <f>VLOOKUP(Q87,Translate!$A$5:$C$1178,2,FALSE)</f>
        <v>0</v>
      </c>
      <c r="W87" s="387">
        <v>0</v>
      </c>
      <c r="X87" s="387">
        <f t="shared" si="6"/>
        <v>0</v>
      </c>
      <c r="Y87" s="387">
        <f t="shared" si="6"/>
        <v>0</v>
      </c>
      <c r="Z87" s="387">
        <f t="shared" si="6"/>
        <v>0</v>
      </c>
      <c r="AA87" s="387">
        <f t="shared" si="6"/>
        <v>0</v>
      </c>
      <c r="AB87" s="387">
        <f t="shared" si="6"/>
        <v>0</v>
      </c>
      <c r="AC87" s="387">
        <f t="shared" si="11"/>
        <v>0</v>
      </c>
    </row>
    <row r="88" spans="1:29" ht="15.5" x14ac:dyDescent="0.35">
      <c r="A88" s="387" t="s">
        <v>1003</v>
      </c>
      <c r="C88" s="387" t="s">
        <v>1004</v>
      </c>
      <c r="G88" s="233"/>
      <c r="H88" s="233"/>
      <c r="L88" s="387" t="str">
        <f t="shared" si="7"/>
        <v/>
      </c>
      <c r="M88" s="387" t="str">
        <f t="shared" si="8"/>
        <v/>
      </c>
      <c r="N88" s="387">
        <v>52.3</v>
      </c>
      <c r="O88" s="387" t="s">
        <v>9</v>
      </c>
      <c r="P88" s="387" t="str">
        <f t="shared" si="9"/>
        <v/>
      </c>
      <c r="Q88" s="388" t="str">
        <f t="shared" si="10"/>
        <v>Waste Minimisation</v>
      </c>
      <c r="R88" s="391">
        <f>VLOOKUP(Q88,Translate!$A$5:$C$1178,2,FALSE)</f>
        <v>0</v>
      </c>
      <c r="W88" s="387">
        <v>0</v>
      </c>
      <c r="X88" s="387">
        <f t="shared" si="6"/>
        <v>0</v>
      </c>
      <c r="Y88" s="387">
        <f t="shared" si="6"/>
        <v>0</v>
      </c>
      <c r="Z88" s="387">
        <f t="shared" si="6"/>
        <v>0</v>
      </c>
      <c r="AA88" s="387">
        <f t="shared" si="6"/>
        <v>0</v>
      </c>
      <c r="AB88" s="387">
        <f t="shared" si="6"/>
        <v>0</v>
      </c>
      <c r="AC88" s="387">
        <f t="shared" si="11"/>
        <v>0</v>
      </c>
    </row>
    <row r="89" spans="1:29" ht="15.5" x14ac:dyDescent="0.35">
      <c r="A89" s="387" t="s">
        <v>1005</v>
      </c>
      <c r="C89" s="387" t="s">
        <v>1006</v>
      </c>
      <c r="G89" s="233"/>
      <c r="H89" s="233"/>
      <c r="L89" s="387" t="str">
        <f t="shared" si="7"/>
        <v/>
      </c>
      <c r="M89" s="387" t="str">
        <f t="shared" si="8"/>
        <v/>
      </c>
      <c r="N89" s="387">
        <v>52.4</v>
      </c>
      <c r="O89" s="387" t="s">
        <v>10</v>
      </c>
      <c r="P89" s="387" t="str">
        <f t="shared" si="9"/>
        <v/>
      </c>
      <c r="Q89" s="388" t="str">
        <f t="shared" si="10"/>
        <v>Climate Change Costs</v>
      </c>
      <c r="R89" s="391">
        <f>VLOOKUP(Q89,Translate!$A$5:$C$1178,2,FALSE)</f>
        <v>0</v>
      </c>
      <c r="W89" s="387">
        <v>0</v>
      </c>
      <c r="X89" s="387">
        <f t="shared" si="6"/>
        <v>0</v>
      </c>
      <c r="Y89" s="387">
        <f t="shared" si="6"/>
        <v>0</v>
      </c>
      <c r="Z89" s="387">
        <f t="shared" si="6"/>
        <v>0</v>
      </c>
      <c r="AA89" s="387">
        <f t="shared" si="6"/>
        <v>0</v>
      </c>
      <c r="AB89" s="387">
        <f t="shared" si="6"/>
        <v>0</v>
      </c>
      <c r="AC89" s="387">
        <f t="shared" si="11"/>
        <v>0</v>
      </c>
    </row>
    <row r="90" spans="1:29" ht="15.5" x14ac:dyDescent="0.35">
      <c r="A90" s="387" t="s">
        <v>1007</v>
      </c>
      <c r="C90" s="387" t="s">
        <v>1008</v>
      </c>
      <c r="G90" s="233"/>
      <c r="H90" s="233"/>
      <c r="L90" s="387" t="str">
        <f t="shared" si="7"/>
        <v/>
      </c>
      <c r="M90" s="387" t="str">
        <f t="shared" si="8"/>
        <v/>
      </c>
      <c r="N90" s="387">
        <v>53</v>
      </c>
      <c r="O90" s="387" t="s">
        <v>104</v>
      </c>
      <c r="P90" s="387" t="str">
        <f t="shared" si="9"/>
        <v/>
      </c>
      <c r="Q90" s="388" t="str">
        <f t="shared" si="10"/>
        <v>General administration</v>
      </c>
      <c r="R90" s="391">
        <f>VLOOKUP(Q90,Translate!$A$5:$C$1178,2,FALSE)</f>
        <v>0</v>
      </c>
      <c r="W90" s="387">
        <v>0</v>
      </c>
      <c r="X90" s="387">
        <f t="shared" si="6"/>
        <v>0</v>
      </c>
      <c r="Y90" s="387">
        <f t="shared" si="6"/>
        <v>0</v>
      </c>
      <c r="Z90" s="387">
        <f t="shared" si="6"/>
        <v>0</v>
      </c>
      <c r="AA90" s="387">
        <f t="shared" si="6"/>
        <v>0</v>
      </c>
      <c r="AB90" s="387">
        <f t="shared" si="6"/>
        <v>0</v>
      </c>
      <c r="AC90" s="387">
        <f t="shared" si="11"/>
        <v>0</v>
      </c>
    </row>
    <row r="91" spans="1:29" ht="15.5" x14ac:dyDescent="0.35">
      <c r="A91" s="387" t="s">
        <v>1009</v>
      </c>
      <c r="C91" s="387" t="s">
        <v>1010</v>
      </c>
      <c r="G91" s="233"/>
      <c r="H91" s="233"/>
      <c r="L91" s="387" t="str">
        <f t="shared" si="7"/>
        <v/>
      </c>
      <c r="M91" s="387" t="str">
        <f t="shared" si="8"/>
        <v/>
      </c>
      <c r="N91" s="387">
        <v>54</v>
      </c>
      <c r="O91" s="387" t="s">
        <v>310</v>
      </c>
      <c r="P91" s="387" t="str">
        <f t="shared" si="9"/>
        <v/>
      </c>
      <c r="Q91" s="388" t="str">
        <f t="shared" si="10"/>
        <v>Planning and development (including Gypsy sites)</v>
      </c>
      <c r="R91" s="391">
        <f>VLOOKUP(Q91,Translate!$A$5:$C$1178,2,FALSE)</f>
        <v>0</v>
      </c>
      <c r="W91" s="387">
        <v>0</v>
      </c>
      <c r="X91" s="387">
        <f t="shared" si="6"/>
        <v>0</v>
      </c>
      <c r="Y91" s="387">
        <f t="shared" si="6"/>
        <v>0</v>
      </c>
      <c r="Z91" s="387">
        <f t="shared" si="6"/>
        <v>0</v>
      </c>
      <c r="AA91" s="387">
        <f t="shared" si="6"/>
        <v>0</v>
      </c>
      <c r="AB91" s="387">
        <f t="shared" si="6"/>
        <v>0</v>
      </c>
      <c r="AC91" s="387">
        <f t="shared" si="11"/>
        <v>0</v>
      </c>
    </row>
    <row r="92" spans="1:29" ht="15.5" x14ac:dyDescent="0.35">
      <c r="A92" s="387" t="s">
        <v>1011</v>
      </c>
      <c r="C92" s="387" t="s">
        <v>1012</v>
      </c>
      <c r="G92" s="233"/>
      <c r="H92" s="233"/>
      <c r="L92" s="387" t="str">
        <f t="shared" si="7"/>
        <v/>
      </c>
      <c r="M92" s="387" t="str">
        <f t="shared" si="8"/>
        <v/>
      </c>
      <c r="N92" s="387">
        <v>55</v>
      </c>
      <c r="O92" s="387" t="s">
        <v>105</v>
      </c>
      <c r="P92" s="387" t="str">
        <f t="shared" si="9"/>
        <v/>
      </c>
      <c r="Q92" s="388" t="str">
        <f t="shared" si="10"/>
        <v>Community safety</v>
      </c>
      <c r="R92" s="391">
        <f>VLOOKUP(Q92,Translate!$A$5:$C$1178,2,FALSE)</f>
        <v>0</v>
      </c>
      <c r="W92" s="387">
        <v>0</v>
      </c>
      <c r="X92" s="387">
        <f t="shared" si="6"/>
        <v>0</v>
      </c>
      <c r="Y92" s="387">
        <f t="shared" si="6"/>
        <v>0</v>
      </c>
      <c r="Z92" s="387">
        <f t="shared" si="6"/>
        <v>0</v>
      </c>
      <c r="AA92" s="387">
        <f t="shared" si="6"/>
        <v>0</v>
      </c>
      <c r="AB92" s="387">
        <f t="shared" si="6"/>
        <v>0</v>
      </c>
      <c r="AC92" s="387">
        <f t="shared" si="11"/>
        <v>0</v>
      </c>
    </row>
    <row r="93" spans="1:29" ht="15.5" x14ac:dyDescent="0.35">
      <c r="A93" s="387" t="s">
        <v>1013</v>
      </c>
      <c r="C93" s="387" t="s">
        <v>1014</v>
      </c>
      <c r="G93" s="233"/>
      <c r="H93" s="233"/>
      <c r="L93" s="387" t="str">
        <f t="shared" si="7"/>
        <v/>
      </c>
      <c r="M93" s="387" t="str">
        <f t="shared" si="8"/>
        <v/>
      </c>
      <c r="N93" s="387">
        <v>55.1</v>
      </c>
      <c r="O93" s="387" t="s">
        <v>4</v>
      </c>
      <c r="P93" s="387" t="str">
        <f t="shared" si="9"/>
        <v/>
      </c>
      <c r="Q93" s="388" t="str">
        <f t="shared" si="10"/>
        <v>Community safety (CCTV)</v>
      </c>
      <c r="R93" s="391">
        <f>VLOOKUP(Q93,Translate!$A$5:$C$1178,2,FALSE)</f>
        <v>0</v>
      </c>
      <c r="W93" s="387">
        <v>0</v>
      </c>
      <c r="X93" s="387">
        <f t="shared" si="6"/>
        <v>0</v>
      </c>
      <c r="Y93" s="387">
        <f t="shared" si="6"/>
        <v>0</v>
      </c>
      <c r="Z93" s="387">
        <f t="shared" si="6"/>
        <v>0</v>
      </c>
      <c r="AA93" s="387">
        <f t="shared" si="6"/>
        <v>0</v>
      </c>
      <c r="AB93" s="387">
        <f t="shared" si="6"/>
        <v>0</v>
      </c>
      <c r="AC93" s="387">
        <f t="shared" si="11"/>
        <v>0</v>
      </c>
    </row>
    <row r="94" spans="1:29" ht="15.5" x14ac:dyDescent="0.35">
      <c r="A94" s="387" t="s">
        <v>1015</v>
      </c>
      <c r="C94" s="387" t="s">
        <v>1016</v>
      </c>
      <c r="G94" s="233"/>
      <c r="H94" s="233"/>
      <c r="L94" s="387" t="str">
        <f t="shared" si="7"/>
        <v/>
      </c>
      <c r="M94" s="387" t="str">
        <f t="shared" si="8"/>
        <v/>
      </c>
      <c r="N94" s="387">
        <v>56.1</v>
      </c>
      <c r="O94" s="387" t="s">
        <v>5</v>
      </c>
      <c r="P94" s="387" t="str">
        <f t="shared" si="9"/>
        <v/>
      </c>
      <c r="Q94" s="388" t="str">
        <f t="shared" si="10"/>
        <v>Regulatory services (Environmental health)</v>
      </c>
      <c r="R94" s="391">
        <f>VLOOKUP(Q94,Translate!$A$5:$C$1178,2,FALSE)</f>
        <v>0</v>
      </c>
      <c r="W94" s="387" t="s">
        <v>572</v>
      </c>
      <c r="X94" s="387" t="str">
        <f t="shared" si="6"/>
        <v>Staff addysgu</v>
      </c>
      <c r="Y94" s="387" t="str">
        <f t="shared" si="6"/>
        <v>Staff addysgu</v>
      </c>
      <c r="Z94" s="387" t="str">
        <f t="shared" si="6"/>
        <v>Staff addysgu</v>
      </c>
      <c r="AA94" s="387" t="str">
        <f t="shared" si="6"/>
        <v>Staff addysgu</v>
      </c>
      <c r="AB94" s="387" t="str">
        <f t="shared" si="6"/>
        <v>Staff addysgu</v>
      </c>
      <c r="AC94" s="387">
        <f t="shared" si="11"/>
        <v>0</v>
      </c>
    </row>
    <row r="95" spans="1:29" ht="15.5" x14ac:dyDescent="0.35">
      <c r="A95" s="387" t="s">
        <v>1017</v>
      </c>
      <c r="C95" s="387" t="s">
        <v>1018</v>
      </c>
      <c r="G95" s="233"/>
      <c r="H95" s="233"/>
      <c r="L95" s="387" t="str">
        <f t="shared" si="7"/>
        <v/>
      </c>
      <c r="M95" s="387" t="str">
        <f t="shared" si="8"/>
        <v/>
      </c>
      <c r="N95" s="387">
        <v>56.2</v>
      </c>
      <c r="O95" s="387" t="s">
        <v>6</v>
      </c>
      <c r="P95" s="387" t="str">
        <f t="shared" si="9"/>
        <v/>
      </c>
      <c r="Q95" s="388" t="str">
        <f t="shared" si="10"/>
        <v>Regulatory services (Trading Standards)</v>
      </c>
      <c r="R95" s="391">
        <f>VLOOKUP(Q95,Translate!$A$5:$C$1178,2,FALSE)</f>
        <v>0</v>
      </c>
      <c r="W95" s="387" t="s">
        <v>573</v>
      </c>
      <c r="X95" s="387" t="str">
        <f t="shared" si="6"/>
        <v>Staff cymorth</v>
      </c>
      <c r="Y95" s="387" t="str">
        <f t="shared" si="6"/>
        <v>Staff cymorth</v>
      </c>
      <c r="Z95" s="387" t="str">
        <f t="shared" si="6"/>
        <v>Staff cymorth</v>
      </c>
      <c r="AA95" s="387" t="str">
        <f t="shared" si="6"/>
        <v>Staff cymorth</v>
      </c>
      <c r="AB95" s="387" t="str">
        <f t="shared" si="6"/>
        <v>Staff cymorth</v>
      </c>
      <c r="AC95" s="387">
        <f t="shared" si="11"/>
        <v>0</v>
      </c>
    </row>
    <row r="96" spans="1:29" ht="15.5" x14ac:dyDescent="0.35">
      <c r="A96" s="387" t="s">
        <v>1019</v>
      </c>
      <c r="C96" s="387" t="s">
        <v>1020</v>
      </c>
      <c r="G96" s="233"/>
      <c r="H96" s="233"/>
      <c r="L96" s="387" t="str">
        <f t="shared" si="7"/>
        <v/>
      </c>
      <c r="M96" s="387" t="str">
        <f t="shared" si="8"/>
        <v/>
      </c>
      <c r="N96" s="387">
        <v>57</v>
      </c>
      <c r="O96" s="387" t="s">
        <v>106</v>
      </c>
      <c r="P96" s="387" t="str">
        <f t="shared" si="9"/>
        <v/>
      </c>
      <c r="Q96" s="388" t="str">
        <f t="shared" si="10"/>
        <v>Miscellaneous</v>
      </c>
      <c r="R96" s="391">
        <f>VLOOKUP(Q96,Translate!$A$5:$C$1178,2,FALSE)</f>
        <v>0</v>
      </c>
      <c r="W96" s="387" t="s">
        <v>574</v>
      </c>
      <c r="X96" s="387" t="str">
        <f t="shared" si="6"/>
        <v>Treuliau anuniongyrchol gweithwyr cyflogedig</v>
      </c>
      <c r="Y96" s="387" t="str">
        <f t="shared" si="6"/>
        <v>Treuliau anuniongyrchol gweithwyr cyflogedig</v>
      </c>
      <c r="Z96" s="387" t="str">
        <f t="shared" si="6"/>
        <v>Treuliau anuniongyrchol gweithwyr cyflogedig</v>
      </c>
      <c r="AA96" s="387" t="str">
        <f t="shared" si="6"/>
        <v>Treuliau anuniongyrchol gweithwyr cyflogedig</v>
      </c>
      <c r="AB96" s="387" t="str">
        <f t="shared" si="6"/>
        <v>Treuliau anuniongyrchol gweithwyr cyflogedig</v>
      </c>
      <c r="AC96" s="387">
        <f t="shared" si="11"/>
        <v>0</v>
      </c>
    </row>
    <row r="97" spans="1:29" ht="15.5" x14ac:dyDescent="0.35">
      <c r="A97" s="387" t="s">
        <v>1021</v>
      </c>
      <c r="C97" s="387" t="s">
        <v>1022</v>
      </c>
      <c r="G97" s="233"/>
      <c r="H97" s="233"/>
      <c r="L97" s="387" t="str">
        <f t="shared" si="7"/>
        <v/>
      </c>
      <c r="M97" s="387" t="str">
        <f t="shared" si="8"/>
        <v/>
      </c>
      <c r="N97" s="387">
        <v>58</v>
      </c>
      <c r="O97" s="387" t="s">
        <v>107</v>
      </c>
      <c r="P97" s="387" t="str">
        <f t="shared" si="9"/>
        <v/>
      </c>
      <c r="Q97" s="388" t="str">
        <f t="shared" si="10"/>
        <v>Industrial and commercial</v>
      </c>
      <c r="R97" s="391">
        <f>VLOOKUP(Q97,Translate!$A$5:$C$1178,2,FALSE)</f>
        <v>0</v>
      </c>
      <c r="W97" s="387" t="s">
        <v>546</v>
      </c>
      <c r="X97" s="387" t="str">
        <f t="shared" si="6"/>
        <v xml:space="preserve">Atgyweirio a chynnal a chadw </v>
      </c>
      <c r="Y97" s="387" t="str">
        <f t="shared" si="6"/>
        <v xml:space="preserve">Atgyweirio a chynnal a chadw </v>
      </c>
      <c r="Z97" s="387" t="str">
        <f t="shared" si="6"/>
        <v xml:space="preserve">Atgyweirio a chynnal a chadw </v>
      </c>
      <c r="AA97" s="387" t="str">
        <f t="shared" si="6"/>
        <v xml:space="preserve">Atgyweirio a chynnal a chadw </v>
      </c>
      <c r="AB97" s="387" t="str">
        <f t="shared" si="6"/>
        <v xml:space="preserve">Atgyweirio a chynnal a chadw </v>
      </c>
      <c r="AC97" s="387">
        <f t="shared" si="11"/>
        <v>0</v>
      </c>
    </row>
    <row r="98" spans="1:29" ht="15.5" x14ac:dyDescent="0.35">
      <c r="A98" s="387" t="s">
        <v>1023</v>
      </c>
      <c r="C98" s="387" t="s">
        <v>1024</v>
      </c>
      <c r="G98" s="233"/>
      <c r="H98" s="233"/>
      <c r="L98" s="387" t="str">
        <f t="shared" si="7"/>
        <v/>
      </c>
      <c r="M98" s="387" t="str">
        <f t="shared" si="8"/>
        <v/>
      </c>
      <c r="N98" s="387">
        <v>59</v>
      </c>
      <c r="O98" s="387" t="s">
        <v>108</v>
      </c>
      <c r="P98" s="387" t="str">
        <f t="shared" si="9"/>
        <v/>
      </c>
      <c r="Q98" s="388" t="str">
        <f t="shared" si="10"/>
        <v>Other trading services</v>
      </c>
      <c r="R98" s="391">
        <f>VLOOKUP(Q98,Translate!$A$5:$C$1178,2,FALSE)</f>
        <v>0</v>
      </c>
      <c r="W98" s="387" t="s">
        <v>576</v>
      </c>
      <c r="X98" s="387" t="str">
        <f t="shared" si="6"/>
        <v>Gwariant arall ar safleoedd</v>
      </c>
      <c r="Y98" s="387" t="str">
        <f t="shared" si="6"/>
        <v>Gwariant arall ar safleoedd</v>
      </c>
      <c r="Z98" s="387" t="str">
        <f t="shared" si="6"/>
        <v>Gwariant arall ar safleoedd</v>
      </c>
      <c r="AA98" s="387" t="str">
        <f t="shared" si="6"/>
        <v>Gwariant arall ar safleoedd</v>
      </c>
      <c r="AB98" s="387" t="str">
        <f t="shared" si="6"/>
        <v>Gwariant arall ar safleoedd</v>
      </c>
      <c r="AC98" s="387">
        <f t="shared" si="11"/>
        <v>0</v>
      </c>
    </row>
    <row r="99" spans="1:29" ht="15.5" x14ac:dyDescent="0.35">
      <c r="A99" s="387" t="s">
        <v>1025</v>
      </c>
      <c r="C99" s="387" t="s">
        <v>1026</v>
      </c>
      <c r="G99" s="233"/>
      <c r="H99" s="233"/>
      <c r="L99" s="387" t="str">
        <f t="shared" si="7"/>
        <v/>
      </c>
      <c r="M99" s="387" t="str">
        <f t="shared" si="8"/>
        <v/>
      </c>
      <c r="N99" s="387">
        <v>60</v>
      </c>
      <c r="O99" s="387" t="s">
        <v>709</v>
      </c>
      <c r="P99" s="387" t="str">
        <f t="shared" si="9"/>
        <v>(lines 49 to 59)</v>
      </c>
      <c r="Q99" s="388" t="str">
        <f t="shared" si="10"/>
        <v xml:space="preserve">Total other environmental services </v>
      </c>
      <c r="R99" s="391" t="e">
        <f>VLOOKUP(Q99,Translate!$A$5:$C$1178,2,FALSE)</f>
        <v>#N/A</v>
      </c>
      <c r="W99" s="387" t="s">
        <v>578</v>
      </c>
      <c r="X99" s="387" t="str">
        <f t="shared" si="6"/>
        <v>Cyfarpar addysg</v>
      </c>
      <c r="Y99" s="387" t="str">
        <f t="shared" si="6"/>
        <v>Cyfarpar addysg</v>
      </c>
      <c r="Z99" s="387" t="str">
        <f t="shared" si="6"/>
        <v>Cyfarpar addysg</v>
      </c>
      <c r="AA99" s="387" t="str">
        <f t="shared" si="6"/>
        <v>Cyfarpar addysg</v>
      </c>
      <c r="AB99" s="387" t="str">
        <f t="shared" si="6"/>
        <v>Cyfarpar addysg</v>
      </c>
      <c r="AC99" s="387">
        <f t="shared" si="11"/>
        <v>0</v>
      </c>
    </row>
    <row r="100" spans="1:29" ht="15.5" x14ac:dyDescent="0.35">
      <c r="A100" s="387" t="s">
        <v>1027</v>
      </c>
      <c r="C100" s="387" t="s">
        <v>1028</v>
      </c>
      <c r="G100" s="233"/>
      <c r="H100" s="233"/>
      <c r="L100" s="387" t="str">
        <f t="shared" si="7"/>
        <v/>
      </c>
      <c r="M100" s="387" t="str">
        <f t="shared" si="8"/>
        <v/>
      </c>
      <c r="N100" s="387">
        <v>61</v>
      </c>
      <c r="O100" s="387" t="s">
        <v>311</v>
      </c>
      <c r="P100" s="387" t="str">
        <f t="shared" si="9"/>
        <v/>
      </c>
      <c r="Q100" s="388" t="str">
        <f t="shared" si="10"/>
        <v>Fire and rescue service</v>
      </c>
      <c r="R100" s="391">
        <f>VLOOKUP(Q100,Translate!$A$5:$C$1178,2,FALSE)</f>
        <v>0</v>
      </c>
      <c r="W100" s="387" t="s">
        <v>579</v>
      </c>
      <c r="X100" s="387" t="str">
        <f t="shared" si="6"/>
        <v>Gwariant arall</v>
      </c>
      <c r="Y100" s="387" t="str">
        <f t="shared" si="6"/>
        <v>Gwariant arall</v>
      </c>
      <c r="Z100" s="387" t="str">
        <f t="shared" si="6"/>
        <v>Gwariant arall</v>
      </c>
      <c r="AA100" s="387" t="str">
        <f t="shared" si="6"/>
        <v>Gwariant arall</v>
      </c>
      <c r="AB100" s="387" t="str">
        <f t="shared" si="6"/>
        <v>Gwariant arall</v>
      </c>
      <c r="AC100" s="387">
        <f t="shared" si="11"/>
        <v>0</v>
      </c>
    </row>
    <row r="101" spans="1:29" ht="15.5" x14ac:dyDescent="0.35">
      <c r="A101" s="387" t="s">
        <v>1029</v>
      </c>
      <c r="C101" s="387" t="s">
        <v>1030</v>
      </c>
      <c r="G101" s="233"/>
      <c r="H101" s="233"/>
      <c r="L101" s="387" t="str">
        <f t="shared" si="7"/>
        <v/>
      </c>
      <c r="M101" s="387" t="str">
        <f t="shared" si="8"/>
        <v/>
      </c>
      <c r="N101" s="387">
        <v>62</v>
      </c>
      <c r="O101" s="387" t="s">
        <v>312</v>
      </c>
      <c r="P101" s="387" t="str">
        <f t="shared" si="9"/>
        <v/>
      </c>
      <c r="Q101" s="388" t="str">
        <f t="shared" si="10"/>
        <v>Police service</v>
      </c>
      <c r="R101" s="391">
        <f>VLOOKUP(Q101,Translate!$A$5:$C$1178,2,FALSE)</f>
        <v>0</v>
      </c>
      <c r="W101" s="387" t="s">
        <v>580</v>
      </c>
      <c r="X101" s="387" t="str">
        <f t="shared" si="6"/>
        <v>Incwm ysgolion mewn cyfrifon ALl</v>
      </c>
      <c r="Y101" s="387" t="str">
        <f t="shared" si="6"/>
        <v>Incwm ysgolion mewn cyfrifon ALl</v>
      </c>
      <c r="Z101" s="387" t="str">
        <f t="shared" si="6"/>
        <v>Incwm ysgolion mewn cyfrifon ALl</v>
      </c>
      <c r="AA101" s="387" t="str">
        <f t="shared" si="6"/>
        <v>Incwm ysgolion mewn cyfrifon ALl</v>
      </c>
      <c r="AB101" s="387" t="str">
        <f t="shared" si="6"/>
        <v>Incwm ysgolion mewn cyfrifon ALl</v>
      </c>
      <c r="AC101" s="387">
        <f t="shared" si="11"/>
        <v>0</v>
      </c>
    </row>
    <row r="102" spans="1:29" ht="15.5" x14ac:dyDescent="0.35">
      <c r="A102" s="387" t="s">
        <v>1031</v>
      </c>
      <c r="C102" s="387" t="s">
        <v>1032</v>
      </c>
      <c r="G102" s="233"/>
      <c r="H102" s="233"/>
      <c r="L102" s="387" t="str">
        <f t="shared" si="7"/>
        <v/>
      </c>
      <c r="M102" s="387" t="str">
        <f t="shared" si="8"/>
        <v/>
      </c>
      <c r="N102" s="387">
        <v>63</v>
      </c>
      <c r="O102" s="387" t="s">
        <v>109</v>
      </c>
      <c r="P102" s="387" t="str">
        <f t="shared" si="9"/>
        <v/>
      </c>
      <c r="Q102" s="388" t="str">
        <f t="shared" si="10"/>
        <v>Coroners' courts</v>
      </c>
      <c r="R102" s="391">
        <f>VLOOKUP(Q102,Translate!$A$5:$C$1178,2,FALSE)</f>
        <v>0</v>
      </c>
      <c r="W102" s="387" t="s">
        <v>483</v>
      </c>
      <c r="X102" s="387" t="str">
        <f t="shared" si="6"/>
        <v>Addasiadau i gyfraniadau i/o gronfeydd wrth gefn ysgolion</v>
      </c>
      <c r="Y102" s="387" t="str">
        <f t="shared" si="6"/>
        <v>Addasiadau i gyfraniadau i/o gronfeydd wrth gefn ysgolion</v>
      </c>
      <c r="Z102" s="387" t="str">
        <f t="shared" si="6"/>
        <v>Addasiadau i gyfraniadau i/o gronfeydd wrth gefn ysgolion</v>
      </c>
      <c r="AA102" s="387" t="str">
        <f t="shared" si="6"/>
        <v>Addasiadau i gyfraniadau i/o gronfeydd wrth gefn ysgolion</v>
      </c>
      <c r="AB102" s="387" t="str">
        <f t="shared" si="6"/>
        <v>Addasiadau i gyfraniadau i/o gronfeydd wrth gefn ysgolion</v>
      </c>
      <c r="AC102" s="387">
        <f t="shared" si="11"/>
        <v>0</v>
      </c>
    </row>
    <row r="103" spans="1:29" ht="15.5" x14ac:dyDescent="0.35">
      <c r="A103" s="387" t="s">
        <v>797</v>
      </c>
      <c r="C103" s="387" t="s">
        <v>1033</v>
      </c>
      <c r="G103" s="233"/>
      <c r="H103" s="233"/>
      <c r="L103" s="387" t="str">
        <f t="shared" si="7"/>
        <v/>
      </c>
      <c r="M103" s="387" t="str">
        <f t="shared" si="8"/>
        <v/>
      </c>
      <c r="N103" s="387">
        <v>65</v>
      </c>
      <c r="O103" s="387" t="s">
        <v>710</v>
      </c>
      <c r="P103" s="387" t="str">
        <f t="shared" si="9"/>
        <v>(lines 61 to 63)</v>
      </c>
      <c r="Q103" s="388" t="str">
        <f t="shared" si="10"/>
        <v xml:space="preserve">Total law, order and protective services </v>
      </c>
      <c r="R103" s="391" t="e">
        <f>VLOOKUP(Q103,Translate!$A$5:$C$1178,2,FALSE)</f>
        <v>#N/A</v>
      </c>
      <c r="W103" s="387" t="s">
        <v>581</v>
      </c>
      <c r="X103" s="387" t="str">
        <f t="shared" si="6"/>
        <v>Cyfanswm gwariant wedi'i ddirprwyo i ysgolion meithrin</v>
      </c>
      <c r="Y103" s="387" t="str">
        <f t="shared" si="6"/>
        <v>Cyfanswm gwariant wedi'i ddirprwyo i ysgolion meithrin</v>
      </c>
      <c r="Z103" s="387" t="str">
        <f t="shared" si="6"/>
        <v>Cyfanswm gwariant wedi'i ddirprwyo i ysgolion meithrin</v>
      </c>
      <c r="AA103" s="387" t="str">
        <f t="shared" si="6"/>
        <v>Cyfanswm gwariant wedi'i ddirprwyo i ysgolion meithrin</v>
      </c>
      <c r="AB103" s="387" t="str">
        <f t="shared" si="6"/>
        <v>Cyfanswm gwariant wedi'i ddirprwyo i ysgolion meithrin</v>
      </c>
      <c r="AC103" s="387">
        <f t="shared" si="11"/>
        <v>0</v>
      </c>
    </row>
    <row r="104" spans="1:29" ht="15.5" x14ac:dyDescent="0.35">
      <c r="A104" s="387" t="s">
        <v>1034</v>
      </c>
      <c r="C104" s="387" t="s">
        <v>1035</v>
      </c>
      <c r="G104" s="233"/>
      <c r="H104" s="233"/>
      <c r="L104" s="387" t="str">
        <f t="shared" si="7"/>
        <v/>
      </c>
      <c r="M104" s="387" t="str">
        <f t="shared" si="8"/>
        <v/>
      </c>
      <c r="N104" s="387">
        <v>66</v>
      </c>
      <c r="O104" s="387" t="s">
        <v>711</v>
      </c>
      <c r="P104" s="387" t="str">
        <f t="shared" si="9"/>
        <v>(lines 6+7+15+36+40+44+48+60+65)</v>
      </c>
      <c r="Q104" s="388" t="str">
        <f t="shared" si="10"/>
        <v xml:space="preserve">Total all services </v>
      </c>
      <c r="R104" s="391" t="e">
        <f>VLOOKUP(Q104,Translate!$A$5:$C$1178,2,FALSE)</f>
        <v>#N/A</v>
      </c>
      <c r="W104" s="387" t="s">
        <v>583</v>
      </c>
      <c r="X104" s="387" t="str">
        <f t="shared" si="6"/>
        <v>Cyfanswm gwariant wedi'i ddirprwyo i ysgolion cynradd</v>
      </c>
      <c r="Y104" s="387" t="str">
        <f t="shared" si="6"/>
        <v>Cyfanswm gwariant wedi'i ddirprwyo i ysgolion cynradd</v>
      </c>
      <c r="Z104" s="387" t="str">
        <f t="shared" si="6"/>
        <v>Cyfanswm gwariant wedi'i ddirprwyo i ysgolion cynradd</v>
      </c>
      <c r="AA104" s="387" t="str">
        <f t="shared" si="6"/>
        <v>Cyfanswm gwariant wedi'i ddirprwyo i ysgolion cynradd</v>
      </c>
      <c r="AB104" s="387" t="str">
        <f t="shared" si="6"/>
        <v>Cyfanswm gwariant wedi'i ddirprwyo i ysgolion cynradd</v>
      </c>
      <c r="AC104" s="387">
        <f t="shared" si="11"/>
        <v>0</v>
      </c>
    </row>
    <row r="105" spans="1:29" ht="15.5" x14ac:dyDescent="0.35">
      <c r="A105" s="387" t="s">
        <v>1036</v>
      </c>
      <c r="C105" s="387" t="s">
        <v>1037</v>
      </c>
      <c r="G105" s="233"/>
      <c r="H105" s="233"/>
      <c r="L105" s="387" t="str">
        <f t="shared" si="7"/>
        <v/>
      </c>
      <c r="M105" s="387" t="str">
        <f t="shared" si="8"/>
        <v/>
      </c>
      <c r="O105" s="387" t="s">
        <v>712</v>
      </c>
      <c r="P105" s="387" t="str">
        <f t="shared" si="9"/>
        <v/>
      </c>
      <c r="Q105" s="388" t="str">
        <f t="shared" si="10"/>
        <v>Figures in blue are calculated, the cells are protected.</v>
      </c>
      <c r="R105" s="391">
        <f>VLOOKUP(Q105,Translate!$A$5:$C$1178,2,FALSE)</f>
        <v>0</v>
      </c>
      <c r="W105" s="387" t="s">
        <v>586</v>
      </c>
      <c r="X105" s="387" t="str">
        <f t="shared" si="6"/>
        <v>Cyfanswm gwariant wedi'i ddirprwyo i ysgolion uwchradd</v>
      </c>
      <c r="Y105" s="387" t="str">
        <f t="shared" si="6"/>
        <v>Cyfanswm gwariant wedi'i ddirprwyo i ysgolion uwchradd</v>
      </c>
      <c r="Z105" s="387" t="str">
        <f t="shared" si="6"/>
        <v>Cyfanswm gwariant wedi'i ddirprwyo i ysgolion uwchradd</v>
      </c>
      <c r="AA105" s="387" t="str">
        <f t="shared" si="6"/>
        <v>Cyfanswm gwariant wedi'i ddirprwyo i ysgolion uwchradd</v>
      </c>
      <c r="AB105" s="387" t="str">
        <f t="shared" si="6"/>
        <v>Cyfanswm gwariant wedi'i ddirprwyo i ysgolion uwchradd</v>
      </c>
      <c r="AC105" s="387">
        <f t="shared" si="11"/>
        <v>0</v>
      </c>
    </row>
    <row r="106" spans="1:29" ht="15.5" x14ac:dyDescent="0.35">
      <c r="A106" s="387" t="s">
        <v>1038</v>
      </c>
      <c r="C106" s="387" t="s">
        <v>1039</v>
      </c>
      <c r="G106" s="233"/>
      <c r="H106" s="233"/>
      <c r="L106" s="387" t="str">
        <f t="shared" si="7"/>
        <v/>
      </c>
      <c r="M106" s="387" t="str">
        <f t="shared" si="8"/>
        <v/>
      </c>
      <c r="N106" s="387" t="s">
        <v>56</v>
      </c>
      <c r="O106" s="387" t="s">
        <v>45</v>
      </c>
      <c r="P106" s="387" t="str">
        <f t="shared" si="9"/>
        <v/>
      </c>
      <c r="Q106" s="388" t="str">
        <f t="shared" si="10"/>
        <v>Acquisition of land and existing buildings</v>
      </c>
      <c r="R106" s="391">
        <f>VLOOKUP(Q106,Translate!$A$5:$C$1178,2,FALSE)</f>
        <v>0</v>
      </c>
      <c r="W106" s="387" t="s">
        <v>587</v>
      </c>
      <c r="X106" s="387" t="str">
        <f t="shared" si="6"/>
        <v>Cyfanswm gwariant wedi'i ddirprwyo i ysgolion arbennig</v>
      </c>
      <c r="Y106" s="387" t="str">
        <f t="shared" si="6"/>
        <v>Cyfanswm gwariant wedi'i ddirprwyo i ysgolion arbennig</v>
      </c>
      <c r="Z106" s="387" t="str">
        <f t="shared" si="6"/>
        <v>Cyfanswm gwariant wedi'i ddirprwyo i ysgolion arbennig</v>
      </c>
      <c r="AA106" s="387" t="str">
        <f t="shared" si="6"/>
        <v>Cyfanswm gwariant wedi'i ddirprwyo i ysgolion arbennig</v>
      </c>
      <c r="AB106" s="387" t="str">
        <f t="shared" si="6"/>
        <v>Cyfanswm gwariant wedi'i ddirprwyo i ysgolion arbennig</v>
      </c>
      <c r="AC106" s="387">
        <f t="shared" si="11"/>
        <v>0</v>
      </c>
    </row>
    <row r="107" spans="1:29" ht="15.5" x14ac:dyDescent="0.35">
      <c r="A107" s="387" t="s">
        <v>1040</v>
      </c>
      <c r="C107" s="387" t="s">
        <v>1041</v>
      </c>
      <c r="G107" s="233"/>
      <c r="H107" s="233"/>
      <c r="L107" s="387" t="str">
        <f t="shared" si="7"/>
        <v/>
      </c>
      <c r="M107" s="387" t="str">
        <f t="shared" si="8"/>
        <v/>
      </c>
      <c r="N107" s="387" t="s">
        <v>57</v>
      </c>
      <c r="O107" s="387" t="s">
        <v>46</v>
      </c>
      <c r="P107" s="387" t="str">
        <f t="shared" si="9"/>
        <v/>
      </c>
      <c r="Q107" s="388" t="str">
        <f t="shared" si="10"/>
        <v>New construction, conversion and renovation</v>
      </c>
      <c r="R107" s="391">
        <f>VLOOKUP(Q107,Translate!$A$5:$C$1178,2,FALSE)</f>
        <v>0</v>
      </c>
      <c r="W107" s="387" t="s">
        <v>589</v>
      </c>
      <c r="X107" s="387" t="str">
        <f t="shared" si="6"/>
        <v xml:space="preserve">Cyfanswm gwariant a ddirpwywyd i ysgolion canol </v>
      </c>
      <c r="Y107" s="387" t="str">
        <f t="shared" si="6"/>
        <v xml:space="preserve">Cyfanswm gwariant a ddirpwywyd i ysgolion canol </v>
      </c>
      <c r="Z107" s="387" t="str">
        <f t="shared" si="6"/>
        <v xml:space="preserve">Cyfanswm gwariant a ddirpwywyd i ysgolion canol </v>
      </c>
      <c r="AA107" s="387" t="str">
        <f t="shared" si="6"/>
        <v xml:space="preserve">Cyfanswm gwariant a ddirpwywyd i ysgolion canol </v>
      </c>
      <c r="AB107" s="387" t="str">
        <f t="shared" si="6"/>
        <v xml:space="preserve">Cyfanswm gwariant a ddirpwywyd i ysgolion canol </v>
      </c>
      <c r="AC107" s="387">
        <f t="shared" si="11"/>
        <v>0</v>
      </c>
    </row>
    <row r="108" spans="1:29" ht="15.5" x14ac:dyDescent="0.35">
      <c r="A108" s="387" t="s">
        <v>1042</v>
      </c>
      <c r="C108" s="387" t="s">
        <v>1043</v>
      </c>
      <c r="G108" s="233"/>
      <c r="H108" s="233"/>
      <c r="L108" s="387" t="str">
        <f t="shared" si="7"/>
        <v/>
      </c>
      <c r="M108" s="387" t="str">
        <f t="shared" si="8"/>
        <v/>
      </c>
      <c r="N108" s="387" t="s">
        <v>58</v>
      </c>
      <c r="O108" s="387" t="s">
        <v>47</v>
      </c>
      <c r="P108" s="387" t="str">
        <f t="shared" si="9"/>
        <v/>
      </c>
      <c r="Q108" s="388" t="str">
        <f t="shared" si="10"/>
        <v>Vehicles</v>
      </c>
      <c r="R108" s="391">
        <f>VLOOKUP(Q108,Translate!$A$5:$C$1178,2,FALSE)</f>
        <v>0</v>
      </c>
      <c r="W108" s="387" t="s">
        <v>591</v>
      </c>
      <c r="X108" s="387" t="str">
        <f t="shared" ref="X108:AB158" si="12">IF(LEFT(W108,1)=" ",RIGHT(W108,LEN(W108)-1),W108)</f>
        <v>Cyfanswm gwariant wedi'i ddirprwyo i ysgolion</v>
      </c>
      <c r="Y108" s="387" t="str">
        <f t="shared" si="12"/>
        <v>Cyfanswm gwariant wedi'i ddirprwyo i ysgolion</v>
      </c>
      <c r="Z108" s="387" t="str">
        <f t="shared" si="12"/>
        <v>Cyfanswm gwariant wedi'i ddirprwyo i ysgolion</v>
      </c>
      <c r="AA108" s="387" t="str">
        <f t="shared" si="12"/>
        <v>Cyfanswm gwariant wedi'i ddirprwyo i ysgolion</v>
      </c>
      <c r="AB108" s="387" t="str">
        <f t="shared" si="12"/>
        <v>Cyfanswm gwariant wedi'i ddirprwyo i ysgolion</v>
      </c>
      <c r="AC108" s="387">
        <f t="shared" si="11"/>
        <v>0</v>
      </c>
    </row>
    <row r="109" spans="1:29" ht="15.5" x14ac:dyDescent="0.35">
      <c r="A109" s="387" t="s">
        <v>1044</v>
      </c>
      <c r="C109" s="387" t="s">
        <v>1045</v>
      </c>
      <c r="G109" s="233"/>
      <c r="H109" s="233"/>
      <c r="L109" s="387" t="str">
        <f t="shared" si="7"/>
        <v/>
      </c>
      <c r="M109" s="387" t="str">
        <f t="shared" si="8"/>
        <v/>
      </c>
      <c r="N109" s="387" t="s">
        <v>59</v>
      </c>
      <c r="O109" s="387" t="s">
        <v>48</v>
      </c>
      <c r="P109" s="387" t="str">
        <f t="shared" si="9"/>
        <v/>
      </c>
      <c r="Q109" s="388" t="str">
        <f t="shared" si="10"/>
        <v>Plant machinery and equipment</v>
      </c>
      <c r="R109" s="391">
        <f>VLOOKUP(Q109,Translate!$A$5:$C$1178,2,FALSE)</f>
        <v>0</v>
      </c>
      <c r="W109" s="387" t="s">
        <v>512</v>
      </c>
      <c r="X109" s="387" t="str">
        <f t="shared" si="12"/>
        <v>Anghenion dysgu ychwanegol - Ysgolion meithrin</v>
      </c>
      <c r="Y109" s="387" t="str">
        <f t="shared" si="12"/>
        <v>Anghenion dysgu ychwanegol - Ysgolion meithrin</v>
      </c>
      <c r="Z109" s="387" t="str">
        <f t="shared" si="12"/>
        <v>Anghenion dysgu ychwanegol - Ysgolion meithrin</v>
      </c>
      <c r="AA109" s="387" t="str">
        <f t="shared" si="12"/>
        <v>Anghenion dysgu ychwanegol - Ysgolion meithrin</v>
      </c>
      <c r="AB109" s="387" t="str">
        <f t="shared" si="12"/>
        <v>Anghenion dysgu ychwanegol - Ysgolion meithrin</v>
      </c>
      <c r="AC109" s="387">
        <f t="shared" si="11"/>
        <v>0</v>
      </c>
    </row>
    <row r="110" spans="1:29" ht="15.5" x14ac:dyDescent="0.35">
      <c r="A110" s="387" t="s">
        <v>1046</v>
      </c>
      <c r="C110" s="387" t="s">
        <v>1047</v>
      </c>
      <c r="G110" s="233"/>
      <c r="H110" s="233"/>
      <c r="L110" s="387" t="str">
        <f t="shared" si="7"/>
        <v/>
      </c>
      <c r="M110" s="387" t="str">
        <f t="shared" si="8"/>
        <v/>
      </c>
      <c r="N110" s="387" t="s">
        <v>113</v>
      </c>
      <c r="O110" s="387" t="s">
        <v>49</v>
      </c>
      <c r="P110" s="387" t="str">
        <f t="shared" si="9"/>
        <v/>
      </c>
      <c r="Q110" s="388" t="str">
        <f t="shared" si="10"/>
        <v>Total expenditure on fixed assets</v>
      </c>
      <c r="R110" s="391">
        <f>VLOOKUP(Q110,Translate!$A$5:$C$1178,2,FALSE)</f>
        <v>0</v>
      </c>
      <c r="W110" s="387" t="s">
        <v>510</v>
      </c>
      <c r="X110" s="387" t="str">
        <f t="shared" si="12"/>
        <v>Anghenion dysgu ychwanegol - Ysgolion cynradd</v>
      </c>
      <c r="Y110" s="387" t="str">
        <f t="shared" si="12"/>
        <v>Anghenion dysgu ychwanegol - Ysgolion cynradd</v>
      </c>
      <c r="Z110" s="387" t="str">
        <f t="shared" si="12"/>
        <v>Anghenion dysgu ychwanegol - Ysgolion cynradd</v>
      </c>
      <c r="AA110" s="387" t="str">
        <f t="shared" si="12"/>
        <v>Anghenion dysgu ychwanegol - Ysgolion cynradd</v>
      </c>
      <c r="AB110" s="387" t="str">
        <f t="shared" si="12"/>
        <v>Anghenion dysgu ychwanegol - Ysgolion cynradd</v>
      </c>
      <c r="AC110" s="387">
        <f t="shared" si="11"/>
        <v>0</v>
      </c>
    </row>
    <row r="111" spans="1:29" ht="15.5" x14ac:dyDescent="0.35">
      <c r="A111" s="387" t="s">
        <v>1048</v>
      </c>
      <c r="C111" s="387" t="s">
        <v>1049</v>
      </c>
      <c r="G111" s="233"/>
      <c r="H111" s="233"/>
      <c r="L111" s="387" t="str">
        <f t="shared" si="7"/>
        <v/>
      </c>
      <c r="M111" s="387" t="str">
        <f t="shared" si="8"/>
        <v/>
      </c>
      <c r="N111" s="387" t="s">
        <v>60</v>
      </c>
      <c r="O111" s="387" t="s">
        <v>50</v>
      </c>
      <c r="P111" s="387" t="str">
        <f t="shared" si="9"/>
        <v/>
      </c>
      <c r="Q111" s="388" t="str">
        <f t="shared" si="10"/>
        <v>Capital grants</v>
      </c>
      <c r="R111" s="391">
        <f>VLOOKUP(Q111,Translate!$A$5:$C$1178,2,FALSE)</f>
        <v>0</v>
      </c>
      <c r="W111" s="387" t="s">
        <v>515</v>
      </c>
      <c r="X111" s="387" t="str">
        <f t="shared" si="12"/>
        <v>Anghenion dysgu ychwanegol - Ysgolion uwchradd</v>
      </c>
      <c r="Y111" s="387" t="str">
        <f t="shared" si="12"/>
        <v>Anghenion dysgu ychwanegol - Ysgolion uwchradd</v>
      </c>
      <c r="Z111" s="387" t="str">
        <f t="shared" si="12"/>
        <v>Anghenion dysgu ychwanegol - Ysgolion uwchradd</v>
      </c>
      <c r="AA111" s="387" t="str">
        <f t="shared" si="12"/>
        <v>Anghenion dysgu ychwanegol - Ysgolion uwchradd</v>
      </c>
      <c r="AB111" s="387" t="str">
        <f t="shared" si="12"/>
        <v>Anghenion dysgu ychwanegol - Ysgolion uwchradd</v>
      </c>
      <c r="AC111" s="387">
        <f t="shared" si="11"/>
        <v>0</v>
      </c>
    </row>
    <row r="112" spans="1:29" ht="15.5" x14ac:dyDescent="0.35">
      <c r="A112" s="387" t="s">
        <v>1050</v>
      </c>
      <c r="C112" s="387" t="s">
        <v>1051</v>
      </c>
      <c r="G112" s="233"/>
      <c r="H112" s="233"/>
      <c r="L112" s="387" t="str">
        <f t="shared" si="7"/>
        <v/>
      </c>
      <c r="M112" s="387" t="str">
        <f t="shared" si="8"/>
        <v/>
      </c>
      <c r="N112" s="387" t="s">
        <v>61</v>
      </c>
      <c r="O112" s="387" t="s">
        <v>51</v>
      </c>
      <c r="P112" s="387" t="str">
        <f t="shared" si="9"/>
        <v/>
      </c>
      <c r="Q112" s="388" t="str">
        <f t="shared" si="10"/>
        <v>Capital advances</v>
      </c>
      <c r="R112" s="391">
        <f>VLOOKUP(Q112,Translate!$A$5:$C$1178,2,FALSE)</f>
        <v>0</v>
      </c>
      <c r="W112" s="387" t="s">
        <v>506</v>
      </c>
      <c r="X112" s="387" t="str">
        <f t="shared" si="12"/>
        <v>Anghenion dysgu ychwanegol - Ysgolion arbennig</v>
      </c>
      <c r="Y112" s="387" t="str">
        <f t="shared" si="12"/>
        <v>Anghenion dysgu ychwanegol - Ysgolion arbennig</v>
      </c>
      <c r="Z112" s="387" t="str">
        <f t="shared" si="12"/>
        <v>Anghenion dysgu ychwanegol - Ysgolion arbennig</v>
      </c>
      <c r="AA112" s="387" t="str">
        <f t="shared" si="12"/>
        <v>Anghenion dysgu ychwanegol - Ysgolion arbennig</v>
      </c>
      <c r="AB112" s="387" t="str">
        <f t="shared" si="12"/>
        <v>Anghenion dysgu ychwanegol - Ysgolion arbennig</v>
      </c>
      <c r="AC112" s="387">
        <f t="shared" si="11"/>
        <v>0</v>
      </c>
    </row>
    <row r="113" spans="1:29" ht="15.5" x14ac:dyDescent="0.35">
      <c r="A113" s="387" t="s">
        <v>1052</v>
      </c>
      <c r="C113" s="387" t="s">
        <v>1053</v>
      </c>
      <c r="G113" s="233"/>
      <c r="H113" s="233"/>
      <c r="L113" s="387" t="str">
        <f t="shared" si="7"/>
        <v/>
      </c>
      <c r="M113" s="387" t="str">
        <f t="shared" si="8"/>
        <v/>
      </c>
      <c r="N113" s="387" t="s">
        <v>62</v>
      </c>
      <c r="O113" s="387" t="s">
        <v>275</v>
      </c>
      <c r="P113" s="387" t="str">
        <f t="shared" si="9"/>
        <v/>
      </c>
      <c r="Q113" s="388" t="str">
        <f t="shared" si="10"/>
        <v>Intangible fixed assets</v>
      </c>
      <c r="R113" s="391">
        <f>VLOOKUP(Q113,Translate!$A$5:$C$1178,2,FALSE)</f>
        <v>0</v>
      </c>
      <c r="W113" s="387" t="s">
        <v>508</v>
      </c>
      <c r="X113" s="387" t="str">
        <f t="shared" si="12"/>
        <v>Anghenion dysgu ychwanegol - Ysgolion canolradd</v>
      </c>
      <c r="Y113" s="387" t="str">
        <f t="shared" si="12"/>
        <v>Anghenion dysgu ychwanegol - Ysgolion canolradd</v>
      </c>
      <c r="Z113" s="387" t="str">
        <f t="shared" si="12"/>
        <v>Anghenion dysgu ychwanegol - Ysgolion canolradd</v>
      </c>
      <c r="AA113" s="387" t="str">
        <f t="shared" si="12"/>
        <v>Anghenion dysgu ychwanegol - Ysgolion canolradd</v>
      </c>
      <c r="AB113" s="387" t="str">
        <f t="shared" si="12"/>
        <v>Anghenion dysgu ychwanegol - Ysgolion canolradd</v>
      </c>
      <c r="AC113" s="387">
        <f t="shared" si="11"/>
        <v>0</v>
      </c>
    </row>
    <row r="114" spans="1:29" ht="15.5" x14ac:dyDescent="0.35">
      <c r="A114" s="387" t="s">
        <v>1054</v>
      </c>
      <c r="C114" s="387" t="s">
        <v>1055</v>
      </c>
      <c r="G114" s="233"/>
      <c r="H114" s="233"/>
      <c r="L114" s="387" t="str">
        <f t="shared" si="7"/>
        <v/>
      </c>
      <c r="M114" s="387" t="str">
        <f t="shared" si="8"/>
        <v/>
      </c>
      <c r="N114" s="387" t="s">
        <v>291</v>
      </c>
      <c r="O114" s="387" t="s">
        <v>110</v>
      </c>
      <c r="P114" s="387" t="str">
        <f t="shared" si="9"/>
        <v/>
      </c>
      <c r="Q114" s="388" t="str">
        <f t="shared" si="10"/>
        <v>Total capital expenditure</v>
      </c>
      <c r="R114" s="391">
        <f>VLOOKUP(Q114,Translate!$A$5:$C$1178,2,FALSE)</f>
        <v>0</v>
      </c>
      <c r="W114" s="387" t="s">
        <v>585</v>
      </c>
      <c r="X114" s="387" t="str">
        <f t="shared" si="12"/>
        <v>Cyfanswm anghenion dysgu ychwanegol</v>
      </c>
      <c r="Y114" s="387" t="str">
        <f t="shared" si="12"/>
        <v>Cyfanswm anghenion dysgu ychwanegol</v>
      </c>
      <c r="Z114" s="387" t="str">
        <f t="shared" si="12"/>
        <v>Cyfanswm anghenion dysgu ychwanegol</v>
      </c>
      <c r="AA114" s="387" t="str">
        <f t="shared" si="12"/>
        <v>Cyfanswm anghenion dysgu ychwanegol</v>
      </c>
      <c r="AB114" s="387" t="str">
        <f t="shared" si="12"/>
        <v>Cyfanswm anghenion dysgu ychwanegol</v>
      </c>
      <c r="AC114" s="387">
        <f t="shared" si="11"/>
        <v>0</v>
      </c>
    </row>
    <row r="115" spans="1:29" ht="15.5" x14ac:dyDescent="0.35">
      <c r="A115" s="387" t="s">
        <v>1056</v>
      </c>
      <c r="C115" s="387" t="s">
        <v>1057</v>
      </c>
      <c r="G115" s="233"/>
      <c r="H115" s="233"/>
      <c r="L115" s="387" t="str">
        <f t="shared" si="7"/>
        <v/>
      </c>
      <c r="M115" s="387" t="str">
        <f t="shared" si="8"/>
        <v/>
      </c>
      <c r="N115" s="387" t="s">
        <v>292</v>
      </c>
      <c r="O115" s="387" t="s">
        <v>52</v>
      </c>
      <c r="P115" s="387" t="str">
        <f t="shared" si="9"/>
        <v/>
      </c>
      <c r="Q115" s="388" t="str">
        <f t="shared" si="10"/>
        <v>Sale of fixed assets</v>
      </c>
      <c r="R115" s="391">
        <f>VLOOKUP(Q115,Translate!$A$5:$C$1178,2,FALSE)</f>
        <v>0</v>
      </c>
      <c r="W115" s="387" t="s">
        <v>602</v>
      </c>
      <c r="X115" s="387" t="str">
        <f t="shared" si="12"/>
        <v>Digollediad rhwng awdurdodau - Ysgolion meithrin</v>
      </c>
      <c r="Y115" s="387" t="str">
        <f t="shared" si="12"/>
        <v>Digollediad rhwng awdurdodau - Ysgolion meithrin</v>
      </c>
      <c r="Z115" s="387" t="str">
        <f t="shared" si="12"/>
        <v>Digollediad rhwng awdurdodau - Ysgolion meithrin</v>
      </c>
      <c r="AA115" s="387" t="str">
        <f t="shared" si="12"/>
        <v>Digollediad rhwng awdurdodau - Ysgolion meithrin</v>
      </c>
      <c r="AB115" s="387" t="str">
        <f t="shared" si="12"/>
        <v>Digollediad rhwng awdurdodau - Ysgolion meithrin</v>
      </c>
      <c r="AC115" s="387">
        <f t="shared" si="11"/>
        <v>0</v>
      </c>
    </row>
    <row r="116" spans="1:29" ht="15.5" x14ac:dyDescent="0.35">
      <c r="A116" s="387" t="s">
        <v>1058</v>
      </c>
      <c r="C116" s="387" t="s">
        <v>1059</v>
      </c>
      <c r="G116" s="233"/>
      <c r="H116" s="233"/>
      <c r="L116" s="387" t="str">
        <f t="shared" si="7"/>
        <v/>
      </c>
      <c r="M116" s="387" t="str">
        <f t="shared" si="8"/>
        <v/>
      </c>
      <c r="N116" s="387" t="s">
        <v>63</v>
      </c>
      <c r="O116" s="387" t="s">
        <v>53</v>
      </c>
      <c r="P116" s="387" t="str">
        <f t="shared" si="9"/>
        <v/>
      </c>
      <c r="Q116" s="388" t="str">
        <f t="shared" si="10"/>
        <v>Repayments of capital advances and grants</v>
      </c>
      <c r="R116" s="391">
        <f>VLOOKUP(Q116,Translate!$A$5:$C$1178,2,FALSE)</f>
        <v>0</v>
      </c>
      <c r="W116" s="387" t="s">
        <v>603</v>
      </c>
      <c r="X116" s="387" t="str">
        <f t="shared" si="12"/>
        <v>Digollediad rhwng awdurdodau - Ysgolion cynradd</v>
      </c>
      <c r="Y116" s="387" t="str">
        <f t="shared" si="12"/>
        <v>Digollediad rhwng awdurdodau - Ysgolion cynradd</v>
      </c>
      <c r="Z116" s="387" t="str">
        <f t="shared" si="12"/>
        <v>Digollediad rhwng awdurdodau - Ysgolion cynradd</v>
      </c>
      <c r="AA116" s="387" t="str">
        <f t="shared" si="12"/>
        <v>Digollediad rhwng awdurdodau - Ysgolion cynradd</v>
      </c>
      <c r="AB116" s="387" t="str">
        <f t="shared" si="12"/>
        <v>Digollediad rhwng awdurdodau - Ysgolion cynradd</v>
      </c>
      <c r="AC116" s="387">
        <f t="shared" si="11"/>
        <v>0</v>
      </c>
    </row>
    <row r="117" spans="1:29" ht="15.5" x14ac:dyDescent="0.35">
      <c r="A117" s="387" t="s">
        <v>1060</v>
      </c>
      <c r="C117" s="387" t="s">
        <v>1061</v>
      </c>
      <c r="G117" s="233"/>
      <c r="H117" s="233"/>
      <c r="L117" s="387" t="str">
        <f t="shared" si="7"/>
        <v/>
      </c>
      <c r="M117" s="387" t="str">
        <f t="shared" si="8"/>
        <v/>
      </c>
      <c r="N117" s="387" t="s">
        <v>294</v>
      </c>
      <c r="O117" s="387" t="s">
        <v>54</v>
      </c>
      <c r="P117" s="387" t="str">
        <f t="shared" si="9"/>
        <v/>
      </c>
      <c r="Q117" s="388" t="str">
        <f t="shared" si="10"/>
        <v>Total receipts</v>
      </c>
      <c r="R117" s="391">
        <f>VLOOKUP(Q117,Translate!$A$5:$C$1178,2,FALSE)</f>
        <v>0</v>
      </c>
      <c r="W117" s="387" t="s">
        <v>605</v>
      </c>
      <c r="X117" s="387" t="str">
        <f t="shared" si="12"/>
        <v>Digollediad rhwng awdurdodau - Ysgolion uwchradd</v>
      </c>
      <c r="Y117" s="387" t="str">
        <f t="shared" si="12"/>
        <v>Digollediad rhwng awdurdodau - Ysgolion uwchradd</v>
      </c>
      <c r="Z117" s="387" t="str">
        <f t="shared" si="12"/>
        <v>Digollediad rhwng awdurdodau - Ysgolion uwchradd</v>
      </c>
      <c r="AA117" s="387" t="str">
        <f t="shared" si="12"/>
        <v>Digollediad rhwng awdurdodau - Ysgolion uwchradd</v>
      </c>
      <c r="AB117" s="387" t="str">
        <f t="shared" si="12"/>
        <v>Digollediad rhwng awdurdodau - Ysgolion uwchradd</v>
      </c>
      <c r="AC117" s="387">
        <f t="shared" si="11"/>
        <v>0</v>
      </c>
    </row>
    <row r="118" spans="1:29" ht="15.5" x14ac:dyDescent="0.35">
      <c r="A118" s="387" t="s">
        <v>1062</v>
      </c>
      <c r="C118" s="387" t="s">
        <v>1063</v>
      </c>
      <c r="G118" s="233"/>
      <c r="H118" s="233"/>
      <c r="L118" s="387" t="str">
        <f t="shared" si="7"/>
        <v/>
      </c>
      <c r="M118" s="387" t="str">
        <f t="shared" si="8"/>
        <v/>
      </c>
      <c r="N118" s="387" t="s">
        <v>293</v>
      </c>
      <c r="O118" s="387" t="s">
        <v>55</v>
      </c>
      <c r="P118" s="387" t="str">
        <f t="shared" si="9"/>
        <v/>
      </c>
      <c r="Q118" s="388" t="str">
        <f t="shared" si="10"/>
        <v>Assets not funded by LA capital expenditure</v>
      </c>
      <c r="R118" s="391">
        <f>VLOOKUP(Q118,Translate!$A$5:$C$1178,2,FALSE)</f>
        <v>0</v>
      </c>
      <c r="W118" s="387" t="s">
        <v>607</v>
      </c>
      <c r="X118" s="387" t="str">
        <f t="shared" si="12"/>
        <v>Digollediad rhwng awdurdodau - Ysgolion arbennig</v>
      </c>
      <c r="Y118" s="387" t="str">
        <f t="shared" si="12"/>
        <v>Digollediad rhwng awdurdodau - Ysgolion arbennig</v>
      </c>
      <c r="Z118" s="387" t="str">
        <f t="shared" si="12"/>
        <v>Digollediad rhwng awdurdodau - Ysgolion arbennig</v>
      </c>
      <c r="AA118" s="387" t="str">
        <f t="shared" si="12"/>
        <v>Digollediad rhwng awdurdodau - Ysgolion arbennig</v>
      </c>
      <c r="AB118" s="387" t="str">
        <f t="shared" si="12"/>
        <v>Digollediad rhwng awdurdodau - Ysgolion arbennig</v>
      </c>
      <c r="AC118" s="387">
        <f t="shared" si="11"/>
        <v>0</v>
      </c>
    </row>
    <row r="119" spans="1:29" ht="15.5" x14ac:dyDescent="0.35">
      <c r="A119" s="387" t="s">
        <v>1064</v>
      </c>
      <c r="C119" s="387" t="s">
        <v>1065</v>
      </c>
      <c r="G119" s="233"/>
      <c r="H119" s="233"/>
      <c r="L119" s="387" t="str">
        <f t="shared" si="7"/>
        <v/>
      </c>
      <c r="M119" s="387" t="str">
        <f t="shared" si="8"/>
        <v/>
      </c>
      <c r="O119" s="387" t="s">
        <v>713</v>
      </c>
      <c r="P119" s="387" t="str">
        <f t="shared" si="9"/>
        <v/>
      </c>
      <c r="Q119" s="388" t="str">
        <f t="shared" si="10"/>
        <v>Capital expenditure and receipts</v>
      </c>
      <c r="R119" s="391">
        <f>VLOOKUP(Q119,Translate!$A$5:$C$1178,2,FALSE)</f>
        <v>0</v>
      </c>
      <c r="W119" s="387" t="s">
        <v>609</v>
      </c>
      <c r="X119" s="387" t="str">
        <f t="shared" si="12"/>
        <v>Digollediad rhwng awdurdodau - Ysgolion canolradd</v>
      </c>
      <c r="Y119" s="387" t="str">
        <f t="shared" si="12"/>
        <v>Digollediad rhwng awdurdodau - Ysgolion canolradd</v>
      </c>
      <c r="Z119" s="387" t="str">
        <f t="shared" si="12"/>
        <v>Digollediad rhwng awdurdodau - Ysgolion canolradd</v>
      </c>
      <c r="AA119" s="387" t="str">
        <f t="shared" si="12"/>
        <v>Digollediad rhwng awdurdodau - Ysgolion canolradd</v>
      </c>
      <c r="AB119" s="387" t="str">
        <f t="shared" si="12"/>
        <v>Digollediad rhwng awdurdodau - Ysgolion canolradd</v>
      </c>
      <c r="AC119" s="387">
        <f t="shared" si="11"/>
        <v>0</v>
      </c>
    </row>
    <row r="120" spans="1:29" ht="15.5" x14ac:dyDescent="0.35">
      <c r="A120" s="387" t="s">
        <v>1066</v>
      </c>
      <c r="C120" s="387" t="s">
        <v>1067</v>
      </c>
      <c r="G120" s="233"/>
      <c r="H120" s="233"/>
      <c r="L120" s="387" t="str">
        <f t="shared" si="7"/>
        <v/>
      </c>
      <c r="M120" s="387" t="str">
        <f t="shared" si="8"/>
        <v/>
      </c>
      <c r="O120" s="387" t="s">
        <v>42</v>
      </c>
      <c r="P120" s="387" t="str">
        <f t="shared" si="9"/>
        <v/>
      </c>
      <c r="Q120" s="388" t="str">
        <f t="shared" si="10"/>
        <v>Expenditure</v>
      </c>
      <c r="R120" s="391">
        <f>VLOOKUP(Q120,Translate!$A$5:$C$1178,2,FALSE)</f>
        <v>0</v>
      </c>
      <c r="W120" s="387" t="s">
        <v>601</v>
      </c>
      <c r="X120" s="387" t="str">
        <f t="shared" si="12"/>
        <v>Cyfanswm digollediad rhwng awdurdodau</v>
      </c>
      <c r="Y120" s="387" t="str">
        <f t="shared" si="12"/>
        <v>Cyfanswm digollediad rhwng awdurdodau</v>
      </c>
      <c r="Z120" s="387" t="str">
        <f t="shared" si="12"/>
        <v>Cyfanswm digollediad rhwng awdurdodau</v>
      </c>
      <c r="AA120" s="387" t="str">
        <f t="shared" si="12"/>
        <v>Cyfanswm digollediad rhwng awdurdodau</v>
      </c>
      <c r="AB120" s="387" t="str">
        <f t="shared" si="12"/>
        <v>Cyfanswm digollediad rhwng awdurdodau</v>
      </c>
      <c r="AC120" s="387">
        <f t="shared" si="11"/>
        <v>0</v>
      </c>
    </row>
    <row r="121" spans="1:29" ht="15.5" x14ac:dyDescent="0.35">
      <c r="A121" s="387" t="s">
        <v>1068</v>
      </c>
      <c r="C121" s="387" t="s">
        <v>1069</v>
      </c>
      <c r="G121" s="233"/>
      <c r="H121" s="233"/>
      <c r="L121" s="387" t="str">
        <f t="shared" si="7"/>
        <v/>
      </c>
      <c r="M121" s="387" t="str">
        <f t="shared" si="8"/>
        <v/>
      </c>
      <c r="O121" s="387" t="s">
        <v>43</v>
      </c>
      <c r="P121" s="387" t="str">
        <f t="shared" si="9"/>
        <v/>
      </c>
      <c r="Q121" s="388" t="str">
        <f t="shared" si="10"/>
        <v>Receipts</v>
      </c>
      <c r="R121" s="391">
        <f>VLOOKUP(Q121,Translate!$A$5:$C$1178,2,FALSE)</f>
        <v>0</v>
      </c>
      <c r="W121" s="387" t="s">
        <v>543</v>
      </c>
      <c r="X121" s="387" t="str">
        <f t="shared" si="12"/>
        <v>Arlwyo yn yr ysgol - Ysgolion meithrin</v>
      </c>
      <c r="Y121" s="387" t="str">
        <f t="shared" si="12"/>
        <v>Arlwyo yn yr ysgol - Ysgolion meithrin</v>
      </c>
      <c r="Z121" s="387" t="str">
        <f t="shared" si="12"/>
        <v>Arlwyo yn yr ysgol - Ysgolion meithrin</v>
      </c>
      <c r="AA121" s="387" t="str">
        <f t="shared" si="12"/>
        <v>Arlwyo yn yr ysgol - Ysgolion meithrin</v>
      </c>
      <c r="AB121" s="387" t="str">
        <f t="shared" si="12"/>
        <v>Arlwyo yn yr ysgol - Ysgolion meithrin</v>
      </c>
      <c r="AC121" s="387">
        <f t="shared" si="11"/>
        <v>0</v>
      </c>
    </row>
    <row r="122" spans="1:29" ht="15.5" x14ac:dyDescent="0.35">
      <c r="A122" s="387" t="s">
        <v>1070</v>
      </c>
      <c r="C122" s="387" t="s">
        <v>1071</v>
      </c>
      <c r="G122" s="233"/>
      <c r="H122" s="233"/>
      <c r="L122" s="387" t="str">
        <f t="shared" si="7"/>
        <v/>
      </c>
      <c r="M122" s="387" t="str">
        <f t="shared" si="8"/>
        <v/>
      </c>
      <c r="O122" s="387" t="s">
        <v>44</v>
      </c>
      <c r="P122" s="387" t="str">
        <f t="shared" si="9"/>
        <v/>
      </c>
      <c r="Q122" s="388" t="str">
        <f t="shared" si="10"/>
        <v>Memo</v>
      </c>
      <c r="R122" s="391">
        <f>VLOOKUP(Q122,Translate!$A$5:$C$1178,2,FALSE)</f>
        <v>0</v>
      </c>
      <c r="W122" s="387" t="s">
        <v>541</v>
      </c>
      <c r="X122" s="387" t="str">
        <f t="shared" si="12"/>
        <v>Arlwyo yn yr ysgol - Ysgolion cynradd</v>
      </c>
      <c r="Y122" s="387" t="str">
        <f t="shared" si="12"/>
        <v>Arlwyo yn yr ysgol - Ysgolion cynradd</v>
      </c>
      <c r="Z122" s="387" t="str">
        <f t="shared" si="12"/>
        <v>Arlwyo yn yr ysgol - Ysgolion cynradd</v>
      </c>
      <c r="AA122" s="387" t="str">
        <f t="shared" si="12"/>
        <v>Arlwyo yn yr ysgol - Ysgolion cynradd</v>
      </c>
      <c r="AB122" s="387" t="str">
        <f t="shared" si="12"/>
        <v>Arlwyo yn yr ysgol - Ysgolion cynradd</v>
      </c>
      <c r="AC122" s="387">
        <f t="shared" si="11"/>
        <v>0</v>
      </c>
    </row>
    <row r="123" spans="1:29" ht="15.5" x14ac:dyDescent="0.35">
      <c r="A123" s="387" t="s">
        <v>1072</v>
      </c>
      <c r="C123" s="387" t="s">
        <v>1073</v>
      </c>
      <c r="G123" s="233"/>
      <c r="H123" s="233"/>
      <c r="L123" s="387" t="str">
        <f t="shared" si="7"/>
        <v/>
      </c>
      <c r="M123" s="387" t="str">
        <f t="shared" si="8"/>
        <v/>
      </c>
      <c r="O123" s="387" t="s">
        <v>440</v>
      </c>
      <c r="P123" s="387" t="str">
        <f t="shared" si="9"/>
        <v/>
      </c>
      <c r="Q123" s="388" t="str">
        <f t="shared" si="10"/>
        <v>£ thousand</v>
      </c>
      <c r="R123" s="391">
        <f>VLOOKUP(Q123,Translate!$A$5:$C$1178,2,FALSE)</f>
        <v>0</v>
      </c>
      <c r="W123" s="387" t="s">
        <v>544</v>
      </c>
      <c r="X123" s="387" t="str">
        <f t="shared" si="12"/>
        <v>Arlwyo yn yr ysgol - Ysgolion uwchradd</v>
      </c>
      <c r="Y123" s="387" t="str">
        <f t="shared" si="12"/>
        <v>Arlwyo yn yr ysgol - Ysgolion uwchradd</v>
      </c>
      <c r="Z123" s="387" t="str">
        <f t="shared" si="12"/>
        <v>Arlwyo yn yr ysgol - Ysgolion uwchradd</v>
      </c>
      <c r="AA123" s="387" t="str">
        <f t="shared" si="12"/>
        <v>Arlwyo yn yr ysgol - Ysgolion uwchradd</v>
      </c>
      <c r="AB123" s="387" t="str">
        <f t="shared" si="12"/>
        <v>Arlwyo yn yr ysgol - Ysgolion uwchradd</v>
      </c>
      <c r="AC123" s="387">
        <f t="shared" si="11"/>
        <v>0</v>
      </c>
    </row>
    <row r="124" spans="1:29" ht="15.5" x14ac:dyDescent="0.35">
      <c r="A124" s="387" t="s">
        <v>1074</v>
      </c>
      <c r="C124" s="387" t="s">
        <v>1075</v>
      </c>
      <c r="G124" s="233"/>
      <c r="H124" s="233"/>
      <c r="L124" s="387" t="str">
        <f t="shared" si="7"/>
        <v/>
      </c>
      <c r="M124" s="387" t="str">
        <f t="shared" si="8"/>
        <v/>
      </c>
      <c r="P124" s="387" t="str">
        <f t="shared" si="9"/>
        <v/>
      </c>
      <c r="Q124" s="388" t="str">
        <f t="shared" si="10"/>
        <v/>
      </c>
      <c r="R124" s="391" t="e">
        <f>VLOOKUP(Q124,Translate!$A$5:$C$1178,2,FALSE)</f>
        <v>#N/A</v>
      </c>
      <c r="W124" s="387" t="s">
        <v>537</v>
      </c>
      <c r="X124" s="387" t="str">
        <f t="shared" si="12"/>
        <v>Arlwyo yn yr ysgol - Ysgolion arbennig</v>
      </c>
      <c r="Y124" s="387" t="str">
        <f t="shared" si="12"/>
        <v>Arlwyo yn yr ysgol - Ysgolion arbennig</v>
      </c>
      <c r="Z124" s="387" t="str">
        <f t="shared" si="12"/>
        <v>Arlwyo yn yr ysgol - Ysgolion arbennig</v>
      </c>
      <c r="AA124" s="387" t="str">
        <f t="shared" si="12"/>
        <v>Arlwyo yn yr ysgol - Ysgolion arbennig</v>
      </c>
      <c r="AB124" s="387" t="str">
        <f t="shared" si="12"/>
        <v>Arlwyo yn yr ysgol - Ysgolion arbennig</v>
      </c>
      <c r="AC124" s="387">
        <f t="shared" si="11"/>
        <v>0</v>
      </c>
    </row>
    <row r="125" spans="1:29" ht="15.5" x14ac:dyDescent="0.35">
      <c r="A125" s="387" t="s">
        <v>1076</v>
      </c>
      <c r="C125" s="387" t="s">
        <v>1077</v>
      </c>
      <c r="G125" s="233"/>
      <c r="H125" s="233"/>
      <c r="L125" s="387" t="str">
        <f t="shared" si="7"/>
        <v/>
      </c>
      <c r="M125" s="387" t="str">
        <f t="shared" si="8"/>
        <v/>
      </c>
      <c r="N125" s="389" t="s">
        <v>231</v>
      </c>
      <c r="O125" s="387" t="s">
        <v>438</v>
      </c>
      <c r="P125" s="387" t="str">
        <f t="shared" si="9"/>
        <v/>
      </c>
      <c r="Q125" s="388" t="str">
        <f t="shared" si="10"/>
        <v>COR 4:         Capital outturn 4</v>
      </c>
      <c r="R125" s="391">
        <f>VLOOKUP(Q125,Translate!$A$5:$C$1178,2,FALSE)</f>
        <v>0</v>
      </c>
      <c r="W125" s="387" t="s">
        <v>539</v>
      </c>
      <c r="X125" s="387" t="str">
        <f t="shared" si="12"/>
        <v>Arlwyo yn yr ysgol - Ysgolion canolradd</v>
      </c>
      <c r="Y125" s="387" t="str">
        <f t="shared" si="12"/>
        <v>Arlwyo yn yr ysgol - Ysgolion canolradd</v>
      </c>
      <c r="Z125" s="387" t="str">
        <f t="shared" si="12"/>
        <v>Arlwyo yn yr ysgol - Ysgolion canolradd</v>
      </c>
      <c r="AA125" s="387" t="str">
        <f t="shared" si="12"/>
        <v>Arlwyo yn yr ysgol - Ysgolion canolradd</v>
      </c>
      <c r="AB125" s="387" t="str">
        <f t="shared" si="12"/>
        <v>Arlwyo yn yr ysgol - Ysgolion canolradd</v>
      </c>
      <c r="AC125" s="387">
        <f t="shared" si="11"/>
        <v>0</v>
      </c>
    </row>
    <row r="126" spans="1:29" ht="15.5" x14ac:dyDescent="0.35">
      <c r="A126" s="387" t="s">
        <v>1078</v>
      </c>
      <c r="C126" s="387" t="s">
        <v>1079</v>
      </c>
      <c r="G126" s="233"/>
      <c r="H126" s="233"/>
      <c r="L126" s="387" t="str">
        <f t="shared" si="7"/>
        <v/>
      </c>
      <c r="M126" s="387" t="str">
        <f t="shared" si="8"/>
        <v/>
      </c>
      <c r="O126" s="387" t="s">
        <v>714</v>
      </c>
      <c r="P126" s="387" t="str">
        <f t="shared" si="9"/>
        <v/>
      </c>
      <c r="Q126" s="388" t="str">
        <f t="shared" si="10"/>
        <v>Financing of capital expenditure and capital account summary, 2014-15</v>
      </c>
      <c r="R126" s="391" t="e">
        <f>VLOOKUP(Q126,Translate!$A$5:$C$1178,2,FALSE)</f>
        <v>#N/A</v>
      </c>
      <c r="W126" s="387" t="s">
        <v>588</v>
      </c>
      <c r="X126" s="387" t="str">
        <f t="shared" si="12"/>
        <v>Cyfanswm arlwyo yn yr ysgol</v>
      </c>
      <c r="Y126" s="387" t="str">
        <f t="shared" si="12"/>
        <v>Cyfanswm arlwyo yn yr ysgol</v>
      </c>
      <c r="Z126" s="387" t="str">
        <f t="shared" si="12"/>
        <v>Cyfanswm arlwyo yn yr ysgol</v>
      </c>
      <c r="AA126" s="387" t="str">
        <f t="shared" si="12"/>
        <v>Cyfanswm arlwyo yn yr ysgol</v>
      </c>
      <c r="AB126" s="387" t="str">
        <f t="shared" si="12"/>
        <v>Cyfanswm arlwyo yn yr ysgol</v>
      </c>
      <c r="AC126" s="387">
        <f t="shared" si="11"/>
        <v>0</v>
      </c>
    </row>
    <row r="127" spans="1:29" ht="15.5" x14ac:dyDescent="0.35">
      <c r="A127" s="387" t="s">
        <v>1080</v>
      </c>
      <c r="C127" s="387" t="s">
        <v>1081</v>
      </c>
      <c r="G127" s="233"/>
      <c r="H127" s="233"/>
      <c r="L127" s="387" t="str">
        <f t="shared" si="7"/>
        <v/>
      </c>
      <c r="M127" s="387" t="str">
        <f t="shared" si="8"/>
        <v/>
      </c>
      <c r="O127" s="387" t="s">
        <v>715</v>
      </c>
      <c r="P127" s="387" t="str">
        <f t="shared" si="9"/>
        <v/>
      </c>
      <c r="Q127" s="388" t="str">
        <f t="shared" si="10"/>
        <v>Service block (COR 1-2 corresponding references)</v>
      </c>
      <c r="R127" s="391">
        <f>VLOOKUP(Q127,Translate!$A$5:$C$1178,2,FALSE)</f>
        <v>0</v>
      </c>
      <c r="W127" s="387" t="s">
        <v>612</v>
      </c>
      <c r="X127" s="387" t="str">
        <f t="shared" si="12"/>
        <v>Cyllid ysgol arall - meithrin</v>
      </c>
      <c r="Y127" s="387" t="str">
        <f t="shared" si="12"/>
        <v>Cyllid ysgol arall - meithrin</v>
      </c>
      <c r="Z127" s="387" t="str">
        <f t="shared" si="12"/>
        <v>Cyllid ysgol arall - meithrin</v>
      </c>
      <c r="AA127" s="387" t="str">
        <f t="shared" si="12"/>
        <v>Cyllid ysgol arall - meithrin</v>
      </c>
      <c r="AB127" s="387" t="str">
        <f t="shared" si="12"/>
        <v>Cyllid ysgol arall - meithrin</v>
      </c>
      <c r="AC127" s="387">
        <f t="shared" si="11"/>
        <v>0</v>
      </c>
    </row>
    <row r="128" spans="1:29" ht="15.5" x14ac:dyDescent="0.35">
      <c r="A128" s="387" t="s">
        <v>1082</v>
      </c>
      <c r="C128" s="387" t="s">
        <v>1083</v>
      </c>
      <c r="G128" s="233"/>
      <c r="H128" s="233"/>
      <c r="L128" s="387" t="str">
        <f t="shared" si="7"/>
        <v/>
      </c>
      <c r="M128" s="387" t="str">
        <f t="shared" si="8"/>
        <v/>
      </c>
      <c r="N128" s="387">
        <v>1</v>
      </c>
      <c r="O128" s="387" t="s">
        <v>716</v>
      </c>
      <c r="P128" s="387" t="str">
        <f t="shared" si="9"/>
        <v>(line 6)</v>
      </c>
      <c r="Q128" s="388" t="str">
        <f t="shared" si="10"/>
        <v xml:space="preserve">Education </v>
      </c>
      <c r="R128" s="391" t="e">
        <f>VLOOKUP(Q128,Translate!$A$5:$C$1178,2,FALSE)</f>
        <v>#N/A</v>
      </c>
      <c r="W128" s="387" t="s">
        <v>613</v>
      </c>
      <c r="X128" s="387" t="str">
        <f t="shared" si="12"/>
        <v>Cyllid ysgol arall - - Ysgolion cynradd</v>
      </c>
      <c r="Y128" s="387" t="str">
        <f t="shared" si="12"/>
        <v>Cyllid ysgol arall - - Ysgolion cynradd</v>
      </c>
      <c r="Z128" s="387" t="str">
        <f t="shared" si="12"/>
        <v>Cyllid ysgol arall - - Ysgolion cynradd</v>
      </c>
      <c r="AA128" s="387" t="str">
        <f t="shared" si="12"/>
        <v>Cyllid ysgol arall - - Ysgolion cynradd</v>
      </c>
      <c r="AB128" s="387" t="str">
        <f t="shared" si="12"/>
        <v>Cyllid ysgol arall - - Ysgolion cynradd</v>
      </c>
      <c r="AC128" s="387">
        <f t="shared" si="11"/>
        <v>0</v>
      </c>
    </row>
    <row r="129" spans="1:29" ht="15.5" x14ac:dyDescent="0.35">
      <c r="A129" s="387" t="s">
        <v>1084</v>
      </c>
      <c r="C129" s="387" t="s">
        <v>1085</v>
      </c>
      <c r="G129" s="233"/>
      <c r="H129" s="233"/>
      <c r="L129" s="387" t="str">
        <f t="shared" si="7"/>
        <v/>
      </c>
      <c r="M129" s="387" t="str">
        <f t="shared" si="8"/>
        <v/>
      </c>
      <c r="N129" s="387">
        <v>2</v>
      </c>
      <c r="O129" s="387" t="s">
        <v>717</v>
      </c>
      <c r="P129" s="387" t="str">
        <f t="shared" si="9"/>
        <v>(line 7)</v>
      </c>
      <c r="Q129" s="388" t="str">
        <f t="shared" si="10"/>
        <v xml:space="preserve">Social services </v>
      </c>
      <c r="R129" s="391" t="e">
        <f>VLOOKUP(Q129,Translate!$A$5:$C$1178,2,FALSE)</f>
        <v>#N/A</v>
      </c>
      <c r="W129" s="387" t="s">
        <v>614</v>
      </c>
      <c r="X129" s="387" t="str">
        <f t="shared" si="12"/>
        <v>Cyllid ysgol arall - - Ysgolion uwchradd</v>
      </c>
      <c r="Y129" s="387" t="str">
        <f t="shared" si="12"/>
        <v>Cyllid ysgol arall - - Ysgolion uwchradd</v>
      </c>
      <c r="Z129" s="387" t="str">
        <f t="shared" si="12"/>
        <v>Cyllid ysgol arall - - Ysgolion uwchradd</v>
      </c>
      <c r="AA129" s="387" t="str">
        <f t="shared" si="12"/>
        <v>Cyllid ysgol arall - - Ysgolion uwchradd</v>
      </c>
      <c r="AB129" s="387" t="str">
        <f t="shared" si="12"/>
        <v>Cyllid ysgol arall - - Ysgolion uwchradd</v>
      </c>
      <c r="AC129" s="387">
        <f t="shared" si="11"/>
        <v>0</v>
      </c>
    </row>
    <row r="130" spans="1:29" ht="15.5" x14ac:dyDescent="0.35">
      <c r="A130" s="387" t="s">
        <v>1086</v>
      </c>
      <c r="C130" s="387" t="s">
        <v>1087</v>
      </c>
      <c r="G130" s="233"/>
      <c r="H130" s="233"/>
      <c r="L130" s="387" t="str">
        <f t="shared" si="7"/>
        <v/>
      </c>
      <c r="M130" s="387" t="str">
        <f t="shared" si="8"/>
        <v/>
      </c>
      <c r="N130" s="387">
        <v>3</v>
      </c>
      <c r="O130" s="387" t="s">
        <v>718</v>
      </c>
      <c r="P130" s="387" t="str">
        <f t="shared" si="9"/>
        <v>(line 15)</v>
      </c>
      <c r="Q130" s="388" t="str">
        <f t="shared" si="10"/>
        <v xml:space="preserve">Transport </v>
      </c>
      <c r="R130" s="391" t="e">
        <f>VLOOKUP(Q130,Translate!$A$5:$C$1178,2,FALSE)</f>
        <v>#N/A</v>
      </c>
      <c r="W130" s="387" t="s">
        <v>615</v>
      </c>
      <c r="X130" s="387" t="str">
        <f t="shared" si="12"/>
        <v>Cyllid ysgol arall - - Ysgolion arbennig</v>
      </c>
      <c r="Y130" s="387" t="str">
        <f t="shared" si="12"/>
        <v>Cyllid ysgol arall - - Ysgolion arbennig</v>
      </c>
      <c r="Z130" s="387" t="str">
        <f t="shared" si="12"/>
        <v>Cyllid ysgol arall - - Ysgolion arbennig</v>
      </c>
      <c r="AA130" s="387" t="str">
        <f t="shared" si="12"/>
        <v>Cyllid ysgol arall - - Ysgolion arbennig</v>
      </c>
      <c r="AB130" s="387" t="str">
        <f t="shared" si="12"/>
        <v>Cyllid ysgol arall - - Ysgolion arbennig</v>
      </c>
      <c r="AC130" s="387">
        <f t="shared" si="11"/>
        <v>0</v>
      </c>
    </row>
    <row r="131" spans="1:29" ht="15.5" x14ac:dyDescent="0.35">
      <c r="A131" s="387" t="s">
        <v>1088</v>
      </c>
      <c r="C131" s="387" t="s">
        <v>1089</v>
      </c>
      <c r="G131" s="233"/>
      <c r="H131" s="233"/>
      <c r="L131" s="387" t="str">
        <f t="shared" si="7"/>
        <v/>
      </c>
      <c r="M131" s="387" t="str">
        <f t="shared" si="8"/>
        <v/>
      </c>
      <c r="N131" s="387">
        <v>4</v>
      </c>
      <c r="O131" s="387" t="s">
        <v>719</v>
      </c>
      <c r="P131" s="387" t="str">
        <f t="shared" si="9"/>
        <v>(line 36)</v>
      </c>
      <c r="Q131" s="388" t="str">
        <f t="shared" si="10"/>
        <v xml:space="preserve">Housing </v>
      </c>
      <c r="R131" s="391" t="e">
        <f>VLOOKUP(Q131,Translate!$A$5:$C$1178,2,FALSE)</f>
        <v>#N/A</v>
      </c>
      <c r="W131" s="387" t="s">
        <v>616</v>
      </c>
      <c r="X131" s="387" t="str">
        <f t="shared" si="12"/>
        <v>Cyllid ysgol arall - - Ysgolion canolradd</v>
      </c>
      <c r="Y131" s="387" t="str">
        <f t="shared" si="12"/>
        <v>Cyllid ysgol arall - - Ysgolion canolradd</v>
      </c>
      <c r="Z131" s="387" t="str">
        <f t="shared" si="12"/>
        <v>Cyllid ysgol arall - - Ysgolion canolradd</v>
      </c>
      <c r="AA131" s="387" t="str">
        <f t="shared" si="12"/>
        <v>Cyllid ysgol arall - - Ysgolion canolradd</v>
      </c>
      <c r="AB131" s="387" t="str">
        <f t="shared" si="12"/>
        <v>Cyllid ysgol arall - - Ysgolion canolradd</v>
      </c>
      <c r="AC131" s="387">
        <f t="shared" si="11"/>
        <v>0</v>
      </c>
    </row>
    <row r="132" spans="1:29" ht="15.5" x14ac:dyDescent="0.35">
      <c r="A132" s="387" t="s">
        <v>1090</v>
      </c>
      <c r="C132" s="387" t="s">
        <v>1091</v>
      </c>
      <c r="G132" s="233"/>
      <c r="H132" s="233"/>
      <c r="L132" s="387" t="str">
        <f t="shared" si="7"/>
        <v/>
      </c>
      <c r="M132" s="387" t="str">
        <f t="shared" si="8"/>
        <v/>
      </c>
      <c r="N132" s="387">
        <v>5</v>
      </c>
      <c r="O132" s="387" t="s">
        <v>720</v>
      </c>
      <c r="P132" s="387" t="str">
        <f t="shared" si="9"/>
        <v>(line 40)</v>
      </c>
      <c r="Q132" s="388" t="str">
        <f t="shared" si="10"/>
        <v xml:space="preserve">Libraries, culture and heritage </v>
      </c>
      <c r="R132" s="391" t="e">
        <f>VLOOKUP(Q132,Translate!$A$5:$C$1178,2,FALSE)</f>
        <v>#N/A</v>
      </c>
      <c r="W132" s="387" t="s">
        <v>598</v>
      </c>
      <c r="X132" s="387" t="str">
        <f t="shared" si="12"/>
        <v>Cyfanswm cyllid ysgol arall</v>
      </c>
      <c r="Y132" s="387" t="str">
        <f t="shared" si="12"/>
        <v>Cyfanswm cyllid ysgol arall</v>
      </c>
      <c r="Z132" s="387" t="str">
        <f t="shared" si="12"/>
        <v>Cyfanswm cyllid ysgol arall</v>
      </c>
      <c r="AA132" s="387" t="str">
        <f t="shared" si="12"/>
        <v>Cyfanswm cyllid ysgol arall</v>
      </c>
      <c r="AB132" s="387" t="str">
        <f t="shared" si="12"/>
        <v>Cyfanswm cyllid ysgol arall</v>
      </c>
      <c r="AC132" s="387">
        <f t="shared" si="11"/>
        <v>0</v>
      </c>
    </row>
    <row r="133" spans="1:29" ht="15.5" x14ac:dyDescent="0.35">
      <c r="A133" s="387" t="s">
        <v>1092</v>
      </c>
      <c r="C133" s="387" t="s">
        <v>1093</v>
      </c>
      <c r="G133" s="233"/>
      <c r="H133" s="233"/>
      <c r="L133" s="387" t="str">
        <f t="shared" ref="L133:L196" si="13">IF(ISERROR(FIND("=",O133)),"",RIGHT(O133,LEN(O133)-FIND("=",O133)+3))</f>
        <v/>
      </c>
      <c r="M133" s="387" t="str">
        <f t="shared" ref="M133:M196" si="14">IF(ISERROR(FIND(" (include",O133)),"",RIGHT(O133,LEN(O133)-FIND(" (include",O133)))</f>
        <v/>
      </c>
      <c r="N133" s="387">
        <v>6</v>
      </c>
      <c r="O133" s="387" t="s">
        <v>721</v>
      </c>
      <c r="P133" s="387" t="str">
        <f t="shared" ref="P133:P140" si="15">IF(ISERROR(FIND(" (line",O133)),"",RIGHT(O133,LEN(O133)-FIND(" (line",O133)))</f>
        <v>(line 44)</v>
      </c>
      <c r="Q133" s="388" t="str">
        <f t="shared" ref="Q133:Q196" si="16">LEFT(O133,LEN(O133)-LEN(P133))</f>
        <v xml:space="preserve">Agriculture and fisheries </v>
      </c>
      <c r="R133" s="391" t="e">
        <f>VLOOKUP(Q133,Translate!$A$5:$C$1178,2,FALSE)</f>
        <v>#N/A</v>
      </c>
      <c r="W133" s="387" t="s">
        <v>617</v>
      </c>
      <c r="X133" s="387" t="str">
        <f t="shared" si="12"/>
        <v>Staff - Ysgolion meithrin</v>
      </c>
      <c r="Y133" s="387" t="str">
        <f t="shared" si="12"/>
        <v>Staff - Ysgolion meithrin</v>
      </c>
      <c r="Z133" s="387" t="str">
        <f t="shared" si="12"/>
        <v>Staff - Ysgolion meithrin</v>
      </c>
      <c r="AA133" s="387" t="str">
        <f t="shared" si="12"/>
        <v>Staff - Ysgolion meithrin</v>
      </c>
      <c r="AB133" s="387" t="str">
        <f t="shared" si="12"/>
        <v>Staff - Ysgolion meithrin</v>
      </c>
      <c r="AC133" s="387">
        <f t="shared" si="11"/>
        <v>0</v>
      </c>
    </row>
    <row r="134" spans="1:29" ht="15.5" x14ac:dyDescent="0.35">
      <c r="A134" s="387" t="s">
        <v>1094</v>
      </c>
      <c r="C134" s="387" t="s">
        <v>1095</v>
      </c>
      <c r="G134" s="233"/>
      <c r="H134" s="233"/>
      <c r="L134" s="387" t="str">
        <f t="shared" si="13"/>
        <v/>
      </c>
      <c r="M134" s="387" t="str">
        <f t="shared" si="14"/>
        <v/>
      </c>
      <c r="N134" s="387">
        <v>7</v>
      </c>
      <c r="O134" s="387" t="s">
        <v>722</v>
      </c>
      <c r="P134" s="387" t="str">
        <f t="shared" si="15"/>
        <v>(line 48)</v>
      </c>
      <c r="Q134" s="388" t="str">
        <f t="shared" si="16"/>
        <v xml:space="preserve">Sport and recreation </v>
      </c>
      <c r="R134" s="391" t="e">
        <f>VLOOKUP(Q134,Translate!$A$5:$C$1178,2,FALSE)</f>
        <v>#N/A</v>
      </c>
      <c r="W134" s="387" t="s">
        <v>618</v>
      </c>
      <c r="X134" s="387" t="str">
        <f t="shared" si="12"/>
        <v>Staff - Ysgolion cynradd</v>
      </c>
      <c r="Y134" s="387" t="str">
        <f t="shared" si="12"/>
        <v>Staff - Ysgolion cynradd</v>
      </c>
      <c r="Z134" s="387" t="str">
        <f t="shared" si="12"/>
        <v>Staff - Ysgolion cynradd</v>
      </c>
      <c r="AA134" s="387" t="str">
        <f t="shared" si="12"/>
        <v>Staff - Ysgolion cynradd</v>
      </c>
      <c r="AB134" s="387" t="str">
        <f t="shared" si="12"/>
        <v>Staff - Ysgolion cynradd</v>
      </c>
      <c r="AC134" s="387">
        <f t="shared" ref="AC134:AC197" si="17">IF(LEFT(AB134,1)=" ",1,0)</f>
        <v>0</v>
      </c>
    </row>
    <row r="135" spans="1:29" ht="15.5" x14ac:dyDescent="0.35">
      <c r="A135" s="387" t="s">
        <v>1096</v>
      </c>
      <c r="C135" s="387" t="s">
        <v>1097</v>
      </c>
      <c r="G135" s="233"/>
      <c r="H135" s="233"/>
      <c r="L135" s="387" t="str">
        <f t="shared" si="13"/>
        <v/>
      </c>
      <c r="M135" s="387" t="str">
        <f t="shared" si="14"/>
        <v/>
      </c>
      <c r="N135" s="387">
        <v>8</v>
      </c>
      <c r="O135" s="387" t="s">
        <v>723</v>
      </c>
      <c r="P135" s="387" t="str">
        <f t="shared" si="15"/>
        <v>(line 60)</v>
      </c>
      <c r="Q135" s="388" t="str">
        <f t="shared" si="16"/>
        <v xml:space="preserve">Other environmental services </v>
      </c>
      <c r="R135" s="391" t="e">
        <f>VLOOKUP(Q135,Translate!$A$5:$C$1178,2,FALSE)</f>
        <v>#N/A</v>
      </c>
      <c r="W135" s="387" t="s">
        <v>619</v>
      </c>
      <c r="X135" s="387" t="str">
        <f t="shared" si="12"/>
        <v>Staff - Ysgolion uwchradd</v>
      </c>
      <c r="Y135" s="387" t="str">
        <f t="shared" si="12"/>
        <v>Staff - Ysgolion uwchradd</v>
      </c>
      <c r="Z135" s="387" t="str">
        <f t="shared" si="12"/>
        <v>Staff - Ysgolion uwchradd</v>
      </c>
      <c r="AA135" s="387" t="str">
        <f t="shared" si="12"/>
        <v>Staff - Ysgolion uwchradd</v>
      </c>
      <c r="AB135" s="387" t="str">
        <f t="shared" si="12"/>
        <v>Staff - Ysgolion uwchradd</v>
      </c>
      <c r="AC135" s="387">
        <f t="shared" si="17"/>
        <v>0</v>
      </c>
    </row>
    <row r="136" spans="1:29" ht="15.5" x14ac:dyDescent="0.35">
      <c r="A136" s="387" t="s">
        <v>1098</v>
      </c>
      <c r="C136" s="387" t="s">
        <v>1099</v>
      </c>
      <c r="G136" s="233"/>
      <c r="H136" s="233"/>
      <c r="L136" s="387" t="str">
        <f t="shared" si="13"/>
        <v/>
      </c>
      <c r="M136" s="387" t="str">
        <f t="shared" si="14"/>
        <v/>
      </c>
      <c r="N136" s="387">
        <v>9</v>
      </c>
      <c r="O136" s="387" t="s">
        <v>724</v>
      </c>
      <c r="P136" s="387" t="str">
        <f t="shared" si="15"/>
        <v>(line 61)</v>
      </c>
      <c r="Q136" s="388" t="str">
        <f t="shared" si="16"/>
        <v xml:space="preserve">Fire and rescue service </v>
      </c>
      <c r="R136" s="391" t="e">
        <f>VLOOKUP(Q136,Translate!$A$5:$C$1178,2,FALSE)</f>
        <v>#N/A</v>
      </c>
      <c r="W136" s="387" t="s">
        <v>621</v>
      </c>
      <c r="X136" s="387" t="str">
        <f t="shared" si="12"/>
        <v>Staff - Ysgolion arbennig</v>
      </c>
      <c r="Y136" s="387" t="str">
        <f t="shared" si="12"/>
        <v>Staff - Ysgolion arbennig</v>
      </c>
      <c r="Z136" s="387" t="str">
        <f t="shared" si="12"/>
        <v>Staff - Ysgolion arbennig</v>
      </c>
      <c r="AA136" s="387" t="str">
        <f t="shared" si="12"/>
        <v>Staff - Ysgolion arbennig</v>
      </c>
      <c r="AB136" s="387" t="str">
        <f t="shared" si="12"/>
        <v>Staff - Ysgolion arbennig</v>
      </c>
      <c r="AC136" s="387">
        <f t="shared" si="17"/>
        <v>0</v>
      </c>
    </row>
    <row r="137" spans="1:29" ht="15.5" x14ac:dyDescent="0.35">
      <c r="A137" s="387" t="s">
        <v>1100</v>
      </c>
      <c r="C137" s="387" t="s">
        <v>1101</v>
      </c>
      <c r="G137" s="233"/>
      <c r="H137" s="233"/>
      <c r="L137" s="387" t="str">
        <f t="shared" si="13"/>
        <v/>
      </c>
      <c r="M137" s="387" t="str">
        <f t="shared" si="14"/>
        <v/>
      </c>
      <c r="N137" s="387">
        <v>10</v>
      </c>
      <c r="O137" s="387" t="s">
        <v>725</v>
      </c>
      <c r="P137" s="387" t="str">
        <f t="shared" si="15"/>
        <v>(line 62)</v>
      </c>
      <c r="Q137" s="388" t="str">
        <f t="shared" si="16"/>
        <v xml:space="preserve">Police service </v>
      </c>
      <c r="R137" s="391" t="e">
        <f>VLOOKUP(Q137,Translate!$A$5:$C$1178,2,FALSE)</f>
        <v>#N/A</v>
      </c>
      <c r="W137" s="387" t="s">
        <v>622</v>
      </c>
      <c r="X137" s="387" t="str">
        <f t="shared" si="12"/>
        <v>Staff - Ysgolion canolradd</v>
      </c>
      <c r="Y137" s="387" t="str">
        <f t="shared" si="12"/>
        <v>Staff - Ysgolion canolradd</v>
      </c>
      <c r="Z137" s="387" t="str">
        <f t="shared" si="12"/>
        <v>Staff - Ysgolion canolradd</v>
      </c>
      <c r="AA137" s="387" t="str">
        <f t="shared" si="12"/>
        <v>Staff - Ysgolion canolradd</v>
      </c>
      <c r="AB137" s="387" t="str">
        <f t="shared" si="12"/>
        <v>Staff - Ysgolion canolradd</v>
      </c>
      <c r="AC137" s="387">
        <f t="shared" si="17"/>
        <v>0</v>
      </c>
    </row>
    <row r="138" spans="1:29" ht="15.5" x14ac:dyDescent="0.35">
      <c r="A138" s="387" t="s">
        <v>1102</v>
      </c>
      <c r="C138" s="387" t="s">
        <v>1103</v>
      </c>
      <c r="G138" s="233"/>
      <c r="H138" s="233"/>
      <c r="L138" s="387" t="str">
        <f t="shared" si="13"/>
        <v/>
      </c>
      <c r="M138" s="387" t="str">
        <f t="shared" si="14"/>
        <v/>
      </c>
      <c r="N138" s="387">
        <v>11</v>
      </c>
      <c r="O138" s="387" t="s">
        <v>726</v>
      </c>
      <c r="P138" s="387" t="str">
        <f t="shared" si="15"/>
        <v>(line 63)</v>
      </c>
      <c r="Q138" s="388" t="str">
        <f t="shared" si="16"/>
        <v xml:space="preserve">Courts </v>
      </c>
      <c r="R138" s="391" t="e">
        <f>VLOOKUP(Q138,Translate!$A$5:$C$1178,2,FALSE)</f>
        <v>#N/A</v>
      </c>
      <c r="W138" s="387" t="s">
        <v>624</v>
      </c>
      <c r="X138" s="387" t="str">
        <f t="shared" si="12"/>
        <v>Cyfanswm staff</v>
      </c>
      <c r="Y138" s="387" t="str">
        <f t="shared" si="12"/>
        <v>Cyfanswm staff</v>
      </c>
      <c r="Z138" s="387" t="str">
        <f t="shared" si="12"/>
        <v>Cyfanswm staff</v>
      </c>
      <c r="AA138" s="387" t="str">
        <f t="shared" si="12"/>
        <v>Cyfanswm staff</v>
      </c>
      <c r="AB138" s="387" t="str">
        <f t="shared" si="12"/>
        <v>Cyfanswm staff</v>
      </c>
      <c r="AC138" s="387">
        <f t="shared" si="17"/>
        <v>0</v>
      </c>
    </row>
    <row r="139" spans="1:29" ht="15.5" x14ac:dyDescent="0.35">
      <c r="A139" s="387" t="s">
        <v>1104</v>
      </c>
      <c r="C139" s="387" t="s">
        <v>1105</v>
      </c>
      <c r="G139" s="233"/>
      <c r="H139" s="233"/>
      <c r="L139" s="387" t="str">
        <f t="shared" si="13"/>
        <v/>
      </c>
      <c r="M139" s="387" t="str">
        <f t="shared" si="14"/>
        <v/>
      </c>
      <c r="N139" s="387">
        <v>12</v>
      </c>
      <c r="O139" s="387" t="s">
        <v>727</v>
      </c>
      <c r="P139" s="387" t="str">
        <f t="shared" si="15"/>
        <v>(lines 1 to 11)</v>
      </c>
      <c r="Q139" s="388" t="str">
        <f t="shared" si="16"/>
        <v xml:space="preserve">Total expenditure / receipts (accruals) </v>
      </c>
      <c r="R139" s="391" t="e">
        <f>VLOOKUP(Q139,Translate!$A$5:$C$1178,2,FALSE)</f>
        <v>#N/A</v>
      </c>
      <c r="W139" s="387" t="s">
        <v>625</v>
      </c>
      <c r="X139" s="387" t="str">
        <f t="shared" si="12"/>
        <v>Gwariant cyfalaf a godwyd o'r cyfrif refeniw - Ysgolion meithrin</v>
      </c>
      <c r="Y139" s="387" t="str">
        <f t="shared" si="12"/>
        <v>Gwariant cyfalaf a godwyd o'r cyfrif refeniw - Ysgolion meithrin</v>
      </c>
      <c r="Z139" s="387" t="str">
        <f t="shared" si="12"/>
        <v>Gwariant cyfalaf a godwyd o'r cyfrif refeniw - Ysgolion meithrin</v>
      </c>
      <c r="AA139" s="387" t="str">
        <f t="shared" si="12"/>
        <v>Gwariant cyfalaf a godwyd o'r cyfrif refeniw - Ysgolion meithrin</v>
      </c>
      <c r="AB139" s="387" t="str">
        <f t="shared" si="12"/>
        <v>Gwariant cyfalaf a godwyd o'r cyfrif refeniw - Ysgolion meithrin</v>
      </c>
      <c r="AC139" s="387">
        <f t="shared" si="17"/>
        <v>0</v>
      </c>
    </row>
    <row r="140" spans="1:29" ht="15.5" x14ac:dyDescent="0.35">
      <c r="A140" s="387" t="s">
        <v>1106</v>
      </c>
      <c r="C140" s="387" t="s">
        <v>1107</v>
      </c>
      <c r="G140" s="233"/>
      <c r="H140" s="233"/>
      <c r="L140" s="387" t="str">
        <f t="shared" si="13"/>
        <v/>
      </c>
      <c r="M140" s="387" t="str">
        <f t="shared" si="14"/>
        <v/>
      </c>
      <c r="N140" s="387">
        <v>13</v>
      </c>
      <c r="O140" s="387" t="s">
        <v>295</v>
      </c>
      <c r="P140" s="387" t="str">
        <f t="shared" si="15"/>
        <v/>
      </c>
      <c r="Q140" s="388" t="str">
        <f t="shared" si="16"/>
        <v>Total expenditure treated as capital expenditure by virtue of a section 16(2)(b) direction (total column 4, lines 1 to 11)</v>
      </c>
      <c r="R140" s="391" t="e">
        <f>VLOOKUP(Q140,Translate!$A$5:$C$1178,2,FALSE)</f>
        <v>#N/A</v>
      </c>
      <c r="W140" s="387" t="s">
        <v>626</v>
      </c>
      <c r="X140" s="387" t="str">
        <f t="shared" si="12"/>
        <v>Gwariant cyfalaf a godwyd o'r cyfrif refeniw - Ysgolion cynradd</v>
      </c>
      <c r="Y140" s="387" t="str">
        <f t="shared" si="12"/>
        <v>Gwariant cyfalaf a godwyd o'r cyfrif refeniw - Ysgolion cynradd</v>
      </c>
      <c r="Z140" s="387" t="str">
        <f t="shared" si="12"/>
        <v>Gwariant cyfalaf a godwyd o'r cyfrif refeniw - Ysgolion cynradd</v>
      </c>
      <c r="AA140" s="387" t="str">
        <f t="shared" si="12"/>
        <v>Gwariant cyfalaf a godwyd o'r cyfrif refeniw - Ysgolion cynradd</v>
      </c>
      <c r="AB140" s="387" t="str">
        <f t="shared" si="12"/>
        <v>Gwariant cyfalaf a godwyd o'r cyfrif refeniw - Ysgolion cynradd</v>
      </c>
      <c r="AC140" s="387">
        <f t="shared" si="17"/>
        <v>0</v>
      </c>
    </row>
    <row r="141" spans="1:29" ht="15.5" x14ac:dyDescent="0.35">
      <c r="A141" s="387" t="s">
        <v>1108</v>
      </c>
      <c r="C141" s="387" t="s">
        <v>1109</v>
      </c>
      <c r="G141" s="233"/>
      <c r="H141" s="233"/>
      <c r="L141" s="387" t="str">
        <f t="shared" si="13"/>
        <v/>
      </c>
      <c r="M141" s="387" t="str">
        <f t="shared" si="14"/>
        <v/>
      </c>
      <c r="N141" s="387">
        <v>14</v>
      </c>
      <c r="O141" s="387" t="s">
        <v>314</v>
      </c>
      <c r="P141" s="387" t="str">
        <f t="shared" ref="P141:P147" si="18">IF(ISERROR(FIND(" (line",O141)),"",RIGHT(O141,LEN(O141)-FIND(" (line",O141)))</f>
        <v/>
      </c>
      <c r="Q141" s="388" t="str">
        <f t="shared" si="16"/>
        <v>Large Scale Voluntary Transfer (LSVT) levy</v>
      </c>
      <c r="R141" s="391">
        <f>VLOOKUP(Q141,Translate!$A$5:$C$1178,2,FALSE)</f>
        <v>0</v>
      </c>
      <c r="W141" s="387" t="s">
        <v>627</v>
      </c>
      <c r="X141" s="387" t="str">
        <f t="shared" si="12"/>
        <v>Gwariant cyfalaf a godwyd o'r cyfrif refeniw - Ysgolion uwchradd</v>
      </c>
      <c r="Y141" s="387" t="str">
        <f t="shared" si="12"/>
        <v>Gwariant cyfalaf a godwyd o'r cyfrif refeniw - Ysgolion uwchradd</v>
      </c>
      <c r="Z141" s="387" t="str">
        <f t="shared" si="12"/>
        <v>Gwariant cyfalaf a godwyd o'r cyfrif refeniw - Ysgolion uwchradd</v>
      </c>
      <c r="AA141" s="387" t="str">
        <f t="shared" si="12"/>
        <v>Gwariant cyfalaf a godwyd o'r cyfrif refeniw - Ysgolion uwchradd</v>
      </c>
      <c r="AB141" s="387" t="str">
        <f t="shared" si="12"/>
        <v>Gwariant cyfalaf a godwyd o'r cyfrif refeniw - Ysgolion uwchradd</v>
      </c>
      <c r="AC141" s="387">
        <f t="shared" si="17"/>
        <v>0</v>
      </c>
    </row>
    <row r="142" spans="1:29" ht="15.5" x14ac:dyDescent="0.35">
      <c r="A142" s="387" t="s">
        <v>1110</v>
      </c>
      <c r="C142" s="387" t="s">
        <v>1111</v>
      </c>
      <c r="G142" s="233"/>
      <c r="H142" s="233"/>
      <c r="L142" s="387" t="str">
        <f t="shared" si="13"/>
        <v/>
      </c>
      <c r="M142" s="387" t="str">
        <f t="shared" si="14"/>
        <v/>
      </c>
      <c r="N142" s="387">
        <v>15</v>
      </c>
      <c r="O142" s="387" t="s">
        <v>728</v>
      </c>
      <c r="P142" s="387" t="str">
        <f t="shared" si="18"/>
        <v/>
      </c>
      <c r="Q142" s="388" t="str">
        <f t="shared" si="16"/>
        <v>Total expenditure and other transactions (total lines 12 to 14, column 3)</v>
      </c>
      <c r="R142" s="391" t="e">
        <f>VLOOKUP(Q142,Translate!$A$5:$C$1178,2,FALSE)</f>
        <v>#N/A</v>
      </c>
      <c r="W142" s="387" t="s">
        <v>628</v>
      </c>
      <c r="X142" s="387" t="str">
        <f t="shared" si="12"/>
        <v>Gwariant cyfalaf a godwyd o'r cyfrif refeniw - Ysgolion arbennig</v>
      </c>
      <c r="Y142" s="387" t="str">
        <f t="shared" si="12"/>
        <v>Gwariant cyfalaf a godwyd o'r cyfrif refeniw - Ysgolion arbennig</v>
      </c>
      <c r="Z142" s="387" t="str">
        <f t="shared" si="12"/>
        <v>Gwariant cyfalaf a godwyd o'r cyfrif refeniw - Ysgolion arbennig</v>
      </c>
      <c r="AA142" s="387" t="str">
        <f t="shared" si="12"/>
        <v>Gwariant cyfalaf a godwyd o'r cyfrif refeniw - Ysgolion arbennig</v>
      </c>
      <c r="AB142" s="387" t="str">
        <f t="shared" si="12"/>
        <v>Gwariant cyfalaf a godwyd o'r cyfrif refeniw - Ysgolion arbennig</v>
      </c>
      <c r="AC142" s="387">
        <f t="shared" si="17"/>
        <v>0</v>
      </c>
    </row>
    <row r="143" spans="1:29" ht="15.5" x14ac:dyDescent="0.35">
      <c r="A143" s="387" t="s">
        <v>1112</v>
      </c>
      <c r="C143" s="387" t="s">
        <v>1113</v>
      </c>
      <c r="G143" s="233"/>
      <c r="H143" s="233"/>
      <c r="L143" s="387" t="str">
        <f t="shared" si="13"/>
        <v/>
      </c>
      <c r="M143" s="387" t="str">
        <f t="shared" si="14"/>
        <v/>
      </c>
      <c r="N143" s="387" t="s">
        <v>56</v>
      </c>
      <c r="O143" s="387" t="s">
        <v>297</v>
      </c>
      <c r="P143" s="387" t="str">
        <f t="shared" si="18"/>
        <v/>
      </c>
      <c r="Q143" s="388" t="str">
        <f t="shared" si="16"/>
        <v>Total expenditure
COR 1-2,
column 9</v>
      </c>
      <c r="R143" s="391" t="e">
        <f>VLOOKUP(Q143,Translate!$A$5:$C$1178,2,FALSE)</f>
        <v>#N/A</v>
      </c>
      <c r="W143" s="387" t="s">
        <v>629</v>
      </c>
      <c r="X143" s="387" t="str">
        <f t="shared" si="12"/>
        <v>Gwariant cyfalaf a godwyd o'r cyfrif refeniw - Ysgolion canolradd</v>
      </c>
      <c r="Y143" s="387" t="str">
        <f t="shared" si="12"/>
        <v>Gwariant cyfalaf a godwyd o'r cyfrif refeniw - Ysgolion canolradd</v>
      </c>
      <c r="Z143" s="387" t="str">
        <f t="shared" si="12"/>
        <v>Gwariant cyfalaf a godwyd o'r cyfrif refeniw - Ysgolion canolradd</v>
      </c>
      <c r="AA143" s="387" t="str">
        <f t="shared" si="12"/>
        <v>Gwariant cyfalaf a godwyd o'r cyfrif refeniw - Ysgolion canolradd</v>
      </c>
      <c r="AB143" s="387" t="str">
        <f t="shared" si="12"/>
        <v>Gwariant cyfalaf a godwyd o'r cyfrif refeniw - Ysgolion canolradd</v>
      </c>
      <c r="AC143" s="387">
        <f t="shared" si="17"/>
        <v>0</v>
      </c>
    </row>
    <row r="144" spans="1:29" ht="15.5" x14ac:dyDescent="0.35">
      <c r="A144" s="387" t="s">
        <v>1114</v>
      </c>
      <c r="C144" s="387" t="s">
        <v>1115</v>
      </c>
      <c r="G144" s="233"/>
      <c r="H144" s="233"/>
      <c r="L144" s="387" t="str">
        <f t="shared" si="13"/>
        <v/>
      </c>
      <c r="M144" s="387" t="str">
        <f t="shared" si="14"/>
        <v/>
      </c>
      <c r="N144" s="387" t="s">
        <v>57</v>
      </c>
      <c r="O144" s="387" t="s">
        <v>296</v>
      </c>
      <c r="P144" s="387" t="str">
        <f t="shared" si="18"/>
        <v/>
      </c>
      <c r="Q144" s="388" t="str">
        <f t="shared" si="16"/>
        <v>Acquisition of share or loan capital</v>
      </c>
      <c r="R144" s="391">
        <f>VLOOKUP(Q144,Translate!$A$5:$C$1178,2,FALSE)</f>
        <v>0</v>
      </c>
      <c r="W144" s="387" t="s">
        <v>608</v>
      </c>
      <c r="X144" s="387" t="str">
        <f t="shared" si="12"/>
        <v>Cyfanswm gwariant cyfalaf a godwyd o'r cyfrif refeniw</v>
      </c>
      <c r="Y144" s="387" t="str">
        <f t="shared" si="12"/>
        <v>Cyfanswm gwariant cyfalaf a godwyd o'r cyfrif refeniw</v>
      </c>
      <c r="Z144" s="387" t="str">
        <f t="shared" si="12"/>
        <v>Cyfanswm gwariant cyfalaf a godwyd o'r cyfrif refeniw</v>
      </c>
      <c r="AA144" s="387" t="str">
        <f t="shared" si="12"/>
        <v>Cyfanswm gwariant cyfalaf a godwyd o'r cyfrif refeniw</v>
      </c>
      <c r="AB144" s="387" t="str">
        <f t="shared" si="12"/>
        <v>Cyfanswm gwariant cyfalaf a godwyd o'r cyfrif refeniw</v>
      </c>
      <c r="AC144" s="387">
        <f t="shared" si="17"/>
        <v>0</v>
      </c>
    </row>
    <row r="145" spans="1:29" ht="15.5" x14ac:dyDescent="0.35">
      <c r="A145" s="387" t="s">
        <v>1116</v>
      </c>
      <c r="C145" s="387" t="s">
        <v>1117</v>
      </c>
      <c r="G145" s="233"/>
      <c r="H145" s="233"/>
      <c r="L145" s="387" t="str">
        <f t="shared" si="13"/>
        <v/>
      </c>
      <c r="M145" s="387" t="str">
        <f t="shared" si="14"/>
        <v/>
      </c>
      <c r="N145" s="387" t="s">
        <v>112</v>
      </c>
      <c r="O145" s="387" t="s">
        <v>110</v>
      </c>
      <c r="P145" s="387" t="str">
        <f t="shared" si="18"/>
        <v/>
      </c>
      <c r="Q145" s="388" t="str">
        <f t="shared" si="16"/>
        <v>Total capital expenditure</v>
      </c>
      <c r="R145" s="391">
        <f>VLOOKUP(Q145,Translate!$A$5:$C$1178,2,FALSE)</f>
        <v>0</v>
      </c>
      <c r="W145" s="387" t="s">
        <v>631</v>
      </c>
      <c r="X145" s="387" t="str">
        <f t="shared" si="12"/>
        <v>Cyllideb ysgol - ysgolion meithrin</v>
      </c>
      <c r="Y145" s="387" t="str">
        <f t="shared" si="12"/>
        <v>Cyllideb ysgol - ysgolion meithrin</v>
      </c>
      <c r="Z145" s="387" t="str">
        <f t="shared" si="12"/>
        <v>Cyllideb ysgol - ysgolion meithrin</v>
      </c>
      <c r="AA145" s="387" t="str">
        <f t="shared" si="12"/>
        <v>Cyllideb ysgol - ysgolion meithrin</v>
      </c>
      <c r="AB145" s="387" t="str">
        <f t="shared" si="12"/>
        <v>Cyllideb ysgol - ysgolion meithrin</v>
      </c>
      <c r="AC145" s="387">
        <f t="shared" si="17"/>
        <v>0</v>
      </c>
    </row>
    <row r="146" spans="1:29" ht="15.5" x14ac:dyDescent="0.35">
      <c r="A146" s="387" t="s">
        <v>1118</v>
      </c>
      <c r="C146" s="387" t="s">
        <v>1119</v>
      </c>
      <c r="G146" s="233"/>
      <c r="H146" s="233"/>
      <c r="L146" s="387" t="str">
        <f t="shared" si="13"/>
        <v/>
      </c>
      <c r="M146" s="387" t="str">
        <f t="shared" si="14"/>
        <v/>
      </c>
      <c r="N146" s="387" t="s">
        <v>59</v>
      </c>
      <c r="O146" s="387" t="s">
        <v>299</v>
      </c>
      <c r="P146" s="387" t="str">
        <f t="shared" si="18"/>
        <v/>
      </c>
      <c r="Q146" s="388" t="str">
        <f t="shared" si="16"/>
        <v>Expenditure by section 16(2) direction</v>
      </c>
      <c r="R146" s="391">
        <f>VLOOKUP(Q146,Translate!$A$5:$C$1178,2,FALSE)</f>
        <v>0</v>
      </c>
      <c r="W146" s="387" t="s">
        <v>632</v>
      </c>
      <c r="X146" s="387" t="str">
        <f t="shared" si="12"/>
        <v>Cyllideb ysgol - Ysgolion cynradd</v>
      </c>
      <c r="Y146" s="387" t="str">
        <f t="shared" si="12"/>
        <v>Cyllideb ysgol - Ysgolion cynradd</v>
      </c>
      <c r="Z146" s="387" t="str">
        <f t="shared" si="12"/>
        <v>Cyllideb ysgol - Ysgolion cynradd</v>
      </c>
      <c r="AA146" s="387" t="str">
        <f t="shared" si="12"/>
        <v>Cyllideb ysgol - Ysgolion cynradd</v>
      </c>
      <c r="AB146" s="387" t="str">
        <f t="shared" si="12"/>
        <v>Cyllideb ysgol - Ysgolion cynradd</v>
      </c>
      <c r="AC146" s="387">
        <f t="shared" si="17"/>
        <v>0</v>
      </c>
    </row>
    <row r="147" spans="1:29" ht="15.5" x14ac:dyDescent="0.35">
      <c r="A147" s="387" t="s">
        <v>1120</v>
      </c>
      <c r="C147" s="387" t="s">
        <v>1121</v>
      </c>
      <c r="G147" s="233"/>
      <c r="H147" s="233"/>
      <c r="L147" s="387" t="str">
        <f t="shared" si="13"/>
        <v/>
      </c>
      <c r="M147" s="387" t="str">
        <f t="shared" si="14"/>
        <v/>
      </c>
      <c r="N147" s="387" t="s">
        <v>60</v>
      </c>
      <c r="O147" s="387" t="s">
        <v>298</v>
      </c>
      <c r="P147" s="387" t="str">
        <f t="shared" si="18"/>
        <v/>
      </c>
      <c r="Q147" s="388" t="str">
        <f t="shared" si="16"/>
        <v>Total receipts
COR 1-2,
column 13</v>
      </c>
      <c r="R147" s="391" t="e">
        <f>VLOOKUP(Q147,Translate!$A$5:$C$1178,2,FALSE)</f>
        <v>#N/A</v>
      </c>
      <c r="W147" s="387" t="s">
        <v>633</v>
      </c>
      <c r="X147" s="387" t="str">
        <f t="shared" si="12"/>
        <v>Cyllideb ysgol - Ysgolion uwchradd</v>
      </c>
      <c r="Y147" s="387" t="str">
        <f t="shared" si="12"/>
        <v>Cyllideb ysgol - Ysgolion uwchradd</v>
      </c>
      <c r="Z147" s="387" t="str">
        <f t="shared" si="12"/>
        <v>Cyllideb ysgol - Ysgolion uwchradd</v>
      </c>
      <c r="AA147" s="387" t="str">
        <f t="shared" si="12"/>
        <v>Cyllideb ysgol - Ysgolion uwchradd</v>
      </c>
      <c r="AB147" s="387" t="str">
        <f t="shared" si="12"/>
        <v>Cyllideb ysgol - Ysgolion uwchradd</v>
      </c>
      <c r="AC147" s="387">
        <f t="shared" si="17"/>
        <v>0</v>
      </c>
    </row>
    <row r="148" spans="1:29" ht="15.5" x14ac:dyDescent="0.35">
      <c r="A148" s="387" t="s">
        <v>1122</v>
      </c>
      <c r="C148" s="387" t="s">
        <v>1123</v>
      </c>
      <c r="G148" s="233"/>
      <c r="H148" s="233"/>
      <c r="L148" s="387" t="str">
        <f t="shared" si="13"/>
        <v/>
      </c>
      <c r="M148" s="387" t="str">
        <f t="shared" si="14"/>
        <v/>
      </c>
      <c r="N148" s="387" t="s">
        <v>61</v>
      </c>
      <c r="O148" s="387" t="s">
        <v>300</v>
      </c>
      <c r="P148" s="387" t="str">
        <f t="shared" ref="P148:P154" si="19">IF(ISERROR(FIND(" (line",O148)),"",RIGHT(O148,LEN(O148)-FIND(" (line",O148)))</f>
        <v/>
      </c>
      <c r="Q148" s="388" t="str">
        <f t="shared" si="16"/>
        <v>Disposal of share or loan capital</v>
      </c>
      <c r="R148" s="391">
        <f>VLOOKUP(Q148,Translate!$A$5:$C$1178,2,FALSE)</f>
        <v>0</v>
      </c>
      <c r="W148" s="387" t="s">
        <v>634</v>
      </c>
      <c r="X148" s="387" t="str">
        <f t="shared" si="12"/>
        <v>Cyllideb ysgol - Ysgolion arbennig</v>
      </c>
      <c r="Y148" s="387" t="str">
        <f t="shared" si="12"/>
        <v>Cyllideb ysgol - Ysgolion arbennig</v>
      </c>
      <c r="Z148" s="387" t="str">
        <f t="shared" si="12"/>
        <v>Cyllideb ysgol - Ysgolion arbennig</v>
      </c>
      <c r="AA148" s="387" t="str">
        <f t="shared" si="12"/>
        <v>Cyllideb ysgol - Ysgolion arbennig</v>
      </c>
      <c r="AB148" s="387" t="str">
        <f t="shared" si="12"/>
        <v>Cyllideb ysgol - Ysgolion arbennig</v>
      </c>
      <c r="AC148" s="387">
        <f t="shared" si="17"/>
        <v>0</v>
      </c>
    </row>
    <row r="149" spans="1:29" ht="15.5" x14ac:dyDescent="0.35">
      <c r="A149" s="387" t="s">
        <v>1124</v>
      </c>
      <c r="C149" s="387" t="s">
        <v>1125</v>
      </c>
      <c r="G149" s="233"/>
      <c r="H149" s="233"/>
      <c r="L149" s="387" t="str">
        <f t="shared" si="13"/>
        <v/>
      </c>
      <c r="M149" s="387" t="str">
        <f t="shared" si="14"/>
        <v/>
      </c>
      <c r="N149" s="387" t="s">
        <v>114</v>
      </c>
      <c r="O149" s="387" t="s">
        <v>111</v>
      </c>
      <c r="P149" s="387" t="str">
        <f t="shared" si="19"/>
        <v/>
      </c>
      <c r="Q149" s="388" t="str">
        <f t="shared" si="16"/>
        <v>Total capital receipts</v>
      </c>
      <c r="R149" s="391">
        <f>VLOOKUP(Q149,Translate!$A$5:$C$1178,2,FALSE)</f>
        <v>0</v>
      </c>
      <c r="W149" s="387" t="s">
        <v>635</v>
      </c>
      <c r="X149" s="387" t="str">
        <f t="shared" si="12"/>
        <v>Cyllideb ysgol - Ysgolion canolradd</v>
      </c>
      <c r="Y149" s="387" t="str">
        <f t="shared" si="12"/>
        <v>Cyllideb ysgol - Ysgolion canolradd</v>
      </c>
      <c r="Z149" s="387" t="str">
        <f t="shared" si="12"/>
        <v>Cyllideb ysgol - Ysgolion canolradd</v>
      </c>
      <c r="AA149" s="387" t="str">
        <f t="shared" si="12"/>
        <v>Cyllideb ysgol - Ysgolion canolradd</v>
      </c>
      <c r="AB149" s="387" t="str">
        <f t="shared" si="12"/>
        <v>Cyllideb ysgol - Ysgolion canolradd</v>
      </c>
      <c r="AC149" s="387">
        <f t="shared" si="17"/>
        <v>0</v>
      </c>
    </row>
    <row r="150" spans="1:29" ht="15.5" x14ac:dyDescent="0.35">
      <c r="A150" s="387" t="s">
        <v>1126</v>
      </c>
      <c r="C150" s="387" t="s">
        <v>1127</v>
      </c>
      <c r="G150" s="233"/>
      <c r="H150" s="233"/>
      <c r="L150" s="387" t="str">
        <f t="shared" si="13"/>
        <v/>
      </c>
      <c r="M150" s="387" t="str">
        <f t="shared" si="14"/>
        <v/>
      </c>
      <c r="P150" s="387" t="str">
        <f t="shared" si="19"/>
        <v/>
      </c>
      <c r="Q150" s="388" t="str">
        <f t="shared" si="16"/>
        <v/>
      </c>
      <c r="R150" s="391" t="e">
        <f>VLOOKUP(Q150,Translate!$A$5:$C$1178,2,FALSE)</f>
        <v>#N/A</v>
      </c>
      <c r="W150" s="387" t="s">
        <v>596</v>
      </c>
      <c r="X150" s="387" t="str">
        <f t="shared" si="12"/>
        <v>Cyfanswm cyllid ysgol</v>
      </c>
      <c r="Y150" s="387" t="str">
        <f t="shared" si="12"/>
        <v>Cyfanswm cyllid ysgol</v>
      </c>
      <c r="Z150" s="387" t="str">
        <f t="shared" si="12"/>
        <v>Cyfanswm cyllid ysgol</v>
      </c>
      <c r="AA150" s="387" t="str">
        <f t="shared" si="12"/>
        <v>Cyfanswm cyllid ysgol</v>
      </c>
      <c r="AB150" s="387" t="str">
        <f t="shared" si="12"/>
        <v>Cyfanswm cyllid ysgol</v>
      </c>
      <c r="AC150" s="387">
        <f t="shared" si="17"/>
        <v>0</v>
      </c>
    </row>
    <row r="151" spans="1:29" ht="15.5" x14ac:dyDescent="0.35">
      <c r="A151" s="387" t="s">
        <v>1128</v>
      </c>
      <c r="C151" s="387" t="s">
        <v>1129</v>
      </c>
      <c r="G151" s="233"/>
      <c r="H151" s="233"/>
      <c r="L151" s="387" t="str">
        <f t="shared" si="13"/>
        <v/>
      </c>
      <c r="M151" s="387" t="str">
        <f t="shared" si="14"/>
        <v/>
      </c>
      <c r="N151" s="389" t="s">
        <v>729</v>
      </c>
      <c r="P151" s="387" t="str">
        <f t="shared" si="19"/>
        <v/>
      </c>
      <c r="Q151" s="388" t="str">
        <f t="shared" si="16"/>
        <v/>
      </c>
      <c r="R151" s="391" t="e">
        <f>VLOOKUP(Q151,Translate!$A$5:$C$1178,2,FALSE)</f>
        <v>#N/A</v>
      </c>
      <c r="W151" s="387" t="s">
        <v>637</v>
      </c>
      <c r="X151" s="387" t="str">
        <f t="shared" si="12"/>
        <v>Gwella ysgolion - Ysgolion meithrin</v>
      </c>
      <c r="Y151" s="387" t="str">
        <f t="shared" si="12"/>
        <v>Gwella ysgolion - Ysgolion meithrin</v>
      </c>
      <c r="Z151" s="387" t="str">
        <f t="shared" si="12"/>
        <v>Gwella ysgolion - Ysgolion meithrin</v>
      </c>
      <c r="AA151" s="387" t="str">
        <f t="shared" si="12"/>
        <v>Gwella ysgolion - Ysgolion meithrin</v>
      </c>
      <c r="AB151" s="387" t="str">
        <f t="shared" si="12"/>
        <v>Gwella ysgolion - Ysgolion meithrin</v>
      </c>
      <c r="AC151" s="387">
        <f t="shared" si="17"/>
        <v>0</v>
      </c>
    </row>
    <row r="152" spans="1:29" ht="15.5" x14ac:dyDescent="0.35">
      <c r="A152" s="387" t="s">
        <v>1130</v>
      </c>
      <c r="C152" s="387" t="s">
        <v>1131</v>
      </c>
      <c r="G152" s="233"/>
      <c r="H152" s="233"/>
      <c r="L152" s="387" t="str">
        <f t="shared" si="13"/>
        <v/>
      </c>
      <c r="M152" s="387" t="str">
        <f t="shared" si="14"/>
        <v/>
      </c>
      <c r="O152" s="387" t="s">
        <v>439</v>
      </c>
      <c r="P152" s="387" t="str">
        <f t="shared" si="19"/>
        <v/>
      </c>
      <c r="Q152" s="388" t="str">
        <f t="shared" si="16"/>
        <v>COR 4: Capital outturn 4</v>
      </c>
      <c r="R152" s="391">
        <f>VLOOKUP(Q152,Translate!$A$5:$C$1178,2,FALSE)</f>
        <v>0</v>
      </c>
      <c r="W152" s="387" t="s">
        <v>639</v>
      </c>
      <c r="X152" s="387" t="str">
        <f t="shared" si="12"/>
        <v>Gwella ysgolion - Ysgolion cynradd</v>
      </c>
      <c r="Y152" s="387" t="str">
        <f t="shared" si="12"/>
        <v>Gwella ysgolion - Ysgolion cynradd</v>
      </c>
      <c r="Z152" s="387" t="str">
        <f t="shared" si="12"/>
        <v>Gwella ysgolion - Ysgolion cynradd</v>
      </c>
      <c r="AA152" s="387" t="str">
        <f t="shared" si="12"/>
        <v>Gwella ysgolion - Ysgolion cynradd</v>
      </c>
      <c r="AB152" s="387" t="str">
        <f t="shared" si="12"/>
        <v>Gwella ysgolion - Ysgolion cynradd</v>
      </c>
      <c r="AC152" s="387">
        <f t="shared" si="17"/>
        <v>0</v>
      </c>
    </row>
    <row r="153" spans="1:29" ht="15.5" x14ac:dyDescent="0.35">
      <c r="A153" s="387" t="s">
        <v>1132</v>
      </c>
      <c r="C153" s="387" t="s">
        <v>1133</v>
      </c>
      <c r="G153" s="233"/>
      <c r="H153" s="233"/>
      <c r="L153" s="387" t="str">
        <f t="shared" si="13"/>
        <v/>
      </c>
      <c r="M153" s="387" t="str">
        <f t="shared" si="14"/>
        <v/>
      </c>
      <c r="O153" s="387" t="s">
        <v>714</v>
      </c>
      <c r="P153" s="387" t="str">
        <f t="shared" si="19"/>
        <v/>
      </c>
      <c r="Q153" s="388" t="str">
        <f t="shared" si="16"/>
        <v>Financing of capital expenditure and capital account summary, 2014-15</v>
      </c>
      <c r="R153" s="391" t="e">
        <f>VLOOKUP(Q153,Translate!$A$5:$C$1178,2,FALSE)</f>
        <v>#N/A</v>
      </c>
      <c r="W153" s="387" t="s">
        <v>640</v>
      </c>
      <c r="X153" s="387" t="str">
        <f t="shared" si="12"/>
        <v>Gwella ysgolion - Ysgolion uwchradd</v>
      </c>
      <c r="Y153" s="387" t="str">
        <f t="shared" si="12"/>
        <v>Gwella ysgolion - Ysgolion uwchradd</v>
      </c>
      <c r="Z153" s="387" t="str">
        <f t="shared" si="12"/>
        <v>Gwella ysgolion - Ysgolion uwchradd</v>
      </c>
      <c r="AA153" s="387" t="str">
        <f t="shared" si="12"/>
        <v>Gwella ysgolion - Ysgolion uwchradd</v>
      </c>
      <c r="AB153" s="387" t="str">
        <f t="shared" si="12"/>
        <v>Gwella ysgolion - Ysgolion uwchradd</v>
      </c>
      <c r="AC153" s="387">
        <f t="shared" si="17"/>
        <v>0</v>
      </c>
    </row>
    <row r="154" spans="1:29" ht="15.5" x14ac:dyDescent="0.35">
      <c r="A154" s="387" t="s">
        <v>1134</v>
      </c>
      <c r="C154" s="387" t="s">
        <v>1135</v>
      </c>
      <c r="G154" s="233"/>
      <c r="H154" s="233"/>
      <c r="L154" s="387" t="str">
        <f t="shared" si="13"/>
        <v/>
      </c>
      <c r="M154" s="387" t="str">
        <f t="shared" si="14"/>
        <v/>
      </c>
      <c r="O154" s="387" t="s">
        <v>289</v>
      </c>
      <c r="P154" s="387" t="str">
        <f t="shared" si="19"/>
        <v/>
      </c>
      <c r="Q154" s="388" t="str">
        <f t="shared" si="16"/>
        <v>Total capital expenditure and receipts:</v>
      </c>
      <c r="R154" s="391">
        <f>VLOOKUP(Q154,Translate!$A$5:$C$1178,2,FALSE)</f>
        <v>0</v>
      </c>
      <c r="W154" s="387" t="s">
        <v>641</v>
      </c>
      <c r="X154" s="387" t="str">
        <f t="shared" si="12"/>
        <v>Gwella ysgolion - Ysgolion arbennig</v>
      </c>
      <c r="Y154" s="387" t="str">
        <f t="shared" si="12"/>
        <v>Gwella ysgolion - Ysgolion arbennig</v>
      </c>
      <c r="Z154" s="387" t="str">
        <f t="shared" si="12"/>
        <v>Gwella ysgolion - Ysgolion arbennig</v>
      </c>
      <c r="AA154" s="387" t="str">
        <f t="shared" si="12"/>
        <v>Gwella ysgolion - Ysgolion arbennig</v>
      </c>
      <c r="AB154" s="387" t="str">
        <f t="shared" si="12"/>
        <v>Gwella ysgolion - Ysgolion arbennig</v>
      </c>
      <c r="AC154" s="387">
        <f t="shared" si="17"/>
        <v>0</v>
      </c>
    </row>
    <row r="155" spans="1:29" ht="15.5" x14ac:dyDescent="0.35">
      <c r="A155" s="387" t="s">
        <v>1136</v>
      </c>
      <c r="C155" s="387" t="s">
        <v>1136</v>
      </c>
      <c r="G155" s="233"/>
      <c r="H155" s="233"/>
      <c r="L155" s="387" t="str">
        <f t="shared" si="13"/>
        <v/>
      </c>
      <c r="M155" s="387" t="str">
        <f t="shared" si="14"/>
        <v/>
      </c>
      <c r="N155" s="387">
        <v>19</v>
      </c>
      <c r="O155" s="387" t="s">
        <v>288</v>
      </c>
      <c r="P155" s="387" t="str">
        <f>IF(ISERROR(FIND(" (line",O155)),"",RIGHT(O155,LEN(O155)-FIND(" (line",O155)))</f>
        <v/>
      </c>
      <c r="Q155" s="388" t="str">
        <f t="shared" si="16"/>
        <v>Total capital expenditure (COR4, line 15, column 3)</v>
      </c>
      <c r="R155" s="391" t="e">
        <f>VLOOKUP(Q155,Translate!$A$5:$C$1178,2,FALSE)</f>
        <v>#N/A</v>
      </c>
      <c r="W155" s="387" t="s">
        <v>642</v>
      </c>
      <c r="X155" s="387" t="str">
        <f t="shared" si="12"/>
        <v>Gwella ysgolion - Ysgolion canolradd</v>
      </c>
      <c r="Y155" s="387" t="str">
        <f t="shared" si="12"/>
        <v>Gwella ysgolion - Ysgolion canolradd</v>
      </c>
      <c r="Z155" s="387" t="str">
        <f t="shared" si="12"/>
        <v>Gwella ysgolion - Ysgolion canolradd</v>
      </c>
      <c r="AA155" s="387" t="str">
        <f t="shared" si="12"/>
        <v>Gwella ysgolion - Ysgolion canolradd</v>
      </c>
      <c r="AB155" s="387" t="str">
        <f t="shared" si="12"/>
        <v>Gwella ysgolion - Ysgolion canolradd</v>
      </c>
      <c r="AC155" s="387">
        <f t="shared" si="17"/>
        <v>0</v>
      </c>
    </row>
    <row r="156" spans="1:29" ht="15.5" x14ac:dyDescent="0.35">
      <c r="A156" s="387" t="s">
        <v>1137</v>
      </c>
      <c r="C156" s="387" t="s">
        <v>1138</v>
      </c>
      <c r="G156" s="233"/>
      <c r="H156" s="233"/>
      <c r="L156" s="387" t="str">
        <f t="shared" si="13"/>
        <v/>
      </c>
      <c r="M156" s="387" t="str">
        <f t="shared" si="14"/>
        <v/>
      </c>
      <c r="O156" s="387" t="s">
        <v>248</v>
      </c>
      <c r="P156" s="387" t="str">
        <f t="shared" ref="P156:P219" si="20">IF(ISERROR(FIND(" (line",O156)),"",RIGHT(O156,LEN(O156)-FIND(" (line",O156)))</f>
        <v/>
      </c>
      <c r="Q156" s="388" t="str">
        <f t="shared" si="16"/>
        <v>Resources to be used to finance capital expenditure:</v>
      </c>
      <c r="R156" s="391">
        <f>VLOOKUP(Q156,Translate!$A$5:$C$1178,2,FALSE)</f>
        <v>0</v>
      </c>
      <c r="W156" s="387" t="s">
        <v>620</v>
      </c>
      <c r="X156" s="387" t="str">
        <f t="shared" si="12"/>
        <v>Cyfanswm hwyluso gwelliant ysgolion</v>
      </c>
      <c r="Y156" s="387" t="str">
        <f t="shared" si="12"/>
        <v>Cyfanswm hwyluso gwelliant ysgolion</v>
      </c>
      <c r="Z156" s="387" t="str">
        <f t="shared" si="12"/>
        <v>Cyfanswm hwyluso gwelliant ysgolion</v>
      </c>
      <c r="AA156" s="387" t="str">
        <f t="shared" si="12"/>
        <v>Cyfanswm hwyluso gwelliant ysgolion</v>
      </c>
      <c r="AB156" s="387" t="str">
        <f t="shared" si="12"/>
        <v>Cyfanswm hwyluso gwelliant ysgolion</v>
      </c>
      <c r="AC156" s="387">
        <f t="shared" si="17"/>
        <v>0</v>
      </c>
    </row>
    <row r="157" spans="1:29" ht="15.5" x14ac:dyDescent="0.35">
      <c r="A157" s="387" t="s">
        <v>1139</v>
      </c>
      <c r="C157" s="387" t="s">
        <v>1140</v>
      </c>
      <c r="G157" s="233"/>
      <c r="H157" s="233"/>
      <c r="L157" s="387" t="str">
        <f t="shared" si="13"/>
        <v/>
      </c>
      <c r="M157" s="387" t="str">
        <f t="shared" si="14"/>
        <v/>
      </c>
      <c r="N157" s="387">
        <v>23</v>
      </c>
      <c r="O157" s="387" t="s">
        <v>25</v>
      </c>
      <c r="P157" s="387" t="str">
        <f t="shared" si="20"/>
        <v/>
      </c>
      <c r="Q157" s="388" t="str">
        <f t="shared" si="16"/>
        <v>Capital grants from the Welsh Government and other UK Government Departments</v>
      </c>
      <c r="R157" s="391">
        <f>VLOOKUP(Q157,Translate!$A$5:$C$1178,2,FALSE)</f>
        <v>0</v>
      </c>
      <c r="W157" s="387" t="s">
        <v>643</v>
      </c>
      <c r="X157" s="387" t="str">
        <f t="shared" si="12"/>
        <v>Mynediad i addysg (heb gynnwys cludiant o'r cartef i'r ysgol) - ysgolion meithrin</v>
      </c>
      <c r="Y157" s="387" t="str">
        <f t="shared" si="12"/>
        <v>Mynediad i addysg (heb gynnwys cludiant o'r cartef i'r ysgol) - ysgolion meithrin</v>
      </c>
      <c r="Z157" s="387" t="str">
        <f t="shared" si="12"/>
        <v>Mynediad i addysg (heb gynnwys cludiant o'r cartef i'r ysgol) - ysgolion meithrin</v>
      </c>
      <c r="AA157" s="387" t="str">
        <f t="shared" si="12"/>
        <v>Mynediad i addysg (heb gynnwys cludiant o'r cartef i'r ysgol) - ysgolion meithrin</v>
      </c>
      <c r="AB157" s="387" t="str">
        <f t="shared" si="12"/>
        <v>Mynediad i addysg (heb gynnwys cludiant o'r cartef i'r ysgol) - ysgolion meithrin</v>
      </c>
      <c r="AC157" s="387">
        <f t="shared" si="17"/>
        <v>0</v>
      </c>
    </row>
    <row r="158" spans="1:29" ht="15.5" x14ac:dyDescent="0.35">
      <c r="A158" s="387" t="s">
        <v>1141</v>
      </c>
      <c r="C158" s="387" t="s">
        <v>1142</v>
      </c>
      <c r="G158" s="233"/>
      <c r="H158" s="233"/>
      <c r="L158" s="387" t="str">
        <f t="shared" si="13"/>
        <v/>
      </c>
      <c r="M158" s="387" t="str">
        <f t="shared" si="14"/>
        <v/>
      </c>
      <c r="N158" s="387">
        <v>24</v>
      </c>
      <c r="O158" s="387" t="s">
        <v>115</v>
      </c>
      <c r="P158" s="387" t="str">
        <f t="shared" si="20"/>
        <v/>
      </c>
      <c r="Q158" s="388" t="str">
        <f t="shared" si="16"/>
        <v>Grants from European Community Structural Funds (including ERDF)</v>
      </c>
      <c r="R158" s="391">
        <f>VLOOKUP(Q158,Translate!$A$5:$C$1178,2,FALSE)</f>
        <v>0</v>
      </c>
      <c r="W158" s="387" t="s">
        <v>645</v>
      </c>
      <c r="X158" s="387" t="str">
        <f t="shared" si="12"/>
        <v>Mynediad i addysg (heb gynnwys cludiant o'r cartef i'r ysgol) - Ysgolion cynradd</v>
      </c>
      <c r="Y158" s="387" t="str">
        <f t="shared" si="12"/>
        <v>Mynediad i addysg (heb gynnwys cludiant o'r cartef i'r ysgol) - Ysgolion cynradd</v>
      </c>
      <c r="Z158" s="387" t="str">
        <f t="shared" si="12"/>
        <v>Mynediad i addysg (heb gynnwys cludiant o'r cartef i'r ysgol) - Ysgolion cynradd</v>
      </c>
      <c r="AA158" s="387" t="str">
        <f t="shared" si="12"/>
        <v>Mynediad i addysg (heb gynnwys cludiant o'r cartef i'r ysgol) - Ysgolion cynradd</v>
      </c>
      <c r="AB158" s="387" t="str">
        <f t="shared" si="12"/>
        <v>Mynediad i addysg (heb gynnwys cludiant o'r cartef i'r ysgol) - Ysgolion cynradd</v>
      </c>
      <c r="AC158" s="387">
        <f t="shared" si="17"/>
        <v>0</v>
      </c>
    </row>
    <row r="159" spans="1:29" ht="15.5" x14ac:dyDescent="0.35">
      <c r="A159" s="387" t="s">
        <v>1143</v>
      </c>
      <c r="C159" s="387" t="s">
        <v>1144</v>
      </c>
      <c r="G159" s="233"/>
      <c r="H159" s="233"/>
      <c r="L159" s="387" t="str">
        <f t="shared" si="13"/>
        <v/>
      </c>
      <c r="M159" s="387" t="str">
        <f t="shared" si="14"/>
        <v/>
      </c>
      <c r="N159" s="387">
        <v>50</v>
      </c>
      <c r="O159" s="387" t="s">
        <v>26</v>
      </c>
      <c r="P159" s="387" t="str">
        <f t="shared" si="20"/>
        <v/>
      </c>
      <c r="Q159" s="388" t="str">
        <f t="shared" si="16"/>
        <v>Grants and contributions from Welsh Government sponsored public bodies / non-departmental public bodies</v>
      </c>
      <c r="R159" s="391">
        <f>VLOOKUP(Q159,Translate!$A$5:$C$1178,2,FALSE)</f>
        <v>0</v>
      </c>
      <c r="W159" s="387" t="s">
        <v>647</v>
      </c>
      <c r="X159" s="387" t="str">
        <f t="shared" ref="X159:AB209" si="21">IF(LEFT(W159,1)=" ",RIGHT(W159,LEN(W159)-1),W159)</f>
        <v>Mynediad i addysg (heb gynnwys cludiant o'r cartef i'r ysgol) - Ysgolion uwchradd</v>
      </c>
      <c r="Y159" s="387" t="str">
        <f t="shared" si="21"/>
        <v>Mynediad i addysg (heb gynnwys cludiant o'r cartef i'r ysgol) - Ysgolion uwchradd</v>
      </c>
      <c r="Z159" s="387" t="str">
        <f t="shared" si="21"/>
        <v>Mynediad i addysg (heb gynnwys cludiant o'r cartef i'r ysgol) - Ysgolion uwchradd</v>
      </c>
      <c r="AA159" s="387" t="str">
        <f t="shared" si="21"/>
        <v>Mynediad i addysg (heb gynnwys cludiant o'r cartef i'r ysgol) - Ysgolion uwchradd</v>
      </c>
      <c r="AB159" s="387" t="str">
        <f t="shared" si="21"/>
        <v>Mynediad i addysg (heb gynnwys cludiant o'r cartef i'r ysgol) - Ysgolion uwchradd</v>
      </c>
      <c r="AC159" s="387">
        <f t="shared" si="17"/>
        <v>0</v>
      </c>
    </row>
    <row r="160" spans="1:29" ht="15.5" x14ac:dyDescent="0.35">
      <c r="A160" s="387" t="s">
        <v>1145</v>
      </c>
      <c r="C160" s="387" t="s">
        <v>1146</v>
      </c>
      <c r="G160" s="233"/>
      <c r="H160" s="233"/>
      <c r="L160" s="387" t="str">
        <f t="shared" si="13"/>
        <v/>
      </c>
      <c r="M160" s="387" t="str">
        <f t="shared" si="14"/>
        <v/>
      </c>
      <c r="N160" s="387">
        <v>51</v>
      </c>
      <c r="O160" s="387" t="s">
        <v>116</v>
      </c>
      <c r="P160" s="387" t="str">
        <f t="shared" si="20"/>
        <v/>
      </c>
      <c r="Q160" s="388" t="str">
        <f t="shared" si="16"/>
        <v>Funding from National Lottery</v>
      </c>
      <c r="R160" s="391">
        <f>VLOOKUP(Q160,Translate!$A$5:$C$1178,2,FALSE)</f>
        <v>0</v>
      </c>
      <c r="W160" s="387" t="s">
        <v>649</v>
      </c>
      <c r="X160" s="387" t="str">
        <f t="shared" si="21"/>
        <v>Mynediad i addysg (heb gynnwys cludiant o'r cartef i'r ysgol) - Ysgolion arbennig</v>
      </c>
      <c r="Y160" s="387" t="str">
        <f t="shared" si="21"/>
        <v>Mynediad i addysg (heb gynnwys cludiant o'r cartef i'r ysgol) - Ysgolion arbennig</v>
      </c>
      <c r="Z160" s="387" t="str">
        <f t="shared" si="21"/>
        <v>Mynediad i addysg (heb gynnwys cludiant o'r cartef i'r ysgol) - Ysgolion arbennig</v>
      </c>
      <c r="AA160" s="387" t="str">
        <f t="shared" si="21"/>
        <v>Mynediad i addysg (heb gynnwys cludiant o'r cartef i'r ysgol) - Ysgolion arbennig</v>
      </c>
      <c r="AB160" s="387" t="str">
        <f t="shared" si="21"/>
        <v>Mynediad i addysg (heb gynnwys cludiant o'r cartef i'r ysgol) - Ysgolion arbennig</v>
      </c>
      <c r="AC160" s="387">
        <f t="shared" si="17"/>
        <v>0</v>
      </c>
    </row>
    <row r="161" spans="1:29" ht="15.5" x14ac:dyDescent="0.35">
      <c r="A161" s="387" t="s">
        <v>1147</v>
      </c>
      <c r="C161" s="387" t="s">
        <v>1148</v>
      </c>
      <c r="G161" s="233"/>
      <c r="H161" s="233"/>
      <c r="L161" s="387" t="str">
        <f t="shared" si="13"/>
        <v/>
      </c>
      <c r="M161" s="387" t="str">
        <f t="shared" si="14"/>
        <v/>
      </c>
      <c r="N161" s="387">
        <v>52</v>
      </c>
      <c r="O161" s="387" t="s">
        <v>268</v>
      </c>
      <c r="P161" s="387" t="str">
        <f t="shared" si="20"/>
        <v/>
      </c>
      <c r="Q161" s="388" t="str">
        <f t="shared" si="16"/>
        <v>Other grants and contributions including those from private developers</v>
      </c>
      <c r="R161" s="391">
        <f>VLOOKUP(Q161,Translate!$A$5:$C$1178,2,FALSE)</f>
        <v>0</v>
      </c>
      <c r="W161" s="387" t="s">
        <v>651</v>
      </c>
      <c r="X161" s="387" t="str">
        <f t="shared" si="21"/>
        <v>Mynediad i addysg (heb gynnwys cludiant o'r cartef i'r ysgol) - Ysgolion canolradd</v>
      </c>
      <c r="Y161" s="387" t="str">
        <f t="shared" si="21"/>
        <v>Mynediad i addysg (heb gynnwys cludiant o'r cartef i'r ysgol) - Ysgolion canolradd</v>
      </c>
      <c r="Z161" s="387" t="str">
        <f t="shared" si="21"/>
        <v>Mynediad i addysg (heb gynnwys cludiant o'r cartef i'r ysgol) - Ysgolion canolradd</v>
      </c>
      <c r="AA161" s="387" t="str">
        <f t="shared" si="21"/>
        <v>Mynediad i addysg (heb gynnwys cludiant o'r cartef i'r ysgol) - Ysgolion canolradd</v>
      </c>
      <c r="AB161" s="387" t="str">
        <f t="shared" si="21"/>
        <v>Mynediad i addysg (heb gynnwys cludiant o'r cartef i'r ysgol) - Ysgolion canolradd</v>
      </c>
      <c r="AC161" s="387">
        <f t="shared" si="17"/>
        <v>0</v>
      </c>
    </row>
    <row r="162" spans="1:29" ht="15.5" x14ac:dyDescent="0.35">
      <c r="A162" s="387" t="s">
        <v>1149</v>
      </c>
      <c r="C162" s="387" t="s">
        <v>1150</v>
      </c>
      <c r="G162" s="233"/>
      <c r="H162" s="233"/>
      <c r="L162" s="387" t="str">
        <f t="shared" si="13"/>
        <v/>
      </c>
      <c r="M162" s="387" t="str">
        <f t="shared" si="14"/>
        <v/>
      </c>
      <c r="N162" s="387">
        <v>25</v>
      </c>
      <c r="O162" s="387" t="s">
        <v>31</v>
      </c>
      <c r="P162" s="387" t="str">
        <f t="shared" si="20"/>
        <v>(lines 50 to 52)</v>
      </c>
      <c r="Q162" s="388" t="str">
        <f t="shared" si="16"/>
        <v xml:space="preserve">Capital grants and contributions from other sources </v>
      </c>
      <c r="R162" s="391" t="e">
        <f>VLOOKUP(Q162,Translate!$A$5:$C$1178,2,FALSE)</f>
        <v>#N/A</v>
      </c>
      <c r="W162" s="387" t="s">
        <v>623</v>
      </c>
      <c r="X162" s="387" t="str">
        <f t="shared" si="21"/>
        <v>Cyfanswm mynediad i addysg</v>
      </c>
      <c r="Y162" s="387" t="str">
        <f t="shared" si="21"/>
        <v>Cyfanswm mynediad i addysg</v>
      </c>
      <c r="Z162" s="387" t="str">
        <f t="shared" si="21"/>
        <v>Cyfanswm mynediad i addysg</v>
      </c>
      <c r="AA162" s="387" t="str">
        <f t="shared" si="21"/>
        <v>Cyfanswm mynediad i addysg</v>
      </c>
      <c r="AB162" s="387" t="str">
        <f t="shared" si="21"/>
        <v>Cyfanswm mynediad i addysg</v>
      </c>
      <c r="AC162" s="387">
        <f t="shared" si="17"/>
        <v>0</v>
      </c>
    </row>
    <row r="163" spans="1:29" ht="15.5" x14ac:dyDescent="0.35">
      <c r="A163" s="387" t="s">
        <v>1151</v>
      </c>
      <c r="C163" s="387" t="s">
        <v>1152</v>
      </c>
      <c r="G163" s="233"/>
      <c r="H163" s="233"/>
      <c r="L163" s="387" t="str">
        <f t="shared" si="13"/>
        <v/>
      </c>
      <c r="M163" s="387" t="str">
        <f t="shared" si="14"/>
        <v/>
      </c>
      <c r="N163" s="387">
        <v>26</v>
      </c>
      <c r="O163" s="387" t="s">
        <v>249</v>
      </c>
      <c r="P163" s="387" t="str">
        <f t="shared" si="20"/>
        <v/>
      </c>
      <c r="Q163" s="388" t="str">
        <f t="shared" si="16"/>
        <v>Use of capital receipts</v>
      </c>
      <c r="R163" s="391">
        <f>VLOOKUP(Q163,Translate!$A$5:$C$1178,2,FALSE)</f>
        <v>0</v>
      </c>
      <c r="W163" s="387" t="s">
        <v>569</v>
      </c>
      <c r="X163" s="387" t="str">
        <f t="shared" si="21"/>
        <v>Cludiant o'r cartref i'r ysgol - Ysgolion meithrin</v>
      </c>
      <c r="Y163" s="387" t="str">
        <f t="shared" si="21"/>
        <v>Cludiant o'r cartref i'r ysgol - Ysgolion meithrin</v>
      </c>
      <c r="Z163" s="387" t="str">
        <f t="shared" si="21"/>
        <v>Cludiant o'r cartref i'r ysgol - Ysgolion meithrin</v>
      </c>
      <c r="AA163" s="387" t="str">
        <f t="shared" si="21"/>
        <v>Cludiant o'r cartref i'r ysgol - Ysgolion meithrin</v>
      </c>
      <c r="AB163" s="387" t="str">
        <f t="shared" si="21"/>
        <v>Cludiant o'r cartref i'r ysgol - Ysgolion meithrin</v>
      </c>
      <c r="AC163" s="387">
        <f t="shared" si="17"/>
        <v>0</v>
      </c>
    </row>
    <row r="164" spans="1:29" ht="15.5" x14ac:dyDescent="0.35">
      <c r="A164" s="387" t="s">
        <v>1153</v>
      </c>
      <c r="C164" s="387" t="s">
        <v>1154</v>
      </c>
      <c r="G164" s="233"/>
      <c r="H164" s="233"/>
      <c r="L164" s="387" t="str">
        <f t="shared" si="13"/>
        <v/>
      </c>
      <c r="M164" s="387" t="str">
        <f t="shared" si="14"/>
        <v/>
      </c>
      <c r="N164" s="387">
        <v>27</v>
      </c>
      <c r="O164" s="387" t="s">
        <v>250</v>
      </c>
      <c r="P164" s="387" t="str">
        <f t="shared" si="20"/>
        <v/>
      </c>
      <c r="Q164" s="388" t="str">
        <f t="shared" si="16"/>
        <v>Major Repairs Allowance (MRA)</v>
      </c>
      <c r="R164" s="391">
        <f>VLOOKUP(Q164,Translate!$A$5:$C$1178,2,FALSE)</f>
        <v>0</v>
      </c>
      <c r="W164" s="387" t="s">
        <v>568</v>
      </c>
      <c r="X164" s="387" t="str">
        <f t="shared" si="21"/>
        <v>Cludiant o'r cartref i'r ysgol - Ysgolion cynradd</v>
      </c>
      <c r="Y164" s="387" t="str">
        <f t="shared" si="21"/>
        <v>Cludiant o'r cartref i'r ysgol - Ysgolion cynradd</v>
      </c>
      <c r="Z164" s="387" t="str">
        <f t="shared" si="21"/>
        <v>Cludiant o'r cartref i'r ysgol - Ysgolion cynradd</v>
      </c>
      <c r="AA164" s="387" t="str">
        <f t="shared" si="21"/>
        <v>Cludiant o'r cartref i'r ysgol - Ysgolion cynradd</v>
      </c>
      <c r="AB164" s="387" t="str">
        <f t="shared" si="21"/>
        <v>Cludiant o'r cartref i'r ysgol - Ysgolion cynradd</v>
      </c>
      <c r="AC164" s="387">
        <f t="shared" si="17"/>
        <v>0</v>
      </c>
    </row>
    <row r="165" spans="1:29" ht="15.5" x14ac:dyDescent="0.35">
      <c r="A165" s="387" t="s">
        <v>1155</v>
      </c>
      <c r="C165" s="387" t="s">
        <v>1156</v>
      </c>
      <c r="G165" s="233"/>
      <c r="H165" s="233"/>
      <c r="L165" s="387" t="str">
        <f t="shared" si="13"/>
        <v/>
      </c>
      <c r="M165" s="387" t="str">
        <f t="shared" si="14"/>
        <v/>
      </c>
      <c r="N165" s="387">
        <v>28</v>
      </c>
      <c r="O165" s="387" t="s">
        <v>251</v>
      </c>
      <c r="P165" s="387" t="str">
        <f t="shared" si="20"/>
        <v/>
      </c>
      <c r="Q165" s="388" t="str">
        <f t="shared" si="16"/>
        <v>Capital expenditure charged to a revenue account (non-HRA)</v>
      </c>
      <c r="R165" s="391">
        <f>VLOOKUP(Q165,Translate!$A$5:$C$1178,2,FALSE)</f>
        <v>0</v>
      </c>
      <c r="W165" s="387" t="s">
        <v>570</v>
      </c>
      <c r="X165" s="387" t="str">
        <f t="shared" si="21"/>
        <v>Cludiant o'r cartref i'r ysgol - Ysgolion uwchradd</v>
      </c>
      <c r="Y165" s="387" t="str">
        <f t="shared" si="21"/>
        <v>Cludiant o'r cartref i'r ysgol - Ysgolion uwchradd</v>
      </c>
      <c r="Z165" s="387" t="str">
        <f t="shared" si="21"/>
        <v>Cludiant o'r cartref i'r ysgol - Ysgolion uwchradd</v>
      </c>
      <c r="AA165" s="387" t="str">
        <f t="shared" si="21"/>
        <v>Cludiant o'r cartref i'r ysgol - Ysgolion uwchradd</v>
      </c>
      <c r="AB165" s="387" t="str">
        <f t="shared" si="21"/>
        <v>Cludiant o'r cartref i'r ysgol - Ysgolion uwchradd</v>
      </c>
      <c r="AC165" s="387">
        <f t="shared" si="17"/>
        <v>0</v>
      </c>
    </row>
    <row r="166" spans="1:29" ht="15.5" x14ac:dyDescent="0.35">
      <c r="A166" s="387" t="s">
        <v>1157</v>
      </c>
      <c r="C166" s="387" t="s">
        <v>1158</v>
      </c>
      <c r="G166" s="233"/>
      <c r="H166" s="233"/>
      <c r="L166" s="387" t="str">
        <f t="shared" si="13"/>
        <v/>
      </c>
      <c r="M166" s="387" t="str">
        <f t="shared" si="14"/>
        <v/>
      </c>
      <c r="N166" s="387">
        <v>29</v>
      </c>
      <c r="O166" s="387" t="s">
        <v>252</v>
      </c>
      <c r="P166" s="387" t="str">
        <f t="shared" si="20"/>
        <v/>
      </c>
      <c r="Q166" s="388" t="str">
        <f t="shared" si="16"/>
        <v>Capital expenditure charged to a revenue account (HRA)</v>
      </c>
      <c r="R166" s="391">
        <f>VLOOKUP(Q166,Translate!$A$5:$C$1178,2,FALSE)</f>
        <v>0</v>
      </c>
      <c r="W166" s="387" t="s">
        <v>566</v>
      </c>
      <c r="X166" s="387" t="str">
        <f t="shared" si="21"/>
        <v>Cludiant o'r cartref i'r ysgol - Ysgolion arbennig</v>
      </c>
      <c r="Y166" s="387" t="str">
        <f t="shared" si="21"/>
        <v>Cludiant o'r cartref i'r ysgol - Ysgolion arbennig</v>
      </c>
      <c r="Z166" s="387" t="str">
        <f t="shared" si="21"/>
        <v>Cludiant o'r cartref i'r ysgol - Ysgolion arbennig</v>
      </c>
      <c r="AA166" s="387" t="str">
        <f t="shared" si="21"/>
        <v>Cludiant o'r cartref i'r ysgol - Ysgolion arbennig</v>
      </c>
      <c r="AB166" s="387" t="str">
        <f t="shared" si="21"/>
        <v>Cludiant o'r cartref i'r ysgol - Ysgolion arbennig</v>
      </c>
      <c r="AC166" s="387">
        <f t="shared" si="17"/>
        <v>0</v>
      </c>
    </row>
    <row r="167" spans="1:29" ht="15.5" x14ac:dyDescent="0.35">
      <c r="A167" s="387" t="s">
        <v>1159</v>
      </c>
      <c r="C167" s="387" t="s">
        <v>1160</v>
      </c>
      <c r="G167" s="233"/>
      <c r="H167" s="233"/>
      <c r="L167" s="387" t="str">
        <f t="shared" si="13"/>
        <v/>
      </c>
      <c r="M167" s="387" t="str">
        <f t="shared" si="14"/>
        <v/>
      </c>
      <c r="N167" s="387">
        <v>30.1</v>
      </c>
      <c r="O167" s="387" t="s">
        <v>16</v>
      </c>
      <c r="P167" s="387" t="str">
        <f t="shared" si="20"/>
        <v/>
      </c>
      <c r="Q167" s="388" t="str">
        <f t="shared" si="16"/>
        <v>Borrowing and credit arrangements that attract central government support (non-HRA)</v>
      </c>
      <c r="R167" s="391">
        <f>VLOOKUP(Q167,Translate!$A$5:$C$1178,2,FALSE)</f>
        <v>0</v>
      </c>
      <c r="W167" s="387" t="s">
        <v>567</v>
      </c>
      <c r="X167" s="387" t="str">
        <f t="shared" si="21"/>
        <v>Cludiant o'r cartref i'r ysgol - Ysgolion canolradd</v>
      </c>
      <c r="Y167" s="387" t="str">
        <f t="shared" si="21"/>
        <v>Cludiant o'r cartref i'r ysgol - Ysgolion canolradd</v>
      </c>
      <c r="Z167" s="387" t="str">
        <f t="shared" si="21"/>
        <v>Cludiant o'r cartref i'r ysgol - Ysgolion canolradd</v>
      </c>
      <c r="AA167" s="387" t="str">
        <f t="shared" si="21"/>
        <v>Cludiant o'r cartref i'r ysgol - Ysgolion canolradd</v>
      </c>
      <c r="AB167" s="387" t="str">
        <f t="shared" si="21"/>
        <v>Cludiant o'r cartref i'r ysgol - Ysgolion canolradd</v>
      </c>
      <c r="AC167" s="387">
        <f t="shared" si="17"/>
        <v>0</v>
      </c>
    </row>
    <row r="168" spans="1:29" ht="15.5" x14ac:dyDescent="0.35">
      <c r="A168" s="387" t="s">
        <v>1161</v>
      </c>
      <c r="C168" s="387" t="s">
        <v>1162</v>
      </c>
      <c r="G168" s="233"/>
      <c r="H168" s="233"/>
      <c r="L168" s="387" t="str">
        <f t="shared" si="13"/>
        <v/>
      </c>
      <c r="M168" s="387" t="str">
        <f t="shared" si="14"/>
        <v/>
      </c>
      <c r="N168" s="387">
        <v>30.2</v>
      </c>
      <c r="O168" s="387" t="s">
        <v>17</v>
      </c>
      <c r="P168" s="387" t="str">
        <f t="shared" si="20"/>
        <v/>
      </c>
      <c r="Q168" s="388" t="str">
        <f t="shared" si="16"/>
        <v>Borrowing and credit arrangements that attract central government support (HRA)</v>
      </c>
      <c r="R168" s="391">
        <f>VLOOKUP(Q168,Translate!$A$5:$C$1178,2,FALSE)</f>
        <v>0</v>
      </c>
      <c r="W168" s="387" t="s">
        <v>593</v>
      </c>
      <c r="X168" s="387" t="str">
        <f t="shared" si="21"/>
        <v>Cyfanswm cludiant o'r cartref i'r ysgol</v>
      </c>
      <c r="Y168" s="387" t="str">
        <f t="shared" si="21"/>
        <v>Cyfanswm cludiant o'r cartref i'r ysgol</v>
      </c>
      <c r="Z168" s="387" t="str">
        <f t="shared" si="21"/>
        <v>Cyfanswm cludiant o'r cartref i'r ysgol</v>
      </c>
      <c r="AA168" s="387" t="str">
        <f t="shared" si="21"/>
        <v>Cyfanswm cludiant o'r cartref i'r ysgol</v>
      </c>
      <c r="AB168" s="387" t="str">
        <f t="shared" si="21"/>
        <v>Cyfanswm cludiant o'r cartref i'r ysgol</v>
      </c>
      <c r="AC168" s="387">
        <f t="shared" si="17"/>
        <v>0</v>
      </c>
    </row>
    <row r="169" spans="1:29" ht="15.5" x14ac:dyDescent="0.35">
      <c r="A169" s="387" t="s">
        <v>1163</v>
      </c>
      <c r="C169" s="387" t="s">
        <v>1164</v>
      </c>
      <c r="G169" s="233"/>
      <c r="H169" s="233"/>
      <c r="L169" s="387" t="str">
        <f t="shared" si="13"/>
        <v/>
      </c>
      <c r="M169" s="387" t="str">
        <f t="shared" si="14"/>
        <v/>
      </c>
      <c r="N169" s="387">
        <v>30</v>
      </c>
      <c r="O169" s="387" t="s">
        <v>730</v>
      </c>
      <c r="P169" s="387" t="str">
        <f t="shared" si="20"/>
        <v/>
      </c>
      <c r="Q169" s="388" t="str">
        <f t="shared" si="16"/>
        <v>Borrowing and credit arrangements that attract central government support (Lines 30.1 and 30.2)</v>
      </c>
      <c r="R169" s="391" t="e">
        <f>VLOOKUP(Q169,Translate!$A$5:$C$1178,2,FALSE)</f>
        <v>#N/A</v>
      </c>
      <c r="W169" s="387" t="s">
        <v>658</v>
      </c>
      <c r="X169" s="387" t="str">
        <f t="shared" si="21"/>
        <v>Rheoli strategol - Ysgolion meithrin</v>
      </c>
      <c r="Y169" s="387" t="str">
        <f t="shared" si="21"/>
        <v>Rheoli strategol - Ysgolion meithrin</v>
      </c>
      <c r="Z169" s="387" t="str">
        <f t="shared" si="21"/>
        <v>Rheoli strategol - Ysgolion meithrin</v>
      </c>
      <c r="AA169" s="387" t="str">
        <f t="shared" si="21"/>
        <v>Rheoli strategol - Ysgolion meithrin</v>
      </c>
      <c r="AB169" s="387" t="str">
        <f t="shared" si="21"/>
        <v>Rheoli strategol - Ysgolion meithrin</v>
      </c>
      <c r="AC169" s="387">
        <f t="shared" si="17"/>
        <v>0</v>
      </c>
    </row>
    <row r="170" spans="1:29" ht="15.5" x14ac:dyDescent="0.35">
      <c r="A170" s="387" t="s">
        <v>1165</v>
      </c>
      <c r="C170" s="387" t="s">
        <v>1166</v>
      </c>
      <c r="G170" s="233"/>
      <c r="H170" s="233"/>
      <c r="L170" s="387" t="str">
        <f t="shared" si="13"/>
        <v/>
      </c>
      <c r="M170" s="387" t="str">
        <f t="shared" si="14"/>
        <v/>
      </c>
      <c r="N170" s="387">
        <v>31.1</v>
      </c>
      <c r="O170" s="387" t="s">
        <v>18</v>
      </c>
      <c r="P170" s="387" t="str">
        <f t="shared" si="20"/>
        <v/>
      </c>
      <c r="Q170" s="388" t="str">
        <f t="shared" si="16"/>
        <v>Other borrowing and credit arrangements (non-HRA)</v>
      </c>
      <c r="R170" s="391">
        <f>VLOOKUP(Q170,Translate!$A$5:$C$1178,2,FALSE)</f>
        <v>0</v>
      </c>
      <c r="W170" s="387" t="s">
        <v>659</v>
      </c>
      <c r="X170" s="387" t="str">
        <f t="shared" si="21"/>
        <v>Rheoli strategol - Ysgolion cynradd</v>
      </c>
      <c r="Y170" s="387" t="str">
        <f t="shared" si="21"/>
        <v>Rheoli strategol - Ysgolion cynradd</v>
      </c>
      <c r="Z170" s="387" t="str">
        <f t="shared" si="21"/>
        <v>Rheoli strategol - Ysgolion cynradd</v>
      </c>
      <c r="AA170" s="387" t="str">
        <f t="shared" si="21"/>
        <v>Rheoli strategol - Ysgolion cynradd</v>
      </c>
      <c r="AB170" s="387" t="str">
        <f t="shared" si="21"/>
        <v>Rheoli strategol - Ysgolion cynradd</v>
      </c>
      <c r="AC170" s="387">
        <f t="shared" si="17"/>
        <v>0</v>
      </c>
    </row>
    <row r="171" spans="1:29" ht="15.5" x14ac:dyDescent="0.35">
      <c r="A171" s="387" t="s">
        <v>1167</v>
      </c>
      <c r="C171" s="387" t="s">
        <v>1168</v>
      </c>
      <c r="G171" s="233"/>
      <c r="H171" s="233"/>
      <c r="L171" s="387" t="str">
        <f t="shared" si="13"/>
        <v/>
      </c>
      <c r="M171" s="387" t="str">
        <f t="shared" si="14"/>
        <v/>
      </c>
      <c r="N171" s="387">
        <v>31.2</v>
      </c>
      <c r="O171" s="387" t="s">
        <v>19</v>
      </c>
      <c r="P171" s="387" t="str">
        <f t="shared" si="20"/>
        <v/>
      </c>
      <c r="Q171" s="388" t="str">
        <f t="shared" si="16"/>
        <v>Other borrowing and credit arrangements (HRA)</v>
      </c>
      <c r="R171" s="391">
        <f>VLOOKUP(Q171,Translate!$A$5:$C$1178,2,FALSE)</f>
        <v>0</v>
      </c>
      <c r="W171" s="387" t="s">
        <v>660</v>
      </c>
      <c r="X171" s="387" t="str">
        <f t="shared" si="21"/>
        <v>Rheoli strategol - Ysgolion uwchradd</v>
      </c>
      <c r="Y171" s="387" t="str">
        <f t="shared" si="21"/>
        <v>Rheoli strategol - Ysgolion uwchradd</v>
      </c>
      <c r="Z171" s="387" t="str">
        <f t="shared" si="21"/>
        <v>Rheoli strategol - Ysgolion uwchradd</v>
      </c>
      <c r="AA171" s="387" t="str">
        <f t="shared" si="21"/>
        <v>Rheoli strategol - Ysgolion uwchradd</v>
      </c>
      <c r="AB171" s="387" t="str">
        <f t="shared" si="21"/>
        <v>Rheoli strategol - Ysgolion uwchradd</v>
      </c>
      <c r="AC171" s="387">
        <f t="shared" si="17"/>
        <v>0</v>
      </c>
    </row>
    <row r="172" spans="1:29" ht="15.5" x14ac:dyDescent="0.35">
      <c r="A172" s="387" t="s">
        <v>1169</v>
      </c>
      <c r="C172" s="387" t="s">
        <v>1170</v>
      </c>
      <c r="G172" s="233"/>
      <c r="H172" s="233"/>
      <c r="L172" s="387" t="str">
        <f t="shared" si="13"/>
        <v/>
      </c>
      <c r="M172" s="387" t="str">
        <f t="shared" si="14"/>
        <v/>
      </c>
      <c r="N172" s="387">
        <v>31</v>
      </c>
      <c r="O172" s="387" t="s">
        <v>32</v>
      </c>
      <c r="P172" s="387" t="str">
        <f t="shared" si="20"/>
        <v/>
      </c>
      <c r="Q172" s="388" t="str">
        <f t="shared" si="16"/>
        <v>Other borrowing and credit arrangements (Lines 31.1 and 31.2)</v>
      </c>
      <c r="R172" s="391" t="e">
        <f>VLOOKUP(Q172,Translate!$A$5:$C$1178,2,FALSE)</f>
        <v>#N/A</v>
      </c>
      <c r="W172" s="387" t="s">
        <v>661</v>
      </c>
      <c r="X172" s="387" t="str">
        <f t="shared" si="21"/>
        <v>Rheoli strategol - Ysgolion arbennig</v>
      </c>
      <c r="Y172" s="387" t="str">
        <f t="shared" si="21"/>
        <v>Rheoli strategol - Ysgolion arbennig</v>
      </c>
      <c r="Z172" s="387" t="str">
        <f t="shared" si="21"/>
        <v>Rheoli strategol - Ysgolion arbennig</v>
      </c>
      <c r="AA172" s="387" t="str">
        <f t="shared" si="21"/>
        <v>Rheoli strategol - Ysgolion arbennig</v>
      </c>
      <c r="AB172" s="387" t="str">
        <f t="shared" si="21"/>
        <v>Rheoli strategol - Ysgolion arbennig</v>
      </c>
      <c r="AC172" s="387">
        <f t="shared" si="17"/>
        <v>0</v>
      </c>
    </row>
    <row r="173" spans="1:29" ht="15.5" x14ac:dyDescent="0.35">
      <c r="A173" s="387" t="s">
        <v>1171</v>
      </c>
      <c r="C173" s="387" t="s">
        <v>1172</v>
      </c>
      <c r="G173" s="233"/>
      <c r="H173" s="233"/>
      <c r="L173" s="387" t="str">
        <f t="shared" si="13"/>
        <v/>
      </c>
      <c r="M173" s="387" t="str">
        <f t="shared" si="14"/>
        <v/>
      </c>
      <c r="N173" s="387">
        <v>32</v>
      </c>
      <c r="O173" s="387" t="s">
        <v>731</v>
      </c>
      <c r="P173" s="387" t="str">
        <f t="shared" si="20"/>
        <v/>
      </c>
      <c r="Q173" s="388" t="str">
        <f t="shared" si="16"/>
        <v>Total resources used to finance capital expenditure (the sum of the figures in the white cells above)</v>
      </c>
      <c r="R173" s="391">
        <f>VLOOKUP(Q173,Translate!$A$5:$C$1178,2,FALSE)</f>
        <v>0</v>
      </c>
      <c r="W173" s="387" t="s">
        <v>662</v>
      </c>
      <c r="X173" s="387" t="str">
        <f t="shared" si="21"/>
        <v>Rheoli strategol - Ysgolion canolradd</v>
      </c>
      <c r="Y173" s="387" t="str">
        <f t="shared" si="21"/>
        <v>Rheoli strategol - Ysgolion canolradd</v>
      </c>
      <c r="Z173" s="387" t="str">
        <f t="shared" si="21"/>
        <v>Rheoli strategol - Ysgolion canolradd</v>
      </c>
      <c r="AA173" s="387" t="str">
        <f t="shared" si="21"/>
        <v>Rheoli strategol - Ysgolion canolradd</v>
      </c>
      <c r="AB173" s="387" t="str">
        <f t="shared" si="21"/>
        <v>Rheoli strategol - Ysgolion canolradd</v>
      </c>
      <c r="AC173" s="387">
        <f t="shared" si="17"/>
        <v>0</v>
      </c>
    </row>
    <row r="174" spans="1:29" ht="15.5" x14ac:dyDescent="0.35">
      <c r="A174" s="387" t="s">
        <v>1173</v>
      </c>
      <c r="C174" s="387" t="s">
        <v>1174</v>
      </c>
      <c r="G174" s="233"/>
      <c r="H174" s="233"/>
      <c r="L174" s="387" t="str">
        <f t="shared" si="13"/>
        <v/>
      </c>
      <c r="M174" s="387" t="str">
        <f t="shared" si="14"/>
        <v/>
      </c>
      <c r="O174" s="387" t="s">
        <v>348</v>
      </c>
      <c r="P174" s="387" t="str">
        <f t="shared" si="20"/>
        <v/>
      </c>
      <c r="Q174" s="388" t="str">
        <f t="shared" si="16"/>
        <v>PLEASE COMPLETE THE LINES BELOW ON A PFI ON-BALANCE SHEET BASIS</v>
      </c>
      <c r="R174" s="391">
        <f>VLOOKUP(Q174,Translate!$A$5:$C$1178,2,FALSE)</f>
        <v>0</v>
      </c>
      <c r="W174" s="387" t="s">
        <v>630</v>
      </c>
      <c r="X174" s="387" t="str">
        <f t="shared" si="21"/>
        <v>Cyfanswm rheoli strategol</v>
      </c>
      <c r="Y174" s="387" t="str">
        <f t="shared" si="21"/>
        <v>Cyfanswm rheoli strategol</v>
      </c>
      <c r="Z174" s="387" t="str">
        <f t="shared" si="21"/>
        <v>Cyfanswm rheoli strategol</v>
      </c>
      <c r="AA174" s="387" t="str">
        <f t="shared" si="21"/>
        <v>Cyfanswm rheoli strategol</v>
      </c>
      <c r="AB174" s="387" t="str">
        <f t="shared" si="21"/>
        <v>Cyfanswm rheoli strategol</v>
      </c>
      <c r="AC174" s="387">
        <f t="shared" si="17"/>
        <v>0</v>
      </c>
    </row>
    <row r="175" spans="1:29" ht="15.5" x14ac:dyDescent="0.35">
      <c r="A175" s="387" t="s">
        <v>1175</v>
      </c>
      <c r="C175" s="387" t="s">
        <v>1176</v>
      </c>
      <c r="G175" s="233"/>
      <c r="H175" s="233"/>
      <c r="L175" s="387" t="str">
        <f t="shared" si="13"/>
        <v/>
      </c>
      <c r="M175" s="387" t="str">
        <f t="shared" si="14"/>
        <v/>
      </c>
      <c r="O175" s="387" t="s">
        <v>256</v>
      </c>
      <c r="P175" s="387" t="str">
        <f t="shared" si="20"/>
        <v/>
      </c>
      <c r="Q175" s="388" t="str">
        <f t="shared" si="16"/>
        <v>Capital financing requirement:</v>
      </c>
      <c r="R175" s="391">
        <f>VLOOKUP(Q175,Translate!$A$5:$C$1178,2,FALSE)</f>
        <v>0</v>
      </c>
      <c r="W175" s="387" t="s">
        <v>656</v>
      </c>
      <c r="X175" s="387" t="str">
        <f t="shared" si="21"/>
        <v>Cyllid ALl ar ysgolion arall - ysgolion meithrin</v>
      </c>
      <c r="Y175" s="387" t="str">
        <f t="shared" si="21"/>
        <v>Cyllid ALl ar ysgolion arall - ysgolion meithrin</v>
      </c>
      <c r="Z175" s="387" t="str">
        <f t="shared" si="21"/>
        <v>Cyllid ALl ar ysgolion arall - ysgolion meithrin</v>
      </c>
      <c r="AA175" s="387" t="str">
        <f t="shared" si="21"/>
        <v>Cyllid ALl ar ysgolion arall - ysgolion meithrin</v>
      </c>
      <c r="AB175" s="387" t="str">
        <f t="shared" si="21"/>
        <v>Cyllid ALl ar ysgolion arall - ysgolion meithrin</v>
      </c>
      <c r="AC175" s="387">
        <f t="shared" si="17"/>
        <v>0</v>
      </c>
    </row>
    <row r="176" spans="1:29" ht="15.5" x14ac:dyDescent="0.35">
      <c r="A176" s="387" t="s">
        <v>1177</v>
      </c>
      <c r="C176" s="387" t="s">
        <v>1178</v>
      </c>
      <c r="G176" s="233"/>
      <c r="H176" s="233"/>
      <c r="L176" s="387" t="str">
        <f t="shared" si="13"/>
        <v/>
      </c>
      <c r="M176" s="387" t="str">
        <f t="shared" si="14"/>
        <v/>
      </c>
      <c r="N176" s="387">
        <v>33</v>
      </c>
      <c r="O176" s="387" t="s">
        <v>257</v>
      </c>
      <c r="P176" s="387" t="str">
        <f t="shared" si="20"/>
        <v/>
      </c>
      <c r="Q176" s="388" t="str">
        <f t="shared" si="16"/>
        <v>Capital Financing Requirement as at 1 April</v>
      </c>
      <c r="R176" s="391">
        <f>VLOOKUP(Q176,Translate!$A$5:$C$1178,2,FALSE)</f>
        <v>0</v>
      </c>
      <c r="W176" s="387" t="s">
        <v>655</v>
      </c>
      <c r="X176" s="387" t="str">
        <f t="shared" si="21"/>
        <v>Cyllid ALl ar ysgolion arall - Ysgolion cynradd</v>
      </c>
      <c r="Y176" s="387" t="str">
        <f t="shared" si="21"/>
        <v>Cyllid ALl ar ysgolion arall - Ysgolion cynradd</v>
      </c>
      <c r="Z176" s="387" t="str">
        <f t="shared" si="21"/>
        <v>Cyllid ALl ar ysgolion arall - Ysgolion cynradd</v>
      </c>
      <c r="AA176" s="387" t="str">
        <f t="shared" si="21"/>
        <v>Cyllid ALl ar ysgolion arall - Ysgolion cynradd</v>
      </c>
      <c r="AB176" s="387" t="str">
        <f t="shared" si="21"/>
        <v>Cyllid ALl ar ysgolion arall - Ysgolion cynradd</v>
      </c>
      <c r="AC176" s="387">
        <f t="shared" si="17"/>
        <v>0</v>
      </c>
    </row>
    <row r="177" spans="1:29" ht="15.5" x14ac:dyDescent="0.35">
      <c r="A177" s="387" t="s">
        <v>1179</v>
      </c>
      <c r="C177" s="387" t="s">
        <v>1180</v>
      </c>
      <c r="G177" s="233"/>
      <c r="H177" s="233"/>
      <c r="L177" s="387" t="str">
        <f t="shared" si="13"/>
        <v/>
      </c>
      <c r="M177" s="387" t="str">
        <f t="shared" si="14"/>
        <v/>
      </c>
      <c r="N177" s="387">
        <v>34</v>
      </c>
      <c r="O177" s="387" t="s">
        <v>34</v>
      </c>
      <c r="P177" s="387" t="str">
        <f t="shared" si="20"/>
        <v>(line 30 plus line 31)</v>
      </c>
      <c r="Q177" s="388" t="str">
        <f t="shared" si="16"/>
        <v xml:space="preserve">Capital expenditure resourced by means of credit </v>
      </c>
      <c r="R177" s="391" t="e">
        <f>VLOOKUP(Q177,Translate!$A$5:$C$1178,2,FALSE)</f>
        <v>#N/A</v>
      </c>
      <c r="W177" s="387" t="s">
        <v>657</v>
      </c>
      <c r="X177" s="387" t="str">
        <f t="shared" si="21"/>
        <v>Cyllid ALl ar ysgolion arall - Ysgolion uwchradd</v>
      </c>
      <c r="Y177" s="387" t="str">
        <f t="shared" si="21"/>
        <v>Cyllid ALl ar ysgolion arall - Ysgolion uwchradd</v>
      </c>
      <c r="Z177" s="387" t="str">
        <f t="shared" si="21"/>
        <v>Cyllid ALl ar ysgolion arall - Ysgolion uwchradd</v>
      </c>
      <c r="AA177" s="387" t="str">
        <f t="shared" si="21"/>
        <v>Cyllid ALl ar ysgolion arall - Ysgolion uwchradd</v>
      </c>
      <c r="AB177" s="387" t="str">
        <f t="shared" si="21"/>
        <v>Cyllid ALl ar ysgolion arall - Ysgolion uwchradd</v>
      </c>
      <c r="AC177" s="387">
        <f t="shared" si="17"/>
        <v>0</v>
      </c>
    </row>
    <row r="178" spans="1:29" ht="15.5" x14ac:dyDescent="0.35">
      <c r="A178" s="387" t="s">
        <v>1181</v>
      </c>
      <c r="C178" s="387" t="s">
        <v>1182</v>
      </c>
      <c r="G178" s="233"/>
      <c r="H178" s="233"/>
      <c r="L178" s="387" t="str">
        <f t="shared" si="13"/>
        <v/>
      </c>
      <c r="M178" s="387" t="str">
        <f t="shared" si="14"/>
        <v/>
      </c>
      <c r="N178" s="387">
        <v>35</v>
      </c>
      <c r="O178" s="387" t="s">
        <v>253</v>
      </c>
      <c r="P178" s="387" t="str">
        <f t="shared" si="20"/>
        <v/>
      </c>
      <c r="Q178" s="388" t="str">
        <f t="shared" si="16"/>
        <v>Minimum Revenue Provision &amp; voluntary contributions</v>
      </c>
      <c r="R178" s="391">
        <f>VLOOKUP(Q178,Translate!$A$5:$C$1178,2,FALSE)</f>
        <v>0</v>
      </c>
      <c r="W178" s="387" t="s">
        <v>653</v>
      </c>
      <c r="X178" s="387" t="str">
        <f t="shared" si="21"/>
        <v>Cyllid ALl ar ysgolion arall - Ysgolion arbennig</v>
      </c>
      <c r="Y178" s="387" t="str">
        <f t="shared" si="21"/>
        <v>Cyllid ALl ar ysgolion arall - Ysgolion arbennig</v>
      </c>
      <c r="Z178" s="387" t="str">
        <f t="shared" si="21"/>
        <v>Cyllid ALl ar ysgolion arall - Ysgolion arbennig</v>
      </c>
      <c r="AA178" s="387" t="str">
        <f t="shared" si="21"/>
        <v>Cyllid ALl ar ysgolion arall - Ysgolion arbennig</v>
      </c>
      <c r="AB178" s="387" t="str">
        <f t="shared" si="21"/>
        <v>Cyllid ALl ar ysgolion arall - Ysgolion arbennig</v>
      </c>
      <c r="AC178" s="387">
        <f t="shared" si="17"/>
        <v>0</v>
      </c>
    </row>
    <row r="179" spans="1:29" ht="15.5" x14ac:dyDescent="0.35">
      <c r="A179" s="387" t="s">
        <v>1183</v>
      </c>
      <c r="C179" s="387" t="s">
        <v>1184</v>
      </c>
      <c r="G179" s="233"/>
      <c r="H179" s="233"/>
      <c r="L179" s="387" t="str">
        <f t="shared" si="13"/>
        <v/>
      </c>
      <c r="M179" s="387" t="str">
        <f t="shared" si="14"/>
        <v/>
      </c>
      <c r="N179" s="387">
        <v>36</v>
      </c>
      <c r="O179" s="387" t="s">
        <v>254</v>
      </c>
      <c r="P179" s="387" t="str">
        <f t="shared" si="20"/>
        <v>(line 34 less line 35)</v>
      </c>
      <c r="Q179" s="388" t="str">
        <f t="shared" si="16"/>
        <v xml:space="preserve">Change in Capital Financing Requirement </v>
      </c>
      <c r="R179" s="391" t="e">
        <f>VLOOKUP(Q179,Translate!$A$5:$C$1178,2,FALSE)</f>
        <v>#N/A</v>
      </c>
      <c r="W179" s="387" t="s">
        <v>654</v>
      </c>
      <c r="X179" s="387" t="str">
        <f t="shared" si="21"/>
        <v>Cyllid ALl ar ysgolion arall - Ysgolion canolradd</v>
      </c>
      <c r="Y179" s="387" t="str">
        <f t="shared" si="21"/>
        <v>Cyllid ALl ar ysgolion arall - Ysgolion canolradd</v>
      </c>
      <c r="Z179" s="387" t="str">
        <f t="shared" si="21"/>
        <v>Cyllid ALl ar ysgolion arall - Ysgolion canolradd</v>
      </c>
      <c r="AA179" s="387" t="str">
        <f t="shared" si="21"/>
        <v>Cyllid ALl ar ysgolion arall - Ysgolion canolradd</v>
      </c>
      <c r="AB179" s="387" t="str">
        <f t="shared" si="21"/>
        <v>Cyllid ALl ar ysgolion arall - Ysgolion canolradd</v>
      </c>
      <c r="AC179" s="387">
        <f t="shared" si="17"/>
        <v>0</v>
      </c>
    </row>
    <row r="180" spans="1:29" ht="15.5" x14ac:dyDescent="0.35">
      <c r="A180" s="387" t="s">
        <v>1185</v>
      </c>
      <c r="C180" s="387" t="s">
        <v>1186</v>
      </c>
      <c r="G180" s="233"/>
      <c r="H180" s="233"/>
      <c r="L180" s="387" t="str">
        <f t="shared" si="13"/>
        <v/>
      </c>
      <c r="M180" s="387" t="str">
        <f t="shared" si="14"/>
        <v/>
      </c>
      <c r="N180" s="387">
        <v>37</v>
      </c>
      <c r="O180" s="387" t="s">
        <v>255</v>
      </c>
      <c r="P180" s="387" t="str">
        <f t="shared" si="20"/>
        <v>(line 33 plus line 36)</v>
      </c>
      <c r="Q180" s="388" t="str">
        <f t="shared" si="16"/>
        <v xml:space="preserve">Capital Financing Requirement as at 31 March </v>
      </c>
      <c r="R180" s="391" t="e">
        <f>VLOOKUP(Q180,Translate!$A$5:$C$1178,2,FALSE)</f>
        <v>#N/A</v>
      </c>
      <c r="W180" s="387" t="s">
        <v>595</v>
      </c>
      <c r="X180" s="387" t="str">
        <f t="shared" si="21"/>
        <v>Cyfanswm cyllid ALl ar ysgolion arall - ysgolion meithrin</v>
      </c>
      <c r="Y180" s="387" t="str">
        <f t="shared" si="21"/>
        <v>Cyfanswm cyllid ALl ar ysgolion arall - ysgolion meithrin</v>
      </c>
      <c r="Z180" s="387" t="str">
        <f t="shared" si="21"/>
        <v>Cyfanswm cyllid ALl ar ysgolion arall - ysgolion meithrin</v>
      </c>
      <c r="AA180" s="387" t="str">
        <f t="shared" si="21"/>
        <v>Cyfanswm cyllid ALl ar ysgolion arall - ysgolion meithrin</v>
      </c>
      <c r="AB180" s="387" t="str">
        <f t="shared" si="21"/>
        <v>Cyfanswm cyllid ALl ar ysgolion arall - ysgolion meithrin</v>
      </c>
      <c r="AC180" s="387">
        <f t="shared" si="17"/>
        <v>0</v>
      </c>
    </row>
    <row r="181" spans="1:29" ht="15.5" x14ac:dyDescent="0.35">
      <c r="A181" s="387" t="s">
        <v>1187</v>
      </c>
      <c r="C181" s="387" t="s">
        <v>1188</v>
      </c>
      <c r="G181" s="233"/>
      <c r="H181" s="233"/>
      <c r="L181" s="387" t="str">
        <f t="shared" si="13"/>
        <v/>
      </c>
      <c r="M181" s="387" t="str">
        <f t="shared" si="14"/>
        <v/>
      </c>
      <c r="O181" s="387" t="s">
        <v>258</v>
      </c>
      <c r="P181" s="387" t="str">
        <f t="shared" si="20"/>
        <v/>
      </c>
      <c r="Q181" s="388" t="str">
        <f t="shared" si="16"/>
        <v>Borrowing, credit and investments at start of year:</v>
      </c>
      <c r="R181" s="391">
        <f>VLOOKUP(Q181,Translate!$A$5:$C$1178,2,FALSE)</f>
        <v>0</v>
      </c>
      <c r="W181" s="387" t="s">
        <v>650</v>
      </c>
      <c r="X181" s="387" t="str">
        <f t="shared" si="21"/>
        <v>Cyllid ALl - ysgolion meithrin</v>
      </c>
      <c r="Y181" s="387" t="str">
        <f t="shared" si="21"/>
        <v>Cyllid ALl - ysgolion meithrin</v>
      </c>
      <c r="Z181" s="387" t="str">
        <f t="shared" si="21"/>
        <v>Cyllid ALl - ysgolion meithrin</v>
      </c>
      <c r="AA181" s="387" t="str">
        <f t="shared" si="21"/>
        <v>Cyllid ALl - ysgolion meithrin</v>
      </c>
      <c r="AB181" s="387" t="str">
        <f t="shared" si="21"/>
        <v>Cyllid ALl - ysgolion meithrin</v>
      </c>
      <c r="AC181" s="387">
        <f t="shared" si="17"/>
        <v>0</v>
      </c>
    </row>
    <row r="182" spans="1:29" ht="15.5" x14ac:dyDescent="0.35">
      <c r="A182" s="387" t="s">
        <v>1189</v>
      </c>
      <c r="C182" s="387" t="s">
        <v>1190</v>
      </c>
      <c r="G182" s="233"/>
      <c r="H182" s="233"/>
      <c r="L182" s="387" t="str">
        <f t="shared" si="13"/>
        <v/>
      </c>
      <c r="M182" s="387" t="str">
        <f t="shared" si="14"/>
        <v/>
      </c>
      <c r="N182" s="387">
        <v>38</v>
      </c>
      <c r="O182" s="387" t="s">
        <v>259</v>
      </c>
      <c r="P182" s="387" t="str">
        <f t="shared" si="20"/>
        <v/>
      </c>
      <c r="Q182" s="388" t="str">
        <f t="shared" si="16"/>
        <v>Gross borrowing as at start of year</v>
      </c>
      <c r="R182" s="391">
        <f>VLOOKUP(Q182,Translate!$A$5:$C$1178,2,FALSE)</f>
        <v>0</v>
      </c>
      <c r="W182" s="387" t="s">
        <v>648</v>
      </c>
      <c r="X182" s="387" t="str">
        <f t="shared" si="21"/>
        <v>Cyllid ALl - Ysgolion cynradd</v>
      </c>
      <c r="Y182" s="387" t="str">
        <f t="shared" si="21"/>
        <v>Cyllid ALl - Ysgolion cynradd</v>
      </c>
      <c r="Z182" s="387" t="str">
        <f t="shared" si="21"/>
        <v>Cyllid ALl - Ysgolion cynradd</v>
      </c>
      <c r="AA182" s="387" t="str">
        <f t="shared" si="21"/>
        <v>Cyllid ALl - Ysgolion cynradd</v>
      </c>
      <c r="AB182" s="387" t="str">
        <f t="shared" si="21"/>
        <v>Cyllid ALl - Ysgolion cynradd</v>
      </c>
      <c r="AC182" s="387">
        <f t="shared" si="17"/>
        <v>0</v>
      </c>
    </row>
    <row r="183" spans="1:29" ht="15.5" x14ac:dyDescent="0.35">
      <c r="A183" s="387" t="s">
        <v>1191</v>
      </c>
      <c r="C183" s="387" t="s">
        <v>1192</v>
      </c>
      <c r="G183" s="233"/>
      <c r="H183" s="233"/>
      <c r="L183" s="387" t="str">
        <f t="shared" si="13"/>
        <v/>
      </c>
      <c r="M183" s="387" t="str">
        <f t="shared" si="14"/>
        <v/>
      </c>
      <c r="N183" s="387">
        <v>39</v>
      </c>
      <c r="O183" s="387" t="s">
        <v>260</v>
      </c>
      <c r="P183" s="387" t="str">
        <f t="shared" si="20"/>
        <v/>
      </c>
      <c r="Q183" s="388" t="str">
        <f t="shared" si="16"/>
        <v>Other long-term liabilities as at start of year</v>
      </c>
      <c r="R183" s="391">
        <f>VLOOKUP(Q183,Translate!$A$5:$C$1178,2,FALSE)</f>
        <v>0</v>
      </c>
      <c r="W183" s="387" t="s">
        <v>652</v>
      </c>
      <c r="X183" s="387" t="str">
        <f t="shared" si="21"/>
        <v>Cyllid ALl - Ysgolion uwchradd</v>
      </c>
      <c r="Y183" s="387" t="str">
        <f t="shared" si="21"/>
        <v>Cyllid ALl - Ysgolion uwchradd</v>
      </c>
      <c r="Z183" s="387" t="str">
        <f t="shared" si="21"/>
        <v>Cyllid ALl - Ysgolion uwchradd</v>
      </c>
      <c r="AA183" s="387" t="str">
        <f t="shared" si="21"/>
        <v>Cyllid ALl - Ysgolion uwchradd</v>
      </c>
      <c r="AB183" s="387" t="str">
        <f t="shared" si="21"/>
        <v>Cyllid ALl - Ysgolion uwchradd</v>
      </c>
      <c r="AC183" s="387">
        <f t="shared" si="17"/>
        <v>0</v>
      </c>
    </row>
    <row r="184" spans="1:29" ht="15.5" x14ac:dyDescent="0.35">
      <c r="A184" s="387" t="s">
        <v>1193</v>
      </c>
      <c r="C184" s="387" t="s">
        <v>1194</v>
      </c>
      <c r="G184" s="233"/>
      <c r="H184" s="233"/>
      <c r="L184" s="387" t="str">
        <f t="shared" si="13"/>
        <v/>
      </c>
      <c r="M184" s="387" t="str">
        <f t="shared" si="14"/>
        <v/>
      </c>
      <c r="N184" s="387">
        <v>40</v>
      </c>
      <c r="O184" s="387" t="s">
        <v>261</v>
      </c>
      <c r="P184" s="387" t="str">
        <f t="shared" si="20"/>
        <v/>
      </c>
      <c r="Q184" s="388" t="str">
        <f t="shared" si="16"/>
        <v>Investments as at start of year</v>
      </c>
      <c r="R184" s="391">
        <f>VLOOKUP(Q184,Translate!$A$5:$C$1178,2,FALSE)</f>
        <v>0</v>
      </c>
      <c r="W184" s="387" t="s">
        <v>644</v>
      </c>
      <c r="X184" s="387" t="str">
        <f t="shared" si="21"/>
        <v>Cyllid ALl - Ysgolion arbennig</v>
      </c>
      <c r="Y184" s="387" t="str">
        <f t="shared" si="21"/>
        <v>Cyllid ALl - Ysgolion arbennig</v>
      </c>
      <c r="Z184" s="387" t="str">
        <f t="shared" si="21"/>
        <v>Cyllid ALl - Ysgolion arbennig</v>
      </c>
      <c r="AA184" s="387" t="str">
        <f t="shared" si="21"/>
        <v>Cyllid ALl - Ysgolion arbennig</v>
      </c>
      <c r="AB184" s="387" t="str">
        <f t="shared" si="21"/>
        <v>Cyllid ALl - Ysgolion arbennig</v>
      </c>
      <c r="AC184" s="387">
        <f t="shared" si="17"/>
        <v>0</v>
      </c>
    </row>
    <row r="185" spans="1:29" ht="15.5" x14ac:dyDescent="0.35">
      <c r="A185" s="387" t="s">
        <v>1195</v>
      </c>
      <c r="C185" s="387" t="s">
        <v>1196</v>
      </c>
      <c r="G185" s="233"/>
      <c r="H185" s="233"/>
      <c r="L185" s="387" t="str">
        <f t="shared" si="13"/>
        <v/>
      </c>
      <c r="M185" s="387" t="str">
        <f t="shared" si="14"/>
        <v/>
      </c>
      <c r="O185" s="387" t="s">
        <v>262</v>
      </c>
      <c r="P185" s="387" t="str">
        <f t="shared" si="20"/>
        <v/>
      </c>
      <c r="Q185" s="388" t="str">
        <f t="shared" si="16"/>
        <v>Borrowing, credit and investments at end of year:</v>
      </c>
      <c r="R185" s="391">
        <f>VLOOKUP(Q185,Translate!$A$5:$C$1178,2,FALSE)</f>
        <v>0</v>
      </c>
      <c r="W185" s="387" t="s">
        <v>646</v>
      </c>
      <c r="X185" s="387" t="str">
        <f t="shared" si="21"/>
        <v>Cyllid ALl - Ysgolion canolradd</v>
      </c>
      <c r="Y185" s="387" t="str">
        <f t="shared" si="21"/>
        <v>Cyllid ALl - Ysgolion canolradd</v>
      </c>
      <c r="Z185" s="387" t="str">
        <f t="shared" si="21"/>
        <v>Cyllid ALl - Ysgolion canolradd</v>
      </c>
      <c r="AA185" s="387" t="str">
        <f t="shared" si="21"/>
        <v>Cyllid ALl - Ysgolion canolradd</v>
      </c>
      <c r="AB185" s="387" t="str">
        <f t="shared" si="21"/>
        <v>Cyllid ALl - Ysgolion canolradd</v>
      </c>
      <c r="AC185" s="387">
        <f t="shared" si="17"/>
        <v>0</v>
      </c>
    </row>
    <row r="186" spans="1:29" ht="15.5" x14ac:dyDescent="0.35">
      <c r="A186" s="387" t="s">
        <v>1197</v>
      </c>
      <c r="C186" s="387" t="s">
        <v>1198</v>
      </c>
      <c r="G186" s="233"/>
      <c r="H186" s="233"/>
      <c r="L186" s="387" t="str">
        <f t="shared" si="13"/>
        <v/>
      </c>
      <c r="M186" s="387" t="str">
        <f t="shared" si="14"/>
        <v/>
      </c>
      <c r="N186" s="387">
        <v>41</v>
      </c>
      <c r="O186" s="387" t="s">
        <v>263</v>
      </c>
      <c r="P186" s="387" t="str">
        <f t="shared" si="20"/>
        <v/>
      </c>
      <c r="Q186" s="388" t="str">
        <f t="shared" si="16"/>
        <v>Gross borrowing as at year end</v>
      </c>
      <c r="R186" s="391">
        <f>VLOOKUP(Q186,Translate!$A$5:$C$1178,2,FALSE)</f>
        <v>0</v>
      </c>
      <c r="W186" s="387" t="s">
        <v>636</v>
      </c>
      <c r="X186" s="387" t="str">
        <f t="shared" si="21"/>
        <v>Cyfaswm cyllid ALl</v>
      </c>
      <c r="Y186" s="387" t="str">
        <f t="shared" si="21"/>
        <v>Cyfaswm cyllid ALl</v>
      </c>
      <c r="Z186" s="387" t="str">
        <f t="shared" si="21"/>
        <v>Cyfaswm cyllid ALl</v>
      </c>
      <c r="AA186" s="387" t="str">
        <f t="shared" si="21"/>
        <v>Cyfaswm cyllid ALl</v>
      </c>
      <c r="AB186" s="387" t="str">
        <f t="shared" si="21"/>
        <v>Cyfaswm cyllid ALl</v>
      </c>
      <c r="AC186" s="387">
        <f t="shared" si="17"/>
        <v>0</v>
      </c>
    </row>
    <row r="187" spans="1:29" ht="15.5" x14ac:dyDescent="0.35">
      <c r="A187" s="387" t="s">
        <v>1199</v>
      </c>
      <c r="C187" s="387" t="s">
        <v>1200</v>
      </c>
      <c r="G187" s="233"/>
      <c r="H187" s="233"/>
      <c r="L187" s="387" t="str">
        <f t="shared" si="13"/>
        <v/>
      </c>
      <c r="M187" s="387" t="str">
        <f t="shared" si="14"/>
        <v/>
      </c>
      <c r="N187" s="387">
        <v>42</v>
      </c>
      <c r="O187" s="387" t="s">
        <v>264</v>
      </c>
      <c r="P187" s="387" t="str">
        <f t="shared" si="20"/>
        <v/>
      </c>
      <c r="Q187" s="388" t="str">
        <f t="shared" si="16"/>
        <v>Other long-term liabilities as at year end</v>
      </c>
      <c r="R187" s="391">
        <f>VLOOKUP(Q187,Translate!$A$5:$C$1178,2,FALSE)</f>
        <v>0</v>
      </c>
      <c r="W187" s="387" t="s">
        <v>666</v>
      </c>
      <c r="X187" s="387" t="str">
        <f t="shared" si="21"/>
        <v>Gwariant ysgol - ysgolion meithrin</v>
      </c>
      <c r="Y187" s="387" t="str">
        <f t="shared" si="21"/>
        <v>Gwariant ysgol - ysgolion meithrin</v>
      </c>
      <c r="Z187" s="387" t="str">
        <f t="shared" si="21"/>
        <v>Gwariant ysgol - ysgolion meithrin</v>
      </c>
      <c r="AA187" s="387" t="str">
        <f t="shared" si="21"/>
        <v>Gwariant ysgol - ysgolion meithrin</v>
      </c>
      <c r="AB187" s="387" t="str">
        <f t="shared" si="21"/>
        <v>Gwariant ysgol - ysgolion meithrin</v>
      </c>
      <c r="AC187" s="387">
        <f t="shared" si="17"/>
        <v>0</v>
      </c>
    </row>
    <row r="188" spans="1:29" ht="15.5" x14ac:dyDescent="0.35">
      <c r="A188" s="387" t="s">
        <v>1201</v>
      </c>
      <c r="C188" s="387" t="s">
        <v>1202</v>
      </c>
      <c r="G188" s="233"/>
      <c r="H188" s="233"/>
      <c r="L188" s="387" t="str">
        <f t="shared" si="13"/>
        <v/>
      </c>
      <c r="M188" s="387" t="str">
        <f t="shared" si="14"/>
        <v/>
      </c>
      <c r="N188" s="387">
        <v>43</v>
      </c>
      <c r="O188" s="387" t="s">
        <v>265</v>
      </c>
      <c r="P188" s="387" t="str">
        <f t="shared" si="20"/>
        <v/>
      </c>
      <c r="Q188" s="388" t="str">
        <f t="shared" si="16"/>
        <v>Investments as at year end</v>
      </c>
      <c r="R188" s="391">
        <f>VLOOKUP(Q188,Translate!$A$5:$C$1178,2,FALSE)</f>
        <v>0</v>
      </c>
      <c r="W188" s="387" t="s">
        <v>668</v>
      </c>
      <c r="X188" s="387" t="str">
        <f t="shared" si="21"/>
        <v>Gwariant ysgol - Ysgolion cynradd</v>
      </c>
      <c r="Y188" s="387" t="str">
        <f t="shared" si="21"/>
        <v>Gwariant ysgol - Ysgolion cynradd</v>
      </c>
      <c r="Z188" s="387" t="str">
        <f t="shared" si="21"/>
        <v>Gwariant ysgol - Ysgolion cynradd</v>
      </c>
      <c r="AA188" s="387" t="str">
        <f t="shared" si="21"/>
        <v>Gwariant ysgol - Ysgolion cynradd</v>
      </c>
      <c r="AB188" s="387" t="str">
        <f t="shared" si="21"/>
        <v>Gwariant ysgol - Ysgolion cynradd</v>
      </c>
      <c r="AC188" s="387">
        <f t="shared" si="17"/>
        <v>0</v>
      </c>
    </row>
    <row r="189" spans="1:29" ht="15.5" x14ac:dyDescent="0.35">
      <c r="A189" s="387" t="s">
        <v>1203</v>
      </c>
      <c r="C189" s="387" t="s">
        <v>1204</v>
      </c>
      <c r="G189" s="233"/>
      <c r="H189" s="233"/>
      <c r="L189" s="387" t="str">
        <f t="shared" si="13"/>
        <v/>
      </c>
      <c r="M189" s="387" t="str">
        <f t="shared" si="14"/>
        <v/>
      </c>
      <c r="O189" s="387" t="s">
        <v>266</v>
      </c>
      <c r="P189" s="387" t="str">
        <f t="shared" si="20"/>
        <v/>
      </c>
      <c r="Q189" s="388" t="str">
        <f t="shared" si="16"/>
        <v>Operational boundary and authorised limit:</v>
      </c>
      <c r="R189" s="391">
        <f>VLOOKUP(Q189,Translate!$A$5:$C$1178,2,FALSE)</f>
        <v>0</v>
      </c>
      <c r="W189" s="387" t="s">
        <v>669</v>
      </c>
      <c r="X189" s="387" t="str">
        <f t="shared" si="21"/>
        <v>Gwariant ysgol - Ysgolion uwchradd</v>
      </c>
      <c r="Y189" s="387" t="str">
        <f t="shared" si="21"/>
        <v>Gwariant ysgol - Ysgolion uwchradd</v>
      </c>
      <c r="Z189" s="387" t="str">
        <f t="shared" si="21"/>
        <v>Gwariant ysgol - Ysgolion uwchradd</v>
      </c>
      <c r="AA189" s="387" t="str">
        <f t="shared" si="21"/>
        <v>Gwariant ysgol - Ysgolion uwchradd</v>
      </c>
      <c r="AB189" s="387" t="str">
        <f t="shared" si="21"/>
        <v>Gwariant ysgol - Ysgolion uwchradd</v>
      </c>
      <c r="AC189" s="387">
        <f t="shared" si="17"/>
        <v>0</v>
      </c>
    </row>
    <row r="190" spans="1:29" ht="15.5" x14ac:dyDescent="0.35">
      <c r="A190" s="387" t="s">
        <v>1205</v>
      </c>
      <c r="C190" s="387" t="s">
        <v>1206</v>
      </c>
      <c r="G190" s="233"/>
      <c r="H190" s="233"/>
      <c r="L190" s="387" t="str">
        <f t="shared" si="13"/>
        <v/>
      </c>
      <c r="M190" s="387" t="str">
        <f t="shared" si="14"/>
        <v/>
      </c>
      <c r="N190" s="387">
        <v>44</v>
      </c>
      <c r="O190" s="387" t="s">
        <v>271</v>
      </c>
      <c r="P190" s="387" t="str">
        <f t="shared" si="20"/>
        <v/>
      </c>
      <c r="Q190" s="388" t="str">
        <f t="shared" si="16"/>
        <v>Operational boundary for external debt as at start of year</v>
      </c>
      <c r="R190" s="391">
        <f>VLOOKUP(Q190,Translate!$A$5:$C$1178,2,FALSE)</f>
        <v>0</v>
      </c>
      <c r="W190" s="387" t="s">
        <v>670</v>
      </c>
      <c r="X190" s="387" t="str">
        <f t="shared" si="21"/>
        <v>Gwariant ysgol - Ysgolion arbennig</v>
      </c>
      <c r="Y190" s="387" t="str">
        <f t="shared" si="21"/>
        <v>Gwariant ysgol - Ysgolion arbennig</v>
      </c>
      <c r="Z190" s="387" t="str">
        <f t="shared" si="21"/>
        <v>Gwariant ysgol - Ysgolion arbennig</v>
      </c>
      <c r="AA190" s="387" t="str">
        <f t="shared" si="21"/>
        <v>Gwariant ysgol - Ysgolion arbennig</v>
      </c>
      <c r="AB190" s="387" t="str">
        <f t="shared" si="21"/>
        <v>Gwariant ysgol - Ysgolion arbennig</v>
      </c>
      <c r="AC190" s="387">
        <f t="shared" si="17"/>
        <v>0</v>
      </c>
    </row>
    <row r="191" spans="1:29" ht="15.5" x14ac:dyDescent="0.35">
      <c r="A191" s="387" t="s">
        <v>1207</v>
      </c>
      <c r="C191" s="387" t="s">
        <v>1208</v>
      </c>
      <c r="G191" s="233"/>
      <c r="H191" s="233"/>
      <c r="L191" s="387" t="str">
        <f t="shared" si="13"/>
        <v/>
      </c>
      <c r="M191" s="387" t="str">
        <f t="shared" si="14"/>
        <v/>
      </c>
      <c r="N191" s="387">
        <v>45</v>
      </c>
      <c r="O191" s="387" t="s">
        <v>272</v>
      </c>
      <c r="P191" s="387" t="str">
        <f t="shared" si="20"/>
        <v/>
      </c>
      <c r="Q191" s="388" t="str">
        <f t="shared" si="16"/>
        <v>Authorised limit for external debt as at start of year</v>
      </c>
      <c r="R191" s="391">
        <f>VLOOKUP(Q191,Translate!$A$5:$C$1178,2,FALSE)</f>
        <v>0</v>
      </c>
      <c r="W191" s="387" t="s">
        <v>671</v>
      </c>
      <c r="X191" s="387" t="str">
        <f t="shared" si="21"/>
        <v>Gwariant ysgol - Ysgolion canolradd</v>
      </c>
      <c r="Y191" s="387" t="str">
        <f t="shared" si="21"/>
        <v>Gwariant ysgol - Ysgolion canolradd</v>
      </c>
      <c r="Z191" s="387" t="str">
        <f t="shared" si="21"/>
        <v>Gwariant ysgol - Ysgolion canolradd</v>
      </c>
      <c r="AA191" s="387" t="str">
        <f t="shared" si="21"/>
        <v>Gwariant ysgol - Ysgolion canolradd</v>
      </c>
      <c r="AB191" s="387" t="str">
        <f t="shared" si="21"/>
        <v>Gwariant ysgol - Ysgolion canolradd</v>
      </c>
      <c r="AC191" s="387">
        <f t="shared" si="17"/>
        <v>0</v>
      </c>
    </row>
    <row r="192" spans="1:29" ht="15.5" x14ac:dyDescent="0.35">
      <c r="A192" s="387" t="s">
        <v>1209</v>
      </c>
      <c r="C192" s="387" t="s">
        <v>1210</v>
      </c>
      <c r="G192" s="233"/>
      <c r="H192" s="233"/>
      <c r="L192" s="387" t="str">
        <f t="shared" si="13"/>
        <v/>
      </c>
      <c r="M192" s="387" t="str">
        <f t="shared" si="14"/>
        <v/>
      </c>
      <c r="N192" s="387">
        <v>46</v>
      </c>
      <c r="O192" s="387" t="s">
        <v>273</v>
      </c>
      <c r="P192" s="387" t="str">
        <f t="shared" si="20"/>
        <v/>
      </c>
      <c r="Q192" s="388" t="str">
        <f t="shared" si="16"/>
        <v>Operational boundary for external debt as at year end</v>
      </c>
      <c r="R192" s="391">
        <f>VLOOKUP(Q192,Translate!$A$5:$C$1178,2,FALSE)</f>
        <v>0</v>
      </c>
      <c r="W192" s="387" t="s">
        <v>611</v>
      </c>
      <c r="X192" s="387" t="str">
        <f t="shared" si="21"/>
        <v>Cyfanswm gwariant ysgol</v>
      </c>
      <c r="Y192" s="387" t="str">
        <f t="shared" si="21"/>
        <v>Cyfanswm gwariant ysgol</v>
      </c>
      <c r="Z192" s="387" t="str">
        <f t="shared" si="21"/>
        <v>Cyfanswm gwariant ysgol</v>
      </c>
      <c r="AA192" s="387" t="str">
        <f t="shared" si="21"/>
        <v>Cyfanswm gwariant ysgol</v>
      </c>
      <c r="AB192" s="387" t="str">
        <f t="shared" si="21"/>
        <v>Cyfanswm gwariant ysgol</v>
      </c>
      <c r="AC192" s="387">
        <f t="shared" si="17"/>
        <v>0</v>
      </c>
    </row>
    <row r="193" spans="1:29" ht="15.5" x14ac:dyDescent="0.35">
      <c r="A193" s="387" t="s">
        <v>1211</v>
      </c>
      <c r="C193" s="387" t="s">
        <v>1212</v>
      </c>
      <c r="G193" s="233"/>
      <c r="H193" s="233"/>
      <c r="L193" s="387" t="str">
        <f t="shared" si="13"/>
        <v/>
      </c>
      <c r="M193" s="387" t="str">
        <f t="shared" si="14"/>
        <v/>
      </c>
      <c r="N193" s="387">
        <v>47</v>
      </c>
      <c r="O193" s="387" t="s">
        <v>274</v>
      </c>
      <c r="P193" s="387" t="str">
        <f t="shared" si="20"/>
        <v/>
      </c>
      <c r="Q193" s="388" t="str">
        <f t="shared" si="16"/>
        <v>Authorised limit for external debt as at year end</v>
      </c>
      <c r="R193" s="391">
        <f>VLOOKUP(Q193,Translate!$A$5:$C$1178,2,FALSE)</f>
        <v>0</v>
      </c>
      <c r="W193" s="387" t="s">
        <v>672</v>
      </c>
      <c r="X193" s="387" t="str">
        <f t="shared" si="21"/>
        <v>Rheoli strategol - heblaw ysgolion</v>
      </c>
      <c r="Y193" s="387" t="str">
        <f t="shared" si="21"/>
        <v>Rheoli strategol - heblaw ysgolion</v>
      </c>
      <c r="Z193" s="387" t="str">
        <f t="shared" si="21"/>
        <v>Rheoli strategol - heblaw ysgolion</v>
      </c>
      <c r="AA193" s="387" t="str">
        <f t="shared" si="21"/>
        <v>Rheoli strategol - heblaw ysgolion</v>
      </c>
      <c r="AB193" s="387" t="str">
        <f t="shared" si="21"/>
        <v>Rheoli strategol - heblaw ysgolion</v>
      </c>
      <c r="AC193" s="387">
        <f t="shared" si="17"/>
        <v>0</v>
      </c>
    </row>
    <row r="194" spans="1:29" ht="15.5" x14ac:dyDescent="0.35">
      <c r="A194" s="387" t="s">
        <v>1213</v>
      </c>
      <c r="C194" s="387" t="s">
        <v>1214</v>
      </c>
      <c r="G194" s="233"/>
      <c r="H194" s="233"/>
      <c r="L194" s="387" t="str">
        <f t="shared" si="13"/>
        <v/>
      </c>
      <c r="M194" s="387" t="str">
        <f t="shared" si="14"/>
        <v/>
      </c>
      <c r="O194" s="387" t="s">
        <v>21</v>
      </c>
      <c r="P194" s="387" t="str">
        <f t="shared" si="20"/>
        <v/>
      </c>
      <c r="Q194" s="388" t="str">
        <f t="shared" si="16"/>
        <v>Total receipts:</v>
      </c>
      <c r="R194" s="391">
        <f>VLOOKUP(Q194,Translate!$A$5:$C$1178,2,FALSE)</f>
        <v>0</v>
      </c>
      <c r="W194" s="387" t="s">
        <v>673</v>
      </c>
      <c r="X194" s="387" t="str">
        <f t="shared" si="21"/>
        <v>Mynediad i addysg (heb gynnwys cludiant) - heblaw ysgol</v>
      </c>
      <c r="Y194" s="387" t="str">
        <f t="shared" si="21"/>
        <v>Mynediad i addysg (heb gynnwys cludiant) - heblaw ysgol</v>
      </c>
      <c r="Z194" s="387" t="str">
        <f t="shared" si="21"/>
        <v>Mynediad i addysg (heb gynnwys cludiant) - heblaw ysgol</v>
      </c>
      <c r="AA194" s="387" t="str">
        <f t="shared" si="21"/>
        <v>Mynediad i addysg (heb gynnwys cludiant) - heblaw ysgol</v>
      </c>
      <c r="AB194" s="387" t="str">
        <f t="shared" si="21"/>
        <v>Mynediad i addysg (heb gynnwys cludiant) - heblaw ysgol</v>
      </c>
      <c r="AC194" s="387">
        <f t="shared" si="17"/>
        <v>0</v>
      </c>
    </row>
    <row r="195" spans="1:29" ht="15.5" x14ac:dyDescent="0.35">
      <c r="A195" s="387" t="s">
        <v>1215</v>
      </c>
      <c r="C195" s="387" t="s">
        <v>1216</v>
      </c>
      <c r="G195" s="233"/>
      <c r="H195" s="233"/>
      <c r="L195" s="387" t="str">
        <f t="shared" si="13"/>
        <v/>
      </c>
      <c r="M195" s="387" t="str">
        <f t="shared" si="14"/>
        <v/>
      </c>
      <c r="N195" s="387">
        <v>20</v>
      </c>
      <c r="O195" s="387" t="s">
        <v>301</v>
      </c>
      <c r="P195" s="387" t="str">
        <f t="shared" si="20"/>
        <v/>
      </c>
      <c r="Q195" s="388" t="str">
        <f t="shared" si="16"/>
        <v>Total in-year capital receipts - HRA (COR1-2, line 24, column 13)</v>
      </c>
      <c r="R195" s="391" t="e">
        <f>VLOOKUP(Q195,Translate!$A$5:$C$1178,2,FALSE)</f>
        <v>#N/A</v>
      </c>
      <c r="W195" s="387" t="s">
        <v>674</v>
      </c>
      <c r="X195" s="387" t="str">
        <f t="shared" si="21"/>
        <v>Darpariaeth dan 5 oed heb fod mewn ysgol feithrin, ysgol gynradd nac ysgol arbennig</v>
      </c>
      <c r="Y195" s="387" t="str">
        <f t="shared" si="21"/>
        <v>Darpariaeth dan 5 oed heb fod mewn ysgol feithrin, ysgol gynradd nac ysgol arbennig</v>
      </c>
      <c r="Z195" s="387" t="str">
        <f t="shared" si="21"/>
        <v>Darpariaeth dan 5 oed heb fod mewn ysgol feithrin, ysgol gynradd nac ysgol arbennig</v>
      </c>
      <c r="AA195" s="387" t="str">
        <f t="shared" si="21"/>
        <v>Darpariaeth dan 5 oed heb fod mewn ysgol feithrin, ysgol gynradd nac ysgol arbennig</v>
      </c>
      <c r="AB195" s="387" t="str">
        <f t="shared" si="21"/>
        <v>Darpariaeth dan 5 oed heb fod mewn ysgol feithrin, ysgol gynradd nac ysgol arbennig</v>
      </c>
      <c r="AC195" s="387">
        <f t="shared" si="17"/>
        <v>0</v>
      </c>
    </row>
    <row r="196" spans="1:29" ht="15.5" x14ac:dyDescent="0.35">
      <c r="A196" s="387" t="s">
        <v>1217</v>
      </c>
      <c r="C196" s="387" t="s">
        <v>1218</v>
      </c>
      <c r="G196" s="233"/>
      <c r="H196" s="233"/>
      <c r="L196" s="387" t="str">
        <f t="shared" si="13"/>
        <v/>
      </c>
      <c r="M196" s="387" t="str">
        <f t="shared" si="14"/>
        <v/>
      </c>
      <c r="N196" s="387">
        <v>21</v>
      </c>
      <c r="O196" s="387" t="s">
        <v>302</v>
      </c>
      <c r="P196" s="387" t="str">
        <f t="shared" si="20"/>
        <v/>
      </c>
      <c r="Q196" s="388" t="str">
        <f t="shared" si="16"/>
        <v>Total in-year capital receipts non HRA (COR1-2, line 66 minus line 24, column 13)</v>
      </c>
      <c r="R196" s="391" t="e">
        <f>VLOOKUP(Q196,Translate!$A$5:$C$1178,2,FALSE)</f>
        <v>#N/A</v>
      </c>
      <c r="W196" s="387" t="s">
        <v>492</v>
      </c>
      <c r="X196" s="387" t="str">
        <f t="shared" si="21"/>
        <v>Addysg i oedolion</v>
      </c>
      <c r="Y196" s="387" t="str">
        <f t="shared" si="21"/>
        <v>Addysg i oedolion</v>
      </c>
      <c r="Z196" s="387" t="str">
        <f t="shared" si="21"/>
        <v>Addysg i oedolion</v>
      </c>
      <c r="AA196" s="387" t="str">
        <f t="shared" si="21"/>
        <v>Addysg i oedolion</v>
      </c>
      <c r="AB196" s="387" t="str">
        <f t="shared" si="21"/>
        <v>Addysg i oedolion</v>
      </c>
      <c r="AC196" s="387">
        <f t="shared" si="17"/>
        <v>0</v>
      </c>
    </row>
    <row r="197" spans="1:29" ht="15.5" x14ac:dyDescent="0.35">
      <c r="A197" s="387" t="s">
        <v>1219</v>
      </c>
      <c r="C197" s="387" t="s">
        <v>1220</v>
      </c>
      <c r="G197" s="233"/>
      <c r="H197" s="233"/>
      <c r="L197" s="387" t="str">
        <f t="shared" ref="L197:L260" si="22">IF(ISERROR(FIND("=",O197)),"",RIGHT(O197,LEN(O197)-FIND("=",O197)+3))</f>
        <v/>
      </c>
      <c r="M197" s="387" t="str">
        <f t="shared" ref="M197:M260" si="23">IF(ISERROR(FIND(" (include",O197)),"",RIGHT(O197,LEN(O197)-FIND(" (include",O197)))</f>
        <v/>
      </c>
      <c r="N197" s="387">
        <v>22</v>
      </c>
      <c r="O197" s="387" t="s">
        <v>247</v>
      </c>
      <c r="P197" s="387" t="str">
        <f t="shared" si="20"/>
        <v>(lines 20 and 21)</v>
      </c>
      <c r="Q197" s="388" t="str">
        <f t="shared" ref="Q197:Q260" si="24">LEFT(O197,LEN(O197)-LEN(P197))</f>
        <v xml:space="preserve">Total in-year capital receipts </v>
      </c>
      <c r="R197" s="391" t="e">
        <f>VLOOKUP(Q197,Translate!$A$5:$C$1178,2,FALSE)</f>
        <v>#N/A</v>
      </c>
      <c r="W197" s="387" t="s">
        <v>675</v>
      </c>
      <c r="X197" s="387" t="str">
        <f t="shared" si="21"/>
        <v>Gwasanaeth ieuenctod</v>
      </c>
      <c r="Y197" s="387" t="str">
        <f t="shared" si="21"/>
        <v>Gwasanaeth ieuenctod</v>
      </c>
      <c r="Z197" s="387" t="str">
        <f t="shared" si="21"/>
        <v>Gwasanaeth ieuenctod</v>
      </c>
      <c r="AA197" s="387" t="str">
        <f t="shared" si="21"/>
        <v>Gwasanaeth ieuenctod</v>
      </c>
      <c r="AB197" s="387" t="str">
        <f t="shared" si="21"/>
        <v>Gwasanaeth ieuenctod</v>
      </c>
      <c r="AC197" s="387">
        <f t="shared" si="17"/>
        <v>0</v>
      </c>
    </row>
    <row r="198" spans="1:29" ht="15.5" x14ac:dyDescent="0.35">
      <c r="A198" s="387" t="s">
        <v>1221</v>
      </c>
      <c r="C198" s="387" t="s">
        <v>1222</v>
      </c>
      <c r="G198" s="233"/>
      <c r="H198" s="233"/>
      <c r="L198" s="387" t="str">
        <f t="shared" si="22"/>
        <v/>
      </c>
      <c r="M198" s="387" t="str">
        <f t="shared" si="23"/>
        <v/>
      </c>
      <c r="O198" s="387" t="s">
        <v>267</v>
      </c>
      <c r="P198" s="387" t="str">
        <f t="shared" si="20"/>
        <v/>
      </c>
      <c r="Q198" s="388" t="str">
        <f t="shared" si="24"/>
        <v>Memorandum:</v>
      </c>
      <c r="R198" s="391">
        <f>VLOOKUP(Q198,Translate!$A$5:$C$1178,2,FALSE)</f>
        <v>0</v>
      </c>
      <c r="W198" s="387" t="s">
        <v>489</v>
      </c>
      <c r="X198" s="387" t="str">
        <f t="shared" si="21"/>
        <v>Addysg gymunedol</v>
      </c>
      <c r="Y198" s="387" t="str">
        <f t="shared" si="21"/>
        <v>Addysg gymunedol</v>
      </c>
      <c r="Z198" s="387" t="str">
        <f t="shared" si="21"/>
        <v>Addysg gymunedol</v>
      </c>
      <c r="AA198" s="387" t="str">
        <f t="shared" si="21"/>
        <v>Addysg gymunedol</v>
      </c>
      <c r="AB198" s="387" t="str">
        <f t="shared" si="21"/>
        <v>Addysg gymunedol</v>
      </c>
      <c r="AC198" s="387">
        <f t="shared" ref="AC198:AC214" si="25">IF(LEFT(AB198,1)=" ",1,0)</f>
        <v>0</v>
      </c>
    </row>
    <row r="199" spans="1:29" ht="15.5" x14ac:dyDescent="0.35">
      <c r="A199" s="387" t="s">
        <v>1223</v>
      </c>
      <c r="C199" s="387" t="s">
        <v>1224</v>
      </c>
      <c r="G199" s="233"/>
      <c r="H199" s="233"/>
      <c r="L199" s="387" t="str">
        <f t="shared" si="22"/>
        <v/>
      </c>
      <c r="M199" s="387" t="str">
        <f t="shared" si="23"/>
        <v/>
      </c>
      <c r="O199" s="387" t="s">
        <v>20</v>
      </c>
      <c r="P199" s="387" t="str">
        <f t="shared" si="20"/>
        <v/>
      </c>
      <c r="Q199" s="388" t="str">
        <f t="shared" si="24"/>
        <v>Additional liabilities of Local Authority companies:</v>
      </c>
      <c r="R199" s="391">
        <f>VLOOKUP(Q199,Translate!$A$5:$C$1178,2,FALSE)</f>
        <v>0</v>
      </c>
      <c r="W199" s="387" t="s">
        <v>563</v>
      </c>
      <c r="X199" s="387" t="str">
        <f t="shared" si="21"/>
        <v>Cludiant o'r cartref i'r coleg</v>
      </c>
      <c r="Y199" s="387" t="str">
        <f t="shared" si="21"/>
        <v>Cludiant o'r cartref i'r coleg</v>
      </c>
      <c r="Z199" s="387" t="str">
        <f t="shared" si="21"/>
        <v>Cludiant o'r cartref i'r coleg</v>
      </c>
      <c r="AA199" s="387" t="str">
        <f t="shared" si="21"/>
        <v>Cludiant o'r cartref i'r coleg</v>
      </c>
      <c r="AB199" s="387" t="str">
        <f t="shared" si="21"/>
        <v>Cludiant o'r cartref i'r coleg</v>
      </c>
      <c r="AC199" s="387">
        <f t="shared" si="25"/>
        <v>0</v>
      </c>
    </row>
    <row r="200" spans="1:29" ht="15.5" x14ac:dyDescent="0.35">
      <c r="A200" s="387" t="s">
        <v>1225</v>
      </c>
      <c r="C200" s="387" t="s">
        <v>1226</v>
      </c>
      <c r="G200" s="233"/>
      <c r="H200" s="233"/>
      <c r="L200" s="387" t="str">
        <f t="shared" si="22"/>
        <v/>
      </c>
      <c r="M200" s="387" t="str">
        <f t="shared" si="23"/>
        <v/>
      </c>
      <c r="N200" s="387">
        <v>48</v>
      </c>
      <c r="O200" s="387" t="s">
        <v>269</v>
      </c>
      <c r="P200" s="387" t="str">
        <f t="shared" si="20"/>
        <v/>
      </c>
      <c r="Q200" s="388" t="str">
        <f t="shared" si="24"/>
        <v>Gross borrowing and other long-term liabilities as at start of year</v>
      </c>
      <c r="R200" s="391">
        <f>VLOOKUP(Q200,Translate!$A$5:$C$1178,2,FALSE)</f>
        <v>0</v>
      </c>
      <c r="W200" s="387" t="s">
        <v>664</v>
      </c>
      <c r="X200" s="387" t="str">
        <f t="shared" si="21"/>
        <v>Cymorth i fyfyrwyr: dyfarniadau dewisol</v>
      </c>
      <c r="Y200" s="387" t="str">
        <f t="shared" si="21"/>
        <v>Cymorth i fyfyrwyr: dyfarniadau dewisol</v>
      </c>
      <c r="Z200" s="387" t="str">
        <f t="shared" si="21"/>
        <v>Cymorth i fyfyrwyr: dyfarniadau dewisol</v>
      </c>
      <c r="AA200" s="387" t="str">
        <f t="shared" si="21"/>
        <v>Cymorth i fyfyrwyr: dyfarniadau dewisol</v>
      </c>
      <c r="AB200" s="387" t="str">
        <f t="shared" si="21"/>
        <v>Cymorth i fyfyrwyr: dyfarniadau dewisol</v>
      </c>
      <c r="AC200" s="387">
        <f t="shared" si="25"/>
        <v>0</v>
      </c>
    </row>
    <row r="201" spans="1:29" ht="15.5" x14ac:dyDescent="0.35">
      <c r="A201" s="387" t="s">
        <v>1227</v>
      </c>
      <c r="C201" s="387" t="s">
        <v>1228</v>
      </c>
      <c r="G201" s="233"/>
      <c r="H201" s="233"/>
      <c r="L201" s="387" t="str">
        <f t="shared" si="22"/>
        <v/>
      </c>
      <c r="M201" s="387" t="str">
        <f t="shared" si="23"/>
        <v/>
      </c>
      <c r="N201" s="387">
        <v>49</v>
      </c>
      <c r="O201" s="387" t="s">
        <v>270</v>
      </c>
      <c r="P201" s="387" t="str">
        <f t="shared" si="20"/>
        <v/>
      </c>
      <c r="Q201" s="388" t="str">
        <f t="shared" si="24"/>
        <v>Gross borrowing and other long-term liabilities as at end of year</v>
      </c>
      <c r="R201" s="391">
        <f>VLOOKUP(Q201,Translate!$A$5:$C$1178,2,FALSE)</f>
        <v>0</v>
      </c>
      <c r="W201" s="387" t="s">
        <v>667</v>
      </c>
      <c r="X201" s="387" t="str">
        <f t="shared" si="21"/>
        <v>Cymorth i fyfyrwyr: Grant dysgu'r Cynulliad</v>
      </c>
      <c r="Y201" s="387" t="str">
        <f t="shared" si="21"/>
        <v>Cymorth i fyfyrwyr: Grant dysgu'r Cynulliad</v>
      </c>
      <c r="Z201" s="387" t="str">
        <f t="shared" si="21"/>
        <v>Cymorth i fyfyrwyr: Grant dysgu'r Cynulliad</v>
      </c>
      <c r="AA201" s="387" t="str">
        <f t="shared" si="21"/>
        <v>Cymorth i fyfyrwyr: Grant dysgu'r Cynulliad</v>
      </c>
      <c r="AB201" s="387" t="str">
        <f t="shared" si="21"/>
        <v>Cymorth i fyfyrwyr: Grant dysgu'r Cynulliad</v>
      </c>
      <c r="AC201" s="387">
        <f t="shared" si="25"/>
        <v>0</v>
      </c>
    </row>
    <row r="202" spans="1:29" ht="15.5" x14ac:dyDescent="0.35">
      <c r="A202" s="387" t="s">
        <v>1229</v>
      </c>
      <c r="C202" s="387" t="s">
        <v>1230</v>
      </c>
      <c r="G202" s="233"/>
      <c r="H202" s="233"/>
      <c r="L202" s="387" t="str">
        <f t="shared" si="22"/>
        <v/>
      </c>
      <c r="M202" s="387" t="str">
        <f t="shared" si="23"/>
        <v/>
      </c>
      <c r="O202" s="387" t="s">
        <v>426</v>
      </c>
      <c r="P202" s="387" t="str">
        <f t="shared" si="20"/>
        <v/>
      </c>
      <c r="Q202" s="388" t="str">
        <f t="shared" si="24"/>
        <v>Gross HRA unsupported borrowing:</v>
      </c>
      <c r="R202" s="391">
        <f>VLOOKUP(Q202,Translate!$A$5:$C$1178,2,FALSE)</f>
        <v>0</v>
      </c>
      <c r="W202" s="387" t="s">
        <v>665</v>
      </c>
      <c r="X202" s="387" t="str">
        <f t="shared" si="21"/>
        <v>Cymorth i fyfyrwyr: dyfarniadau gorfodol</v>
      </c>
      <c r="Y202" s="387" t="str">
        <f t="shared" si="21"/>
        <v>Cymorth i fyfyrwyr: dyfarniadau gorfodol</v>
      </c>
      <c r="Z202" s="387" t="str">
        <f t="shared" si="21"/>
        <v>Cymorth i fyfyrwyr: dyfarniadau gorfodol</v>
      </c>
      <c r="AA202" s="387" t="str">
        <f t="shared" si="21"/>
        <v>Cymorth i fyfyrwyr: dyfarniadau gorfodol</v>
      </c>
      <c r="AB202" s="387" t="str">
        <f t="shared" si="21"/>
        <v>Cymorth i fyfyrwyr: dyfarniadau gorfodol</v>
      </c>
      <c r="AC202" s="387">
        <f t="shared" si="25"/>
        <v>0</v>
      </c>
    </row>
    <row r="203" spans="1:29" ht="15.5" x14ac:dyDescent="0.35">
      <c r="A203" s="387" t="s">
        <v>1231</v>
      </c>
      <c r="C203" s="387" t="s">
        <v>1232</v>
      </c>
      <c r="G203" s="233"/>
      <c r="H203" s="233"/>
      <c r="L203" s="387" t="str">
        <f t="shared" si="22"/>
        <v/>
      </c>
      <c r="M203" s="387" t="str">
        <f t="shared" si="23"/>
        <v/>
      </c>
      <c r="N203" s="387">
        <v>54</v>
      </c>
      <c r="O203" s="387" t="s">
        <v>427</v>
      </c>
      <c r="P203" s="387" t="str">
        <f t="shared" si="20"/>
        <v/>
      </c>
      <c r="Q203" s="388" t="str">
        <f t="shared" si="24"/>
        <v>At start of year</v>
      </c>
      <c r="R203" s="391">
        <f>VLOOKUP(Q203,Translate!$A$5:$C$1178,2,FALSE)</f>
        <v>0</v>
      </c>
      <c r="W203" s="387" t="s">
        <v>486</v>
      </c>
      <c r="X203" s="387" t="str">
        <f t="shared" si="21"/>
        <v>Addysg barhaus arall</v>
      </c>
      <c r="Y203" s="387" t="str">
        <f t="shared" si="21"/>
        <v>Addysg barhaus arall</v>
      </c>
      <c r="Z203" s="387" t="str">
        <f t="shared" si="21"/>
        <v>Addysg barhaus arall</v>
      </c>
      <c r="AA203" s="387" t="str">
        <f t="shared" si="21"/>
        <v>Addysg barhaus arall</v>
      </c>
      <c r="AB203" s="387" t="str">
        <f t="shared" si="21"/>
        <v>Addysg barhaus arall</v>
      </c>
      <c r="AC203" s="387">
        <f t="shared" si="25"/>
        <v>0</v>
      </c>
    </row>
    <row r="204" spans="1:29" ht="15.5" x14ac:dyDescent="0.35">
      <c r="A204" s="387" t="s">
        <v>1233</v>
      </c>
      <c r="C204" s="387" t="s">
        <v>1234</v>
      </c>
      <c r="G204" s="233"/>
      <c r="H204" s="233"/>
      <c r="L204" s="387" t="str">
        <f t="shared" si="22"/>
        <v/>
      </c>
      <c r="M204" s="387" t="str">
        <f t="shared" si="23"/>
        <v/>
      </c>
      <c r="N204" s="387">
        <v>55</v>
      </c>
      <c r="O204" s="387" t="s">
        <v>428</v>
      </c>
      <c r="P204" s="387" t="str">
        <f t="shared" si="20"/>
        <v/>
      </c>
      <c r="Q204" s="388" t="str">
        <f t="shared" si="24"/>
        <v>At end of year</v>
      </c>
      <c r="R204" s="391">
        <f>VLOOKUP(Q204,Translate!$A$5:$C$1178,2,FALSE)</f>
        <v>0</v>
      </c>
      <c r="W204" s="387" t="s">
        <v>676</v>
      </c>
      <c r="X204" s="387" t="str">
        <f t="shared" si="21"/>
        <v>Rhwymedigaethau pensiwn gweddilliol: addysg bellach</v>
      </c>
      <c r="Y204" s="387" t="str">
        <f t="shared" si="21"/>
        <v>Rhwymedigaethau pensiwn gweddilliol: addysg bellach</v>
      </c>
      <c r="Z204" s="387" t="str">
        <f t="shared" si="21"/>
        <v>Rhwymedigaethau pensiwn gweddilliol: addysg bellach</v>
      </c>
      <c r="AA204" s="387" t="str">
        <f t="shared" si="21"/>
        <v>Rhwymedigaethau pensiwn gweddilliol: addysg bellach</v>
      </c>
      <c r="AB204" s="387" t="str">
        <f t="shared" si="21"/>
        <v>Rhwymedigaethau pensiwn gweddilliol: addysg bellach</v>
      </c>
      <c r="AC204" s="387">
        <f t="shared" si="25"/>
        <v>0</v>
      </c>
    </row>
    <row r="205" spans="1:29" ht="15.5" x14ac:dyDescent="0.35">
      <c r="A205" s="387" t="s">
        <v>1235</v>
      </c>
      <c r="C205" s="387" t="s">
        <v>1236</v>
      </c>
      <c r="G205" s="233"/>
      <c r="H205" s="233"/>
      <c r="L205" s="387" t="str">
        <f t="shared" si="22"/>
        <v/>
      </c>
      <c r="M205" s="387" t="str">
        <f t="shared" si="23"/>
        <v/>
      </c>
      <c r="O205" s="387" t="s">
        <v>434</v>
      </c>
      <c r="P205" s="387" t="str">
        <f t="shared" si="20"/>
        <v/>
      </c>
      <c r="Q205" s="388" t="str">
        <f t="shared" si="24"/>
        <v>The Authority’s figures for the LGBI for highways’ improvements</v>
      </c>
      <c r="R205" s="391">
        <f>VLOOKUP(Q205,Translate!$A$5:$C$1178,2,FALSE)</f>
        <v>0</v>
      </c>
      <c r="W205" s="387" t="s">
        <v>677</v>
      </c>
      <c r="X205" s="387" t="str">
        <f t="shared" si="21"/>
        <v>Rhwymedigaethau pensiwn gweddilliol: gwasanaethau eraill heb fod mewn ysgolion</v>
      </c>
      <c r="Y205" s="387" t="str">
        <f t="shared" si="21"/>
        <v>Rhwymedigaethau pensiwn gweddilliol: gwasanaethau eraill heb fod mewn ysgolion</v>
      </c>
      <c r="Z205" s="387" t="str">
        <f t="shared" si="21"/>
        <v>Rhwymedigaethau pensiwn gweddilliol: gwasanaethau eraill heb fod mewn ysgolion</v>
      </c>
      <c r="AA205" s="387" t="str">
        <f t="shared" si="21"/>
        <v>Rhwymedigaethau pensiwn gweddilliol: gwasanaethau eraill heb fod mewn ysgolion</v>
      </c>
      <c r="AB205" s="387" t="str">
        <f t="shared" si="21"/>
        <v>Rhwymedigaethau pensiwn gweddilliol: gwasanaethau eraill heb fod mewn ysgolion</v>
      </c>
      <c r="AC205" s="387">
        <f t="shared" si="25"/>
        <v>0</v>
      </c>
    </row>
    <row r="206" spans="1:29" ht="15.5" x14ac:dyDescent="0.35">
      <c r="A206" s="387" t="s">
        <v>1237</v>
      </c>
      <c r="C206" s="387" t="s">
        <v>1238</v>
      </c>
      <c r="G206" s="233"/>
      <c r="H206" s="233"/>
      <c r="L206" s="387" t="str">
        <f t="shared" si="22"/>
        <v/>
      </c>
      <c r="M206" s="387" t="str">
        <f t="shared" si="23"/>
        <v/>
      </c>
      <c r="N206" s="387">
        <v>56</v>
      </c>
      <c r="O206" s="387" t="s">
        <v>433</v>
      </c>
      <c r="P206" s="387" t="str">
        <f t="shared" si="20"/>
        <v/>
      </c>
      <c r="Q206" s="388" t="str">
        <f t="shared" si="24"/>
        <v>Amount included in line 31.1 above relating to the LGBI for highways’ improvements</v>
      </c>
      <c r="R206" s="391">
        <f>VLOOKUP(Q206,Translate!$A$5:$C$1178,2,FALSE)</f>
        <v>0</v>
      </c>
      <c r="W206" s="387" t="s">
        <v>663</v>
      </c>
      <c r="X206" s="387" t="str">
        <f t="shared" si="21"/>
        <v>Cyllideb ALl arall (nad sydd ar gyfer ysgolion)</v>
      </c>
      <c r="Y206" s="387" t="str">
        <f t="shared" si="21"/>
        <v>Cyllideb ALl arall (nad sydd ar gyfer ysgolion)</v>
      </c>
      <c r="Z206" s="387" t="str">
        <f t="shared" si="21"/>
        <v>Cyllideb ALl arall (nad sydd ar gyfer ysgolion)</v>
      </c>
      <c r="AA206" s="387" t="str">
        <f t="shared" si="21"/>
        <v>Cyllideb ALl arall (nad sydd ar gyfer ysgolion)</v>
      </c>
      <c r="AB206" s="387" t="str">
        <f t="shared" si="21"/>
        <v>Cyllideb ALl arall (nad sydd ar gyfer ysgolion)</v>
      </c>
      <c r="AC206" s="387">
        <f t="shared" si="25"/>
        <v>0</v>
      </c>
    </row>
    <row r="207" spans="1:29" ht="15.5" x14ac:dyDescent="0.35">
      <c r="A207" s="387" t="s">
        <v>1239</v>
      </c>
      <c r="C207" s="387" t="s">
        <v>1240</v>
      </c>
      <c r="G207" s="233"/>
      <c r="H207" s="233"/>
      <c r="L207" s="387" t="str">
        <f t="shared" si="22"/>
        <v/>
      </c>
      <c r="M207" s="387" t="str">
        <f t="shared" si="23"/>
        <v/>
      </c>
      <c r="O207" s="387" t="s">
        <v>430</v>
      </c>
      <c r="P207" s="387" t="str">
        <f t="shared" si="20"/>
        <v/>
      </c>
      <c r="Q207" s="388" t="str">
        <f t="shared" si="24"/>
        <v>Please use white cells for input only</v>
      </c>
      <c r="R207" s="391">
        <f>VLOOKUP(Q207,Translate!$A$5:$C$1178,2,FALSE)</f>
        <v>0</v>
      </c>
      <c r="W207" s="387" t="s">
        <v>604</v>
      </c>
      <c r="X207" s="387" t="str">
        <f t="shared" si="21"/>
        <v>Cyfanswm gwariant addysg nad sydd ar gyfer ysgolion</v>
      </c>
      <c r="Y207" s="387" t="str">
        <f t="shared" si="21"/>
        <v>Cyfanswm gwariant addysg nad sydd ar gyfer ysgolion</v>
      </c>
      <c r="Z207" s="387" t="str">
        <f t="shared" si="21"/>
        <v>Cyfanswm gwariant addysg nad sydd ar gyfer ysgolion</v>
      </c>
      <c r="AA207" s="387" t="str">
        <f t="shared" si="21"/>
        <v>Cyfanswm gwariant addysg nad sydd ar gyfer ysgolion</v>
      </c>
      <c r="AB207" s="387" t="str">
        <f t="shared" si="21"/>
        <v>Cyfanswm gwariant addysg nad sydd ar gyfer ysgolion</v>
      </c>
      <c r="AC207" s="387">
        <f t="shared" si="25"/>
        <v>0</v>
      </c>
    </row>
    <row r="208" spans="1:29" ht="15.5" x14ac:dyDescent="0.35">
      <c r="A208" s="387" t="s">
        <v>1241</v>
      </c>
      <c r="C208" s="387" t="s">
        <v>1242</v>
      </c>
      <c r="G208" s="233"/>
      <c r="H208" s="233"/>
      <c r="L208" s="387" t="str">
        <f t="shared" si="22"/>
        <v/>
      </c>
      <c r="M208" s="387" t="str">
        <f t="shared" si="23"/>
        <v/>
      </c>
      <c r="O208" s="387" t="s">
        <v>431</v>
      </c>
      <c r="P208" s="387" t="str">
        <f t="shared" si="20"/>
        <v/>
      </c>
      <c r="Q208" s="388" t="str">
        <f t="shared" si="24"/>
        <v>Blue cells are calculated</v>
      </c>
      <c r="R208" s="391">
        <f>VLOOKUP(Q208,Translate!$A$5:$C$1178,2,FALSE)</f>
        <v>0</v>
      </c>
      <c r="W208" s="387" t="s">
        <v>610</v>
      </c>
      <c r="X208" s="387" t="str">
        <f t="shared" si="21"/>
        <v>Cyfanswm gwariant refeniw ar addysg</v>
      </c>
      <c r="Y208" s="387" t="str">
        <f t="shared" si="21"/>
        <v>Cyfanswm gwariant refeniw ar addysg</v>
      </c>
      <c r="Z208" s="387" t="str">
        <f t="shared" si="21"/>
        <v>Cyfanswm gwariant refeniw ar addysg</v>
      </c>
      <c r="AA208" s="387" t="str">
        <f t="shared" si="21"/>
        <v>Cyfanswm gwariant refeniw ar addysg</v>
      </c>
      <c r="AB208" s="387" t="str">
        <f t="shared" si="21"/>
        <v>Cyfanswm gwariant refeniw ar addysg</v>
      </c>
      <c r="AC208" s="387">
        <f t="shared" si="25"/>
        <v>0</v>
      </c>
    </row>
    <row r="209" spans="1:29" ht="15.5" x14ac:dyDescent="0.35">
      <c r="A209" s="387" t="s">
        <v>1243</v>
      </c>
      <c r="C209" s="387" t="s">
        <v>1244</v>
      </c>
      <c r="G209" s="233"/>
      <c r="H209" s="233"/>
      <c r="L209" s="387" t="str">
        <f t="shared" si="22"/>
        <v/>
      </c>
      <c r="M209" s="387" t="str">
        <f t="shared" si="23"/>
        <v/>
      </c>
      <c r="O209" s="387" t="s">
        <v>432</v>
      </c>
      <c r="P209" s="387" t="str">
        <f t="shared" si="20"/>
        <v/>
      </c>
      <c r="Q209" s="388" t="str">
        <f t="shared" si="24"/>
        <v>Gold cells are not used</v>
      </c>
      <c r="R209" s="391">
        <f>VLOOKUP(Q209,Translate!$A$5:$C$1178,2,FALSE)</f>
        <v>0</v>
      </c>
      <c r="W209" s="387">
        <v>0</v>
      </c>
      <c r="X209" s="387">
        <f t="shared" si="21"/>
        <v>0</v>
      </c>
      <c r="Y209" s="387">
        <f t="shared" si="21"/>
        <v>0</v>
      </c>
      <c r="Z209" s="387">
        <f t="shared" si="21"/>
        <v>0</v>
      </c>
      <c r="AA209" s="387">
        <f t="shared" si="21"/>
        <v>0</v>
      </c>
      <c r="AB209" s="387">
        <f t="shared" si="21"/>
        <v>0</v>
      </c>
      <c r="AC209" s="387">
        <f t="shared" si="25"/>
        <v>0</v>
      </c>
    </row>
    <row r="210" spans="1:29" ht="15.5" x14ac:dyDescent="0.35">
      <c r="A210" s="387" t="s">
        <v>1245</v>
      </c>
      <c r="C210" s="387" t="s">
        <v>1246</v>
      </c>
      <c r="G210" s="233"/>
      <c r="H210" s="233"/>
      <c r="L210" s="387" t="str">
        <f t="shared" si="22"/>
        <v/>
      </c>
      <c r="M210" s="387" t="str">
        <f t="shared" si="23"/>
        <v/>
      </c>
      <c r="O210" s="388" t="s">
        <v>33</v>
      </c>
      <c r="P210" s="387" t="str">
        <f t="shared" si="20"/>
        <v/>
      </c>
      <c r="Q210" s="388" t="str">
        <f t="shared" si="24"/>
        <v xml:space="preserve">Lines 32 and 19 should be equal.  Any difference is shown here:          </v>
      </c>
      <c r="R210" s="391">
        <f>VLOOKUP(Q210,Translate!$A$5:$C$1178,2,FALSE)</f>
        <v>0</v>
      </c>
      <c r="W210" s="387">
        <v>0</v>
      </c>
      <c r="X210" s="387">
        <f t="shared" ref="X210:AB214" si="26">IF(LEFT(W210,1)=" ",RIGHT(W210,LEN(W210)-1),W210)</f>
        <v>0</v>
      </c>
      <c r="Y210" s="387">
        <f t="shared" si="26"/>
        <v>0</v>
      </c>
      <c r="Z210" s="387">
        <f t="shared" si="26"/>
        <v>0</v>
      </c>
      <c r="AA210" s="387">
        <f t="shared" si="26"/>
        <v>0</v>
      </c>
      <c r="AB210" s="387">
        <f t="shared" si="26"/>
        <v>0</v>
      </c>
      <c r="AC210" s="387">
        <f t="shared" si="25"/>
        <v>0</v>
      </c>
    </row>
    <row r="211" spans="1:29" ht="15.5" x14ac:dyDescent="0.35">
      <c r="A211" s="387" t="s">
        <v>1247</v>
      </c>
      <c r="C211" s="387" t="s">
        <v>1248</v>
      </c>
      <c r="G211" s="233"/>
      <c r="H211" s="233"/>
      <c r="L211" s="387" t="str">
        <f t="shared" si="22"/>
        <v/>
      </c>
      <c r="M211" s="387" t="str">
        <f t="shared" si="23"/>
        <v/>
      </c>
      <c r="O211" s="387" t="s">
        <v>347</v>
      </c>
      <c r="P211" s="387" t="str">
        <f t="shared" si="20"/>
        <v/>
      </c>
      <c r="Q211" s="388" t="str">
        <f t="shared" si="24"/>
        <v>On Balance Sheet PFI Financing</v>
      </c>
      <c r="R211" s="391">
        <f>VLOOKUP(Q211,Translate!$A$5:$C$1178,2,FALSE)</f>
        <v>0</v>
      </c>
      <c r="W211" s="387">
        <v>0</v>
      </c>
      <c r="X211" s="387">
        <f t="shared" si="26"/>
        <v>0</v>
      </c>
      <c r="Y211" s="387">
        <f t="shared" si="26"/>
        <v>0</v>
      </c>
      <c r="Z211" s="387">
        <f t="shared" si="26"/>
        <v>0</v>
      </c>
      <c r="AA211" s="387">
        <f t="shared" si="26"/>
        <v>0</v>
      </c>
      <c r="AB211" s="387">
        <f t="shared" si="26"/>
        <v>0</v>
      </c>
      <c r="AC211" s="387">
        <f t="shared" si="25"/>
        <v>0</v>
      </c>
    </row>
    <row r="212" spans="1:29" ht="15.5" x14ac:dyDescent="0.35">
      <c r="A212" s="387" t="s">
        <v>1249</v>
      </c>
      <c r="C212" s="387" t="s">
        <v>1250</v>
      </c>
      <c r="G212" s="233"/>
      <c r="H212" s="233"/>
      <c r="L212" s="387" t="str">
        <f t="shared" si="22"/>
        <v/>
      </c>
      <c r="M212" s="387" t="str">
        <f t="shared" si="23"/>
        <v/>
      </c>
      <c r="P212" s="387" t="str">
        <f t="shared" si="20"/>
        <v/>
      </c>
      <c r="Q212" s="388" t="str">
        <f t="shared" si="24"/>
        <v/>
      </c>
      <c r="R212" s="391" t="e">
        <f>VLOOKUP(Q212,Translate!$A$5:$C$1178,2,FALSE)</f>
        <v>#N/A</v>
      </c>
      <c r="W212" s="387">
        <v>0</v>
      </c>
      <c r="X212" s="387">
        <f t="shared" si="26"/>
        <v>0</v>
      </c>
      <c r="Y212" s="387">
        <f t="shared" si="26"/>
        <v>0</v>
      </c>
      <c r="Z212" s="387">
        <f t="shared" si="26"/>
        <v>0</v>
      </c>
      <c r="AA212" s="387">
        <f t="shared" si="26"/>
        <v>0</v>
      </c>
      <c r="AB212" s="387">
        <f t="shared" si="26"/>
        <v>0</v>
      </c>
      <c r="AC212" s="387">
        <f t="shared" si="25"/>
        <v>0</v>
      </c>
    </row>
    <row r="213" spans="1:29" ht="15.5" x14ac:dyDescent="0.35">
      <c r="A213" s="387" t="s">
        <v>1251</v>
      </c>
      <c r="C213" s="387" t="s">
        <v>1252</v>
      </c>
      <c r="G213" s="233"/>
      <c r="H213" s="233"/>
      <c r="L213" s="387" t="str">
        <f t="shared" si="22"/>
        <v/>
      </c>
      <c r="M213" s="387" t="str">
        <f t="shared" si="23"/>
        <v/>
      </c>
      <c r="N213" s="389" t="s">
        <v>732</v>
      </c>
      <c r="P213" s="387" t="str">
        <f t="shared" si="20"/>
        <v/>
      </c>
      <c r="Q213" s="388" t="str">
        <f t="shared" si="24"/>
        <v/>
      </c>
      <c r="R213" s="391" t="e">
        <f>VLOOKUP(Q213,Translate!$A$5:$C$1178,2,FALSE)</f>
        <v>#N/A</v>
      </c>
      <c r="W213" s="387">
        <v>0</v>
      </c>
      <c r="X213" s="387">
        <f t="shared" si="26"/>
        <v>0</v>
      </c>
      <c r="Y213" s="387">
        <f t="shared" si="26"/>
        <v>0</v>
      </c>
      <c r="Z213" s="387">
        <f t="shared" si="26"/>
        <v>0</v>
      </c>
      <c r="AA213" s="387">
        <f t="shared" si="26"/>
        <v>0</v>
      </c>
      <c r="AB213" s="387">
        <f t="shared" si="26"/>
        <v>0</v>
      </c>
      <c r="AC213" s="387">
        <f t="shared" si="25"/>
        <v>0</v>
      </c>
    </row>
    <row r="214" spans="1:29" ht="15.5" x14ac:dyDescent="0.35">
      <c r="A214" s="387" t="s">
        <v>2624</v>
      </c>
      <c r="B214" s="387" t="s">
        <v>2625</v>
      </c>
      <c r="C214" s="387" t="s">
        <v>2626</v>
      </c>
      <c r="D214" s="387" t="s">
        <v>2627</v>
      </c>
      <c r="G214" s="233"/>
      <c r="H214" s="233"/>
      <c r="L214" s="387" t="str">
        <f t="shared" si="22"/>
        <v/>
      </c>
      <c r="M214" s="387" t="str">
        <f t="shared" si="23"/>
        <v/>
      </c>
      <c r="P214" s="387" t="str">
        <f t="shared" si="20"/>
        <v/>
      </c>
      <c r="Q214" s="388" t="str">
        <f t="shared" si="24"/>
        <v/>
      </c>
      <c r="R214" s="391" t="e">
        <f>VLOOKUP(Q214,Translate!$A$5:$C$1178,2,FALSE)</f>
        <v>#N/A</v>
      </c>
      <c r="W214" s="387">
        <v>0</v>
      </c>
      <c r="X214" s="387">
        <f t="shared" si="26"/>
        <v>0</v>
      </c>
      <c r="Y214" s="387">
        <f t="shared" si="26"/>
        <v>0</v>
      </c>
      <c r="Z214" s="387">
        <f t="shared" si="26"/>
        <v>0</v>
      </c>
      <c r="AA214" s="387">
        <f t="shared" si="26"/>
        <v>0</v>
      </c>
      <c r="AB214" s="387">
        <f t="shared" si="26"/>
        <v>0</v>
      </c>
      <c r="AC214" s="387">
        <f t="shared" si="25"/>
        <v>0</v>
      </c>
    </row>
    <row r="215" spans="1:29" ht="15.5" x14ac:dyDescent="0.35">
      <c r="A215" s="387" t="s">
        <v>1253</v>
      </c>
      <c r="C215" s="387" t="s">
        <v>1254</v>
      </c>
      <c r="G215" s="233"/>
      <c r="H215" s="233"/>
      <c r="L215" s="387" t="str">
        <f t="shared" si="22"/>
        <v/>
      </c>
      <c r="M215" s="387" t="str">
        <f t="shared" si="23"/>
        <v/>
      </c>
      <c r="O215" s="387" t="s">
        <v>351</v>
      </c>
      <c r="P215" s="387" t="str">
        <f t="shared" si="20"/>
        <v/>
      </c>
      <c r="Q215" s="388" t="str">
        <f t="shared" si="24"/>
        <v>Validation checks</v>
      </c>
      <c r="R215" s="391">
        <f>VLOOKUP(Q215,Translate!$A$5:$C$1178,2,FALSE)</f>
        <v>0</v>
      </c>
      <c r="W215" s="387">
        <f t="shared" ref="W215:W260" si="27">IF(LEFT(V215,1)=" ",RIGHT(V215,LEN(V215)-1),V215)</f>
        <v>0</v>
      </c>
      <c r="X215" s="387">
        <f t="shared" ref="X215:X261" si="28">IF(LEFT(W215,1)=" ",1,0)</f>
        <v>0</v>
      </c>
    </row>
    <row r="216" spans="1:29" ht="15.5" x14ac:dyDescent="0.35">
      <c r="A216" s="387" t="s">
        <v>1255</v>
      </c>
      <c r="C216" s="387" t="s">
        <v>1256</v>
      </c>
      <c r="G216" s="233"/>
      <c r="H216" s="233"/>
      <c r="L216" s="387" t="str">
        <f t="shared" si="22"/>
        <v/>
      </c>
      <c r="M216" s="387" t="str">
        <f t="shared" si="23"/>
        <v/>
      </c>
      <c r="O216" s="387" t="s">
        <v>356</v>
      </c>
      <c r="P216" s="387" t="str">
        <f t="shared" si="20"/>
        <v/>
      </c>
      <c r="Q216" s="388" t="str">
        <f t="shared" si="24"/>
        <v>CAPITAL FINANCING</v>
      </c>
      <c r="R216" s="391">
        <f>VLOOKUP(Q216,Translate!$A$5:$C$1178,2,FALSE)</f>
        <v>0</v>
      </c>
      <c r="W216" s="387">
        <f t="shared" si="27"/>
        <v>0</v>
      </c>
      <c r="X216" s="387">
        <f t="shared" si="28"/>
        <v>0</v>
      </c>
    </row>
    <row r="217" spans="1:29" ht="15.5" x14ac:dyDescent="0.35">
      <c r="A217" s="387" t="s">
        <v>1257</v>
      </c>
      <c r="C217" s="387" t="s">
        <v>1258</v>
      </c>
      <c r="G217" s="233"/>
      <c r="H217" s="233"/>
      <c r="L217" s="387" t="str">
        <f t="shared" si="22"/>
        <v/>
      </c>
      <c r="M217" s="387" t="str">
        <f t="shared" si="23"/>
        <v/>
      </c>
      <c r="N217" s="387">
        <v>1</v>
      </c>
      <c r="O217" s="387" t="s">
        <v>28</v>
      </c>
      <c r="P217" s="387" t="str">
        <f t="shared" si="20"/>
        <v/>
      </c>
      <c r="Q217" s="388" t="str">
        <f t="shared" si="24"/>
        <v>Line 30.1 and 30.2 greater than 0</v>
      </c>
      <c r="R217" s="391">
        <f>VLOOKUP(Q217,Translate!$A$5:$C$1178,2,FALSE)</f>
        <v>0</v>
      </c>
      <c r="W217" s="387">
        <f t="shared" si="27"/>
        <v>0</v>
      </c>
      <c r="X217" s="387">
        <f t="shared" si="28"/>
        <v>0</v>
      </c>
    </row>
    <row r="218" spans="1:29" ht="15.5" x14ac:dyDescent="0.35">
      <c r="A218" s="387" t="s">
        <v>1259</v>
      </c>
      <c r="C218" s="387" t="s">
        <v>1260</v>
      </c>
      <c r="G218" s="233"/>
      <c r="H218" s="233"/>
      <c r="L218" s="387" t="str">
        <f t="shared" si="22"/>
        <v/>
      </c>
      <c r="M218" s="387" t="str">
        <f t="shared" si="23"/>
        <v/>
      </c>
      <c r="N218" s="387">
        <v>2</v>
      </c>
      <c r="O218" s="387" t="s">
        <v>368</v>
      </c>
      <c r="P218" s="387" t="str">
        <f t="shared" si="20"/>
        <v/>
      </c>
      <c r="Q218" s="388" t="str">
        <f t="shared" si="24"/>
        <v>Line 35 as a percentage of line 33</v>
      </c>
      <c r="R218" s="391">
        <f>VLOOKUP(Q218,Translate!$A$5:$C$1178,2,FALSE)</f>
        <v>0</v>
      </c>
      <c r="W218" s="387">
        <f t="shared" si="27"/>
        <v>0</v>
      </c>
      <c r="X218" s="387">
        <f t="shared" si="28"/>
        <v>0</v>
      </c>
    </row>
    <row r="219" spans="1:29" ht="15.5" x14ac:dyDescent="0.35">
      <c r="A219" s="387" t="s">
        <v>1261</v>
      </c>
      <c r="C219" s="387" t="s">
        <v>1262</v>
      </c>
      <c r="G219" s="233"/>
      <c r="H219" s="233"/>
      <c r="L219" s="387" t="str">
        <f t="shared" si="22"/>
        <v/>
      </c>
      <c r="M219" s="387" t="str">
        <f t="shared" si="23"/>
        <v/>
      </c>
      <c r="N219" s="387">
        <v>3</v>
      </c>
      <c r="O219" s="387" t="s">
        <v>409</v>
      </c>
      <c r="P219" s="387" t="str">
        <f t="shared" si="20"/>
        <v/>
      </c>
      <c r="Q219" s="388" t="str">
        <f t="shared" si="24"/>
        <v>Line 38 + line 39 greater than 0</v>
      </c>
      <c r="R219" s="391">
        <f>VLOOKUP(Q219,Translate!$A$5:$C$1178,2,FALSE)</f>
        <v>0</v>
      </c>
      <c r="W219" s="387">
        <f t="shared" si="27"/>
        <v>0</v>
      </c>
      <c r="X219" s="387">
        <f t="shared" si="28"/>
        <v>0</v>
      </c>
    </row>
    <row r="220" spans="1:29" ht="15.5" x14ac:dyDescent="0.35">
      <c r="A220" s="387" t="s">
        <v>1263</v>
      </c>
      <c r="C220" s="387" t="s">
        <v>1264</v>
      </c>
      <c r="G220" s="233"/>
      <c r="H220" s="233"/>
      <c r="L220" s="387" t="str">
        <f t="shared" si="22"/>
        <v/>
      </c>
      <c r="M220" s="387" t="str">
        <f t="shared" si="23"/>
        <v/>
      </c>
      <c r="N220" s="387">
        <v>4</v>
      </c>
      <c r="O220" s="387" t="s">
        <v>376</v>
      </c>
      <c r="P220" s="387" t="str">
        <f t="shared" ref="P220:P263" si="29">IF(ISERROR(FIND(" (line",O220)),"",RIGHT(O220,LEN(O220)-FIND(" (line",O220)))</f>
        <v/>
      </c>
      <c r="Q220" s="388" t="str">
        <f t="shared" si="24"/>
        <v>Line 38 + line 39 as a percentage of line 33</v>
      </c>
      <c r="R220" s="391">
        <f>VLOOKUP(Q220,Translate!$A$5:$C$1178,2,FALSE)</f>
        <v>0</v>
      </c>
      <c r="W220" s="387">
        <f t="shared" si="27"/>
        <v>0</v>
      </c>
      <c r="X220" s="387">
        <f t="shared" si="28"/>
        <v>0</v>
      </c>
    </row>
    <row r="221" spans="1:29" ht="15.5" x14ac:dyDescent="0.35">
      <c r="A221" s="387" t="s">
        <v>1265</v>
      </c>
      <c r="C221" s="387" t="s">
        <v>1266</v>
      </c>
      <c r="G221" s="233"/>
      <c r="H221" s="233"/>
      <c r="L221" s="387" t="str">
        <f t="shared" si="22"/>
        <v/>
      </c>
      <c r="M221" s="387" t="str">
        <f t="shared" si="23"/>
        <v/>
      </c>
      <c r="N221" s="387">
        <v>5</v>
      </c>
      <c r="O221" s="387" t="s">
        <v>410</v>
      </c>
      <c r="P221" s="387" t="str">
        <f t="shared" si="29"/>
        <v/>
      </c>
      <c r="Q221" s="388" t="str">
        <f t="shared" si="24"/>
        <v>Line 40 or 43 greater than 1</v>
      </c>
      <c r="R221" s="391">
        <f>VLOOKUP(Q221,Translate!$A$5:$C$1178,2,FALSE)</f>
        <v>0</v>
      </c>
      <c r="W221" s="387">
        <f t="shared" si="27"/>
        <v>0</v>
      </c>
      <c r="X221" s="387">
        <f t="shared" si="28"/>
        <v>0</v>
      </c>
    </row>
    <row r="222" spans="1:29" ht="15.5" x14ac:dyDescent="0.35">
      <c r="A222" s="387" t="s">
        <v>1267</v>
      </c>
      <c r="C222" s="387" t="s">
        <v>1268</v>
      </c>
      <c r="G222" s="233"/>
      <c r="H222" s="233"/>
      <c r="L222" s="387" t="str">
        <f t="shared" si="22"/>
        <v/>
      </c>
      <c r="M222" s="387" t="str">
        <f t="shared" si="23"/>
        <v/>
      </c>
      <c r="N222" s="387">
        <v>6</v>
      </c>
      <c r="O222" s="387" t="s">
        <v>398</v>
      </c>
      <c r="P222" s="387" t="str">
        <f t="shared" si="29"/>
        <v/>
      </c>
      <c r="Q222" s="388" t="str">
        <f t="shared" si="24"/>
        <v>Line 41 + line 42 greater than 0</v>
      </c>
      <c r="R222" s="391">
        <f>VLOOKUP(Q222,Translate!$A$5:$C$1178,2,FALSE)</f>
        <v>0</v>
      </c>
      <c r="W222" s="387">
        <f t="shared" si="27"/>
        <v>0</v>
      </c>
      <c r="X222" s="387">
        <f t="shared" si="28"/>
        <v>0</v>
      </c>
    </row>
    <row r="223" spans="1:29" ht="15.5" x14ac:dyDescent="0.35">
      <c r="A223" s="387" t="s">
        <v>1269</v>
      </c>
      <c r="C223" s="387" t="s">
        <v>1270</v>
      </c>
      <c r="G223" s="233"/>
      <c r="H223" s="233"/>
      <c r="L223" s="387" t="str">
        <f t="shared" si="22"/>
        <v/>
      </c>
      <c r="M223" s="387" t="str">
        <f t="shared" si="23"/>
        <v/>
      </c>
      <c r="N223" s="387">
        <v>7</v>
      </c>
      <c r="O223" s="387" t="s">
        <v>399</v>
      </c>
      <c r="P223" s="387" t="str">
        <f t="shared" si="29"/>
        <v/>
      </c>
      <c r="Q223" s="388" t="str">
        <f t="shared" si="24"/>
        <v>Line 44 greater than or equal to line 38 + line 39</v>
      </c>
      <c r="R223" s="391">
        <f>VLOOKUP(Q223,Translate!$A$5:$C$1178,2,FALSE)</f>
        <v>0</v>
      </c>
      <c r="W223" s="387">
        <f t="shared" si="27"/>
        <v>0</v>
      </c>
      <c r="X223" s="387">
        <f t="shared" si="28"/>
        <v>0</v>
      </c>
    </row>
    <row r="224" spans="1:29" ht="15.5" x14ac:dyDescent="0.35">
      <c r="A224" s="387" t="s">
        <v>1271</v>
      </c>
      <c r="C224" s="387" t="s">
        <v>1272</v>
      </c>
      <c r="G224" s="233"/>
      <c r="H224" s="233"/>
      <c r="L224" s="387" t="str">
        <f t="shared" si="22"/>
        <v/>
      </c>
      <c r="M224" s="387" t="str">
        <f t="shared" si="23"/>
        <v/>
      </c>
      <c r="N224" s="387">
        <v>8</v>
      </c>
      <c r="O224" s="387" t="s">
        <v>400</v>
      </c>
      <c r="P224" s="387" t="str">
        <f t="shared" si="29"/>
        <v/>
      </c>
      <c r="Q224" s="388" t="str">
        <f t="shared" si="24"/>
        <v>Line 45 greater than or equal to line 44</v>
      </c>
      <c r="R224" s="391">
        <f>VLOOKUP(Q224,Translate!$A$5:$C$1178,2,FALSE)</f>
        <v>0</v>
      </c>
      <c r="W224" s="387">
        <f t="shared" si="27"/>
        <v>0</v>
      </c>
      <c r="X224" s="387">
        <f t="shared" si="28"/>
        <v>0</v>
      </c>
    </row>
    <row r="225" spans="1:24" ht="15.5" x14ac:dyDescent="0.35">
      <c r="A225" s="387" t="s">
        <v>1273</v>
      </c>
      <c r="C225" s="387" t="s">
        <v>1274</v>
      </c>
      <c r="G225" s="233"/>
      <c r="H225" s="233"/>
      <c r="L225" s="387" t="str">
        <f t="shared" si="22"/>
        <v/>
      </c>
      <c r="M225" s="387" t="str">
        <f t="shared" si="23"/>
        <v/>
      </c>
      <c r="N225" s="387">
        <v>9</v>
      </c>
      <c r="O225" s="387" t="s">
        <v>401</v>
      </c>
      <c r="P225" s="387" t="str">
        <f t="shared" si="29"/>
        <v/>
      </c>
      <c r="Q225" s="388" t="str">
        <f t="shared" si="24"/>
        <v>Line 47 greater than or equal to line 46</v>
      </c>
      <c r="R225" s="391">
        <f>VLOOKUP(Q225,Translate!$A$5:$C$1178,2,FALSE)</f>
        <v>0</v>
      </c>
      <c r="W225" s="387">
        <f t="shared" si="27"/>
        <v>0</v>
      </c>
      <c r="X225" s="387">
        <f t="shared" si="28"/>
        <v>0</v>
      </c>
    </row>
    <row r="226" spans="1:24" ht="15.5" x14ac:dyDescent="0.35">
      <c r="A226" s="387" t="s">
        <v>1275</v>
      </c>
      <c r="C226" s="387" t="s">
        <v>1276</v>
      </c>
      <c r="G226" s="233"/>
      <c r="H226" s="233"/>
      <c r="L226" s="387" t="str">
        <f t="shared" si="22"/>
        <v/>
      </c>
      <c r="M226" s="387" t="str">
        <f t="shared" si="23"/>
        <v/>
      </c>
      <c r="N226" s="387">
        <v>10</v>
      </c>
      <c r="O226" s="387" t="s">
        <v>402</v>
      </c>
      <c r="P226" s="387" t="str">
        <f t="shared" si="29"/>
        <v/>
      </c>
      <c r="Q226" s="388" t="str">
        <f t="shared" si="24"/>
        <v>Line 46 greater than or equal to line 41 + line 42</v>
      </c>
      <c r="R226" s="391">
        <f>VLOOKUP(Q226,Translate!$A$5:$C$1178,2,FALSE)</f>
        <v>0</v>
      </c>
      <c r="W226" s="387">
        <f t="shared" si="27"/>
        <v>0</v>
      </c>
      <c r="X226" s="387">
        <f t="shared" si="28"/>
        <v>0</v>
      </c>
    </row>
    <row r="227" spans="1:24" ht="15.5" x14ac:dyDescent="0.35">
      <c r="A227" s="387" t="s">
        <v>1277</v>
      </c>
      <c r="C227" s="387" t="s">
        <v>1278</v>
      </c>
      <c r="G227" s="233"/>
      <c r="H227" s="233"/>
      <c r="L227" s="387" t="str">
        <f t="shared" si="22"/>
        <v/>
      </c>
      <c r="M227" s="387" t="str">
        <f t="shared" si="23"/>
        <v/>
      </c>
      <c r="N227" s="387">
        <v>11</v>
      </c>
      <c r="O227" s="387" t="s">
        <v>403</v>
      </c>
      <c r="P227" s="387" t="str">
        <f t="shared" si="29"/>
        <v/>
      </c>
      <c r="Q227" s="388" t="str">
        <f t="shared" si="24"/>
        <v>Line 45 greater than or equal to line 37</v>
      </c>
      <c r="R227" s="391">
        <f>VLOOKUP(Q227,Translate!$A$5:$C$1178,2,FALSE)</f>
        <v>0</v>
      </c>
      <c r="W227" s="387">
        <f t="shared" si="27"/>
        <v>0</v>
      </c>
      <c r="X227" s="387">
        <f t="shared" si="28"/>
        <v>0</v>
      </c>
    </row>
    <row r="228" spans="1:24" ht="15.5" x14ac:dyDescent="0.35">
      <c r="A228" s="387" t="s">
        <v>1279</v>
      </c>
      <c r="C228" s="387" t="s">
        <v>1280</v>
      </c>
      <c r="G228" s="233"/>
      <c r="H228" s="233"/>
      <c r="L228" s="387" t="str">
        <f t="shared" si="22"/>
        <v/>
      </c>
      <c r="M228" s="387" t="str">
        <f t="shared" si="23"/>
        <v/>
      </c>
      <c r="N228" s="387">
        <v>12</v>
      </c>
      <c r="O228" s="387" t="s">
        <v>404</v>
      </c>
      <c r="P228" s="387" t="str">
        <f t="shared" si="29"/>
        <v/>
      </c>
      <c r="Q228" s="388" t="str">
        <f t="shared" si="24"/>
        <v>Line 47 greater than or equal to line 37</v>
      </c>
      <c r="R228" s="391">
        <f>VLOOKUP(Q228,Translate!$A$5:$C$1178,2,FALSE)</f>
        <v>0</v>
      </c>
      <c r="W228" s="387">
        <f t="shared" si="27"/>
        <v>0</v>
      </c>
      <c r="X228" s="387">
        <f t="shared" si="28"/>
        <v>0</v>
      </c>
    </row>
    <row r="229" spans="1:24" ht="15.5" x14ac:dyDescent="0.35">
      <c r="A229" s="387" t="s">
        <v>1281</v>
      </c>
      <c r="C229" s="387" t="s">
        <v>1282</v>
      </c>
      <c r="G229" s="233"/>
      <c r="H229" s="233"/>
      <c r="L229" s="387" t="str">
        <f t="shared" si="22"/>
        <v/>
      </c>
      <c r="M229" s="387" t="str">
        <f t="shared" si="23"/>
        <v/>
      </c>
      <c r="N229" s="387">
        <v>13</v>
      </c>
      <c r="O229" s="387" t="s">
        <v>417</v>
      </c>
      <c r="P229" s="387" t="str">
        <f t="shared" si="29"/>
        <v/>
      </c>
      <c r="Q229" s="388" t="str">
        <f t="shared" si="24"/>
        <v>Line 48 less than half of line 38 + line 39</v>
      </c>
      <c r="R229" s="391">
        <f>VLOOKUP(Q229,Translate!$A$5:$C$1178,2,FALSE)</f>
        <v>0</v>
      </c>
      <c r="W229" s="387">
        <f t="shared" si="27"/>
        <v>0</v>
      </c>
      <c r="X229" s="387">
        <f t="shared" si="28"/>
        <v>0</v>
      </c>
    </row>
    <row r="230" spans="1:24" ht="15.5" x14ac:dyDescent="0.35">
      <c r="A230" s="387" t="s">
        <v>1283</v>
      </c>
      <c r="C230" s="387" t="s">
        <v>1284</v>
      </c>
      <c r="G230" s="233"/>
      <c r="H230" s="233"/>
      <c r="L230" s="387" t="str">
        <f t="shared" si="22"/>
        <v/>
      </c>
      <c r="M230" s="387" t="str">
        <f t="shared" si="23"/>
        <v/>
      </c>
      <c r="N230" s="387">
        <v>14</v>
      </c>
      <c r="O230" s="387" t="s">
        <v>418</v>
      </c>
      <c r="P230" s="387" t="str">
        <f t="shared" si="29"/>
        <v/>
      </c>
      <c r="Q230" s="388" t="str">
        <f t="shared" si="24"/>
        <v>Line 49 + less than half of line 41 + line 42</v>
      </c>
      <c r="R230" s="391">
        <f>VLOOKUP(Q230,Translate!$A$5:$C$1178,2,FALSE)</f>
        <v>0</v>
      </c>
      <c r="W230" s="387">
        <f t="shared" si="27"/>
        <v>0</v>
      </c>
      <c r="X230" s="387">
        <f t="shared" si="28"/>
        <v>0</v>
      </c>
    </row>
    <row r="231" spans="1:24" ht="15.5" x14ac:dyDescent="0.35">
      <c r="A231" s="387" t="s">
        <v>1285</v>
      </c>
      <c r="C231" s="387" t="s">
        <v>1286</v>
      </c>
      <c r="G231" s="233"/>
      <c r="H231" s="233"/>
      <c r="L231" s="387" t="str">
        <f t="shared" si="22"/>
        <v/>
      </c>
      <c r="M231" s="387" t="str">
        <f t="shared" si="23"/>
        <v/>
      </c>
      <c r="N231" s="387">
        <v>15</v>
      </c>
      <c r="O231" s="387" t="s">
        <v>411</v>
      </c>
      <c r="P231" s="387" t="str">
        <f t="shared" si="29"/>
        <v/>
      </c>
      <c r="Q231" s="388" t="str">
        <f t="shared" si="24"/>
        <v>Line 43 greater than 0</v>
      </c>
      <c r="R231" s="391">
        <f>VLOOKUP(Q231,Translate!$A$5:$C$1178,2,FALSE)</f>
        <v>0</v>
      </c>
      <c r="W231" s="387">
        <f t="shared" si="27"/>
        <v>0</v>
      </c>
      <c r="X231" s="387">
        <f t="shared" si="28"/>
        <v>0</v>
      </c>
    </row>
    <row r="232" spans="1:24" ht="15.5" x14ac:dyDescent="0.35">
      <c r="A232" s="387" t="s">
        <v>1287</v>
      </c>
      <c r="C232" s="387" t="s">
        <v>1288</v>
      </c>
      <c r="G232" s="233"/>
      <c r="H232" s="233"/>
      <c r="L232" s="387" t="str">
        <f t="shared" si="22"/>
        <v/>
      </c>
      <c r="M232" s="387" t="str">
        <f t="shared" si="23"/>
        <v/>
      </c>
      <c r="N232" s="387">
        <v>16</v>
      </c>
      <c r="O232" s="387" t="s">
        <v>412</v>
      </c>
      <c r="P232" s="387" t="str">
        <f t="shared" si="29"/>
        <v/>
      </c>
      <c r="Q232" s="388" t="str">
        <f t="shared" si="24"/>
        <v>Line 44 greater than 0</v>
      </c>
      <c r="R232" s="391">
        <f>VLOOKUP(Q232,Translate!$A$5:$C$1178,2,FALSE)</f>
        <v>0</v>
      </c>
      <c r="W232" s="387">
        <f t="shared" si="27"/>
        <v>0</v>
      </c>
      <c r="X232" s="387">
        <f t="shared" si="28"/>
        <v>0</v>
      </c>
    </row>
    <row r="233" spans="1:24" ht="15.5" x14ac:dyDescent="0.35">
      <c r="A233" s="387" t="s">
        <v>1289</v>
      </c>
      <c r="C233" s="387" t="s">
        <v>1290</v>
      </c>
      <c r="G233" s="233"/>
      <c r="H233" s="233"/>
      <c r="L233" s="387" t="str">
        <f t="shared" si="22"/>
        <v/>
      </c>
      <c r="M233" s="387" t="str">
        <f t="shared" si="23"/>
        <v/>
      </c>
      <c r="N233" s="387">
        <v>17</v>
      </c>
      <c r="O233" s="387" t="s">
        <v>413</v>
      </c>
      <c r="P233" s="387" t="str">
        <f t="shared" si="29"/>
        <v/>
      </c>
      <c r="Q233" s="388" t="str">
        <f t="shared" si="24"/>
        <v>Line 45 greater than 0</v>
      </c>
      <c r="R233" s="391">
        <f>VLOOKUP(Q233,Translate!$A$5:$C$1178,2,FALSE)</f>
        <v>0</v>
      </c>
      <c r="W233" s="387">
        <f t="shared" si="27"/>
        <v>0</v>
      </c>
      <c r="X233" s="387">
        <f t="shared" si="28"/>
        <v>0</v>
      </c>
    </row>
    <row r="234" spans="1:24" ht="15.5" x14ac:dyDescent="0.35">
      <c r="A234" s="387" t="s">
        <v>1291</v>
      </c>
      <c r="C234" s="387" t="s">
        <v>1292</v>
      </c>
      <c r="G234" s="233"/>
      <c r="H234" s="233"/>
      <c r="L234" s="387" t="str">
        <f t="shared" si="22"/>
        <v/>
      </c>
      <c r="M234" s="387" t="str">
        <f t="shared" si="23"/>
        <v/>
      </c>
      <c r="N234" s="387">
        <v>18</v>
      </c>
      <c r="O234" s="387" t="s">
        <v>414</v>
      </c>
      <c r="P234" s="387" t="str">
        <f t="shared" si="29"/>
        <v/>
      </c>
      <c r="Q234" s="388" t="str">
        <f t="shared" si="24"/>
        <v>Line 46 greater than 0</v>
      </c>
      <c r="R234" s="391">
        <f>VLOOKUP(Q234,Translate!$A$5:$C$1178,2,FALSE)</f>
        <v>0</v>
      </c>
      <c r="W234" s="387">
        <f t="shared" si="27"/>
        <v>0</v>
      </c>
      <c r="X234" s="387">
        <f t="shared" si="28"/>
        <v>0</v>
      </c>
    </row>
    <row r="235" spans="1:24" ht="15.5" x14ac:dyDescent="0.35">
      <c r="A235" s="387" t="s">
        <v>1293</v>
      </c>
      <c r="C235" s="387" t="s">
        <v>1294</v>
      </c>
      <c r="G235" s="233"/>
      <c r="H235" s="233"/>
      <c r="L235" s="387" t="str">
        <f t="shared" si="22"/>
        <v/>
      </c>
      <c r="M235" s="387" t="str">
        <f t="shared" si="23"/>
        <v/>
      </c>
      <c r="N235" s="387">
        <v>19</v>
      </c>
      <c r="O235" s="387" t="s">
        <v>415</v>
      </c>
      <c r="P235" s="387" t="str">
        <f t="shared" si="29"/>
        <v/>
      </c>
      <c r="Q235" s="388" t="str">
        <f t="shared" si="24"/>
        <v>Line 47 greater than 0</v>
      </c>
      <c r="R235" s="391">
        <f>VLOOKUP(Q235,Translate!$A$5:$C$1178,2,FALSE)</f>
        <v>0</v>
      </c>
      <c r="W235" s="387">
        <f t="shared" si="27"/>
        <v>0</v>
      </c>
      <c r="X235" s="387">
        <f t="shared" si="28"/>
        <v>0</v>
      </c>
    </row>
    <row r="236" spans="1:24" ht="15.5" x14ac:dyDescent="0.35">
      <c r="A236" s="387" t="s">
        <v>1295</v>
      </c>
      <c r="C236" s="387" t="s">
        <v>1296</v>
      </c>
      <c r="G236" s="233"/>
      <c r="H236" s="233"/>
      <c r="L236" s="387" t="str">
        <f t="shared" si="22"/>
        <v/>
      </c>
      <c r="M236" s="387" t="str">
        <f t="shared" si="23"/>
        <v/>
      </c>
      <c r="O236" s="387" t="s">
        <v>362</v>
      </c>
      <c r="P236" s="387" t="str">
        <f t="shared" si="29"/>
        <v/>
      </c>
      <c r="Q236" s="388" t="str">
        <f t="shared" si="24"/>
        <v>Difference</v>
      </c>
      <c r="R236" s="391">
        <f>VLOOKUP(Q236,Translate!$A$5:$C$1178,2,FALSE)</f>
        <v>0</v>
      </c>
      <c r="W236" s="387">
        <f t="shared" si="27"/>
        <v>0</v>
      </c>
      <c r="X236" s="387">
        <f t="shared" si="28"/>
        <v>0</v>
      </c>
    </row>
    <row r="237" spans="1:24" ht="15.5" x14ac:dyDescent="0.35">
      <c r="A237" s="387" t="s">
        <v>1297</v>
      </c>
      <c r="C237" s="387" t="s">
        <v>1298</v>
      </c>
      <c r="G237" s="233"/>
      <c r="H237" s="233"/>
      <c r="L237" s="387" t="str">
        <f t="shared" si="22"/>
        <v/>
      </c>
      <c r="M237" s="387" t="str">
        <f t="shared" si="23"/>
        <v/>
      </c>
      <c r="O237" s="387" t="s">
        <v>373</v>
      </c>
      <c r="P237" s="387" t="str">
        <f t="shared" si="29"/>
        <v/>
      </c>
      <c r="Q237" s="388" t="str">
        <f t="shared" si="24"/>
        <v>Total</v>
      </c>
      <c r="R237" s="391">
        <f>VLOOKUP(Q237,Translate!$A$5:$C$1178,2,FALSE)</f>
        <v>0</v>
      </c>
      <c r="W237" s="387">
        <f t="shared" si="27"/>
        <v>0</v>
      </c>
      <c r="X237" s="387">
        <f t="shared" si="28"/>
        <v>0</v>
      </c>
    </row>
    <row r="238" spans="1:24" ht="15.5" x14ac:dyDescent="0.35">
      <c r="A238" s="387" t="s">
        <v>1299</v>
      </c>
      <c r="C238" s="387" t="s">
        <v>1300</v>
      </c>
      <c r="G238" s="233"/>
      <c r="H238" s="233"/>
      <c r="L238" s="387" t="str">
        <f t="shared" si="22"/>
        <v/>
      </c>
      <c r="M238" s="387" t="str">
        <f t="shared" si="23"/>
        <v/>
      </c>
      <c r="O238" s="387" t="s">
        <v>733</v>
      </c>
      <c r="P238" s="387" t="str">
        <f t="shared" si="29"/>
        <v/>
      </c>
      <c r="Q238" s="388" t="str">
        <f t="shared" si="24"/>
        <v>comment</v>
      </c>
      <c r="R238" s="391">
        <f>VLOOKUP(Q238,Translate!$A$5:$C$1178,2,FALSE)</f>
        <v>0</v>
      </c>
      <c r="W238" s="387">
        <f t="shared" si="27"/>
        <v>0</v>
      </c>
      <c r="X238" s="387">
        <f t="shared" si="28"/>
        <v>0</v>
      </c>
    </row>
    <row r="239" spans="1:24" ht="15.5" x14ac:dyDescent="0.35">
      <c r="A239" s="387" t="s">
        <v>1299</v>
      </c>
      <c r="C239" s="387" t="s">
        <v>1300</v>
      </c>
      <c r="G239" s="233"/>
      <c r="H239" s="233"/>
      <c r="L239" s="387" t="str">
        <f t="shared" si="22"/>
        <v/>
      </c>
      <c r="M239" s="387" t="str">
        <f t="shared" si="23"/>
        <v/>
      </c>
      <c r="O239" s="387" t="s">
        <v>416</v>
      </c>
      <c r="P239" s="387" t="str">
        <f t="shared" si="29"/>
        <v/>
      </c>
      <c r="Q239" s="388" t="str">
        <f t="shared" si="24"/>
        <v>Please comment below if necessary</v>
      </c>
      <c r="R239" s="391">
        <f>VLOOKUP(Q239,Translate!$A$5:$C$1178,2,FALSE)</f>
        <v>0</v>
      </c>
      <c r="W239" s="387">
        <f t="shared" si="27"/>
        <v>0</v>
      </c>
      <c r="X239" s="387">
        <f t="shared" si="28"/>
        <v>0</v>
      </c>
    </row>
    <row r="240" spans="1:24" ht="15.5" x14ac:dyDescent="0.35">
      <c r="A240" s="387" t="s">
        <v>1301</v>
      </c>
      <c r="C240" s="387" t="s">
        <v>1302</v>
      </c>
      <c r="G240" s="233"/>
      <c r="H240" s="233"/>
      <c r="L240" s="387" t="str">
        <f t="shared" si="22"/>
        <v/>
      </c>
      <c r="M240" s="387" t="str">
        <f t="shared" si="23"/>
        <v/>
      </c>
      <c r="O240" s="387" t="s">
        <v>734</v>
      </c>
      <c r="P240" s="387" t="str">
        <f t="shared" si="29"/>
        <v/>
      </c>
      <c r="Q240" s="388" t="str">
        <f t="shared" si="24"/>
        <v>Please comment</v>
      </c>
      <c r="R240" s="391">
        <f>VLOOKUP(Q240,Translate!$A$5:$C$1178,2,FALSE)</f>
        <v>0</v>
      </c>
      <c r="W240" s="387">
        <f t="shared" si="27"/>
        <v>0</v>
      </c>
      <c r="X240" s="387">
        <f t="shared" si="28"/>
        <v>0</v>
      </c>
    </row>
    <row r="241" spans="1:24" ht="15.5" x14ac:dyDescent="0.35">
      <c r="A241" s="387" t="s">
        <v>1303</v>
      </c>
      <c r="C241" s="387" t="s">
        <v>1304</v>
      </c>
      <c r="G241" s="233"/>
      <c r="H241" s="233"/>
      <c r="L241" s="387" t="str">
        <f t="shared" si="22"/>
        <v/>
      </c>
      <c r="M241" s="387" t="str">
        <f t="shared" si="23"/>
        <v/>
      </c>
      <c r="O241" s="387" t="s">
        <v>735</v>
      </c>
      <c r="P241" s="387" t="str">
        <f t="shared" si="29"/>
        <v/>
      </c>
      <c r="Q241" s="388" t="str">
        <f t="shared" si="24"/>
        <v>Clear</v>
      </c>
      <c r="R241" s="391">
        <f>VLOOKUP(Q241,Translate!$A$5:$C$1178,2,FALSE)</f>
        <v>0</v>
      </c>
      <c r="W241" s="387">
        <f t="shared" si="27"/>
        <v>0</v>
      </c>
      <c r="X241" s="387">
        <f t="shared" si="28"/>
        <v>0</v>
      </c>
    </row>
    <row r="242" spans="1:24" ht="15.5" x14ac:dyDescent="0.35">
      <c r="A242" s="387" t="s">
        <v>1303</v>
      </c>
      <c r="C242" s="387" t="s">
        <v>1304</v>
      </c>
      <c r="G242" s="233"/>
      <c r="H242" s="233"/>
      <c r="L242" s="387" t="str">
        <f t="shared" si="22"/>
        <v/>
      </c>
      <c r="M242" s="387" t="str">
        <f t="shared" si="23"/>
        <v/>
      </c>
      <c r="N242" s="389" t="s">
        <v>736</v>
      </c>
      <c r="P242" s="387" t="str">
        <f t="shared" si="29"/>
        <v/>
      </c>
      <c r="Q242" s="388" t="str">
        <f t="shared" si="24"/>
        <v/>
      </c>
      <c r="R242" s="391" t="e">
        <f>VLOOKUP(Q242,Translate!$A$5:$C$1178,2,FALSE)</f>
        <v>#N/A</v>
      </c>
      <c r="W242" s="387">
        <f t="shared" si="27"/>
        <v>0</v>
      </c>
      <c r="X242" s="387">
        <f t="shared" si="28"/>
        <v>0</v>
      </c>
    </row>
    <row r="243" spans="1:24" ht="15.5" x14ac:dyDescent="0.35">
      <c r="A243" s="387" t="s">
        <v>1305</v>
      </c>
      <c r="C243" s="387" t="s">
        <v>1306</v>
      </c>
      <c r="G243" s="233"/>
      <c r="H243" s="233"/>
      <c r="L243" s="387" t="str">
        <f t="shared" si="22"/>
        <v/>
      </c>
      <c r="M243" s="387" t="str">
        <f t="shared" si="23"/>
        <v/>
      </c>
      <c r="O243" s="387" t="s">
        <v>343</v>
      </c>
      <c r="P243" s="387" t="str">
        <f t="shared" si="29"/>
        <v/>
      </c>
      <c r="Q243" s="388" t="str">
        <f t="shared" si="24"/>
        <v>Please use the box below to give a brief supporting narrative of any major change in circumstances that might have an influence on</v>
      </c>
      <c r="R243" s="391">
        <f>VLOOKUP(Q243,Translate!$A$5:$C$1178,2,FALSE)</f>
        <v>0</v>
      </c>
      <c r="W243" s="387">
        <f t="shared" si="27"/>
        <v>0</v>
      </c>
      <c r="X243" s="387">
        <f t="shared" si="28"/>
        <v>0</v>
      </c>
    </row>
    <row r="244" spans="1:24" ht="15.5" x14ac:dyDescent="0.35">
      <c r="A244" s="387" t="s">
        <v>774</v>
      </c>
      <c r="C244" s="387" t="s">
        <v>1307</v>
      </c>
      <c r="G244" s="233"/>
      <c r="H244" s="233"/>
      <c r="L244" s="387" t="str">
        <f t="shared" si="22"/>
        <v/>
      </c>
      <c r="M244" s="387" t="str">
        <f t="shared" si="23"/>
        <v/>
      </c>
      <c r="O244" s="387" t="s">
        <v>344</v>
      </c>
      <c r="P244" s="387" t="str">
        <f t="shared" si="29"/>
        <v/>
      </c>
      <c r="Q244" s="388" t="str">
        <f t="shared" si="24"/>
        <v>forecast figures around this time.</v>
      </c>
      <c r="R244" s="391">
        <f>VLOOKUP(Q244,Translate!$A$5:$C$1178,2,FALSE)</f>
        <v>0</v>
      </c>
      <c r="W244" s="387">
        <f t="shared" si="27"/>
        <v>0</v>
      </c>
      <c r="X244" s="387">
        <f t="shared" si="28"/>
        <v>0</v>
      </c>
    </row>
    <row r="245" spans="1:24" ht="15.5" x14ac:dyDescent="0.35">
      <c r="A245" s="387" t="s">
        <v>1308</v>
      </c>
      <c r="C245" s="387" t="s">
        <v>1309</v>
      </c>
      <c r="G245" s="233"/>
      <c r="H245" s="233"/>
      <c r="L245" s="387" t="str">
        <f t="shared" si="22"/>
        <v/>
      </c>
      <c r="M245" s="387" t="str">
        <f t="shared" si="23"/>
        <v/>
      </c>
      <c r="O245" s="387" t="s">
        <v>345</v>
      </c>
      <c r="P245" s="387" t="str">
        <f t="shared" si="29"/>
        <v/>
      </c>
      <c r="Q245" s="388" t="str">
        <f t="shared" si="24"/>
        <v>For example, significant changes or shifts in forecasts could be caused by: delays to projects, changing priorities for capital investment</v>
      </c>
      <c r="R245" s="391">
        <f>VLOOKUP(Q245,Translate!$A$5:$C$1178,2,FALSE)</f>
        <v>0</v>
      </c>
      <c r="W245" s="387">
        <f t="shared" si="27"/>
        <v>0</v>
      </c>
      <c r="X245" s="387">
        <f t="shared" si="28"/>
        <v>0</v>
      </c>
    </row>
    <row r="246" spans="1:24" ht="15.5" x14ac:dyDescent="0.35">
      <c r="A246" s="387" t="s">
        <v>1310</v>
      </c>
      <c r="C246" s="387" t="s">
        <v>1311</v>
      </c>
      <c r="G246" s="233"/>
      <c r="H246" s="233"/>
      <c r="L246" s="387" t="str">
        <f t="shared" si="22"/>
        <v/>
      </c>
      <c r="M246" s="387" t="str">
        <f t="shared" si="23"/>
        <v/>
      </c>
      <c r="O246" s="387" t="s">
        <v>346</v>
      </c>
      <c r="P246" s="387" t="str">
        <f t="shared" si="29"/>
        <v/>
      </c>
      <c r="Q246" s="388" t="str">
        <f t="shared" si="24"/>
        <v>or to tentatively identify any capital expenditure which may need to be covered by a capitalisation direction.</v>
      </c>
      <c r="R246" s="391">
        <f>VLOOKUP(Q246,Translate!$A$5:$C$1178,2,FALSE)</f>
        <v>0</v>
      </c>
      <c r="W246" s="387">
        <f t="shared" si="27"/>
        <v>0</v>
      </c>
      <c r="X246" s="387">
        <f t="shared" si="28"/>
        <v>0</v>
      </c>
    </row>
    <row r="247" spans="1:24" ht="15.5" x14ac:dyDescent="0.35">
      <c r="A247" s="387" t="s">
        <v>1312</v>
      </c>
      <c r="C247" s="387" t="s">
        <v>1313</v>
      </c>
      <c r="G247" s="233"/>
      <c r="H247" s="233"/>
      <c r="L247" s="387" t="str">
        <f t="shared" si="22"/>
        <v/>
      </c>
      <c r="M247" s="387" t="str">
        <f t="shared" si="23"/>
        <v/>
      </c>
      <c r="P247" s="387" t="str">
        <f t="shared" si="29"/>
        <v/>
      </c>
      <c r="Q247" s="388" t="str">
        <f t="shared" si="24"/>
        <v/>
      </c>
      <c r="R247" s="391" t="e">
        <f>VLOOKUP(Q247,Translate!$A$5:$C$1178,2,FALSE)</f>
        <v>#N/A</v>
      </c>
      <c r="W247" s="387">
        <f t="shared" si="27"/>
        <v>0</v>
      </c>
      <c r="X247" s="387">
        <f t="shared" si="28"/>
        <v>0</v>
      </c>
    </row>
    <row r="248" spans="1:24" ht="15.5" x14ac:dyDescent="0.35">
      <c r="A248" s="387" t="s">
        <v>1314</v>
      </c>
      <c r="C248" s="387" t="s">
        <v>1315</v>
      </c>
      <c r="G248" s="233"/>
      <c r="H248" s="233"/>
      <c r="L248" s="387" t="str">
        <f t="shared" si="22"/>
        <v/>
      </c>
      <c r="M248" s="387" t="str">
        <f t="shared" si="23"/>
        <v/>
      </c>
      <c r="O248" s="389" t="s">
        <v>425</v>
      </c>
      <c r="P248" s="387" t="str">
        <f t="shared" si="29"/>
        <v/>
      </c>
      <c r="Q248" s="388" t="str">
        <f t="shared" si="24"/>
        <v>Survey Response Burden</v>
      </c>
      <c r="R248" s="391">
        <f>VLOOKUP(Q248,Translate!$A$5:$C$1178,2,FALSE)</f>
        <v>0</v>
      </c>
      <c r="W248" s="387">
        <f t="shared" si="27"/>
        <v>0</v>
      </c>
      <c r="X248" s="387">
        <f t="shared" si="28"/>
        <v>0</v>
      </c>
    </row>
    <row r="249" spans="1:24" ht="15.5" x14ac:dyDescent="0.35">
      <c r="A249" s="387" t="s">
        <v>1316</v>
      </c>
      <c r="C249" s="387" t="s">
        <v>1317</v>
      </c>
      <c r="G249" s="233"/>
      <c r="H249" s="233"/>
      <c r="L249" s="387" t="str">
        <f t="shared" si="22"/>
        <v/>
      </c>
      <c r="M249" s="387" t="str">
        <f t="shared" si="23"/>
        <v/>
      </c>
      <c r="O249" s="387" t="s">
        <v>27</v>
      </c>
      <c r="P249" s="387" t="str">
        <f t="shared" si="29"/>
        <v/>
      </c>
      <c r="Q249" s="388" t="str">
        <f t="shared" si="24"/>
        <v xml:space="preserve">The Welsh Government are monitoring the burden of completing this data collection form. </v>
      </c>
      <c r="R249" s="391">
        <f>VLOOKUP(Q249,Translate!$A$5:$C$1178,2,FALSE)</f>
        <v>0</v>
      </c>
      <c r="W249" s="387">
        <f t="shared" si="27"/>
        <v>0</v>
      </c>
      <c r="X249" s="387">
        <f t="shared" si="28"/>
        <v>0</v>
      </c>
    </row>
    <row r="250" spans="1:24" ht="15.5" x14ac:dyDescent="0.35">
      <c r="A250" s="387" t="s">
        <v>1318</v>
      </c>
      <c r="C250" s="387" t="s">
        <v>1319</v>
      </c>
      <c r="G250" s="233"/>
      <c r="H250" s="233"/>
      <c r="L250" s="387" t="str">
        <f t="shared" si="22"/>
        <v/>
      </c>
      <c r="M250" s="387" t="str">
        <f t="shared" si="23"/>
        <v/>
      </c>
      <c r="O250" s="387" t="s">
        <v>0</v>
      </c>
      <c r="P250" s="387" t="str">
        <f t="shared" si="29"/>
        <v/>
      </c>
      <c r="Q250" s="388" t="str">
        <f t="shared" si="24"/>
        <v>Please enter the time it has taken you (and any colleagues) to prepare and send the return.</v>
      </c>
      <c r="R250" s="391">
        <f>VLOOKUP(Q250,Translate!$A$5:$C$1178,2,FALSE)</f>
        <v>0</v>
      </c>
      <c r="W250" s="387">
        <f t="shared" si="27"/>
        <v>0</v>
      </c>
      <c r="X250" s="387">
        <f t="shared" si="28"/>
        <v>0</v>
      </c>
    </row>
    <row r="251" spans="1:24" ht="15.5" x14ac:dyDescent="0.35">
      <c r="A251" s="387" t="s">
        <v>1320</v>
      </c>
      <c r="C251" s="387" t="s">
        <v>1321</v>
      </c>
      <c r="G251" s="233"/>
      <c r="H251" s="233"/>
      <c r="L251" s="387" t="str">
        <f t="shared" si="22"/>
        <v/>
      </c>
      <c r="M251" s="387" t="str">
        <f t="shared" si="23"/>
        <v/>
      </c>
      <c r="O251" s="387" t="s">
        <v>1</v>
      </c>
      <c r="P251" s="387" t="str">
        <f t="shared" si="29"/>
        <v/>
      </c>
      <c r="Q251" s="388" t="str">
        <f t="shared" si="24"/>
        <v>Please only include time spent on activities to prepare and send this return, such as:</v>
      </c>
      <c r="R251" s="391">
        <f>VLOOKUP(Q251,Translate!$A$5:$C$1178,2,FALSE)</f>
        <v>0</v>
      </c>
      <c r="W251" s="387">
        <f t="shared" si="27"/>
        <v>0</v>
      </c>
      <c r="X251" s="387">
        <f t="shared" si="28"/>
        <v>0</v>
      </c>
    </row>
    <row r="252" spans="1:24" ht="15.5" x14ac:dyDescent="0.35">
      <c r="A252" s="387" t="s">
        <v>1322</v>
      </c>
      <c r="C252" s="387" t="s">
        <v>1323</v>
      </c>
      <c r="G252" s="233"/>
      <c r="H252" s="233"/>
      <c r="L252" s="387" t="str">
        <f t="shared" si="22"/>
        <v/>
      </c>
      <c r="M252" s="387" t="str">
        <f t="shared" si="23"/>
        <v/>
      </c>
      <c r="O252" s="387" t="s">
        <v>691</v>
      </c>
      <c r="P252" s="387" t="str">
        <f t="shared" si="29"/>
        <v/>
      </c>
      <c r="Q252" s="388" t="str">
        <f t="shared" si="24"/>
        <v>collection, analysis and aggregation of records and data required;</v>
      </c>
      <c r="R252" s="391">
        <f>VLOOKUP(Q252,Translate!$A$5:$C$1178,2,FALSE)</f>
        <v>0</v>
      </c>
      <c r="W252" s="387">
        <f t="shared" si="27"/>
        <v>0</v>
      </c>
      <c r="X252" s="387">
        <f t="shared" si="28"/>
        <v>0</v>
      </c>
    </row>
    <row r="253" spans="1:24" ht="15.5" x14ac:dyDescent="0.35">
      <c r="A253" s="387" t="s">
        <v>1324</v>
      </c>
      <c r="C253" s="387" t="s">
        <v>1325</v>
      </c>
      <c r="G253" s="233"/>
      <c r="H253" s="233"/>
      <c r="L253" s="387" t="str">
        <f t="shared" si="22"/>
        <v/>
      </c>
      <c r="M253" s="387" t="str">
        <f t="shared" si="23"/>
        <v/>
      </c>
      <c r="O253" s="387" t="s">
        <v>692</v>
      </c>
      <c r="P253" s="387" t="str">
        <f t="shared" si="29"/>
        <v/>
      </c>
      <c r="Q253" s="388" t="str">
        <f t="shared" si="24"/>
        <v>completing, checking, amending and approving the form.</v>
      </c>
      <c r="R253" s="391">
        <f>VLOOKUP(Q253,Translate!$A$5:$C$1178,2,FALSE)</f>
        <v>0</v>
      </c>
      <c r="W253" s="387">
        <f t="shared" si="27"/>
        <v>0</v>
      </c>
      <c r="X253" s="387">
        <f t="shared" si="28"/>
        <v>0</v>
      </c>
    </row>
    <row r="254" spans="1:24" ht="15.5" x14ac:dyDescent="0.35">
      <c r="A254" s="387" t="s">
        <v>1326</v>
      </c>
      <c r="C254" s="387" t="s">
        <v>1327</v>
      </c>
      <c r="G254" s="233"/>
      <c r="H254" s="233"/>
      <c r="L254" s="387" t="str">
        <f t="shared" si="22"/>
        <v/>
      </c>
      <c r="M254" s="387" t="str">
        <f t="shared" si="23"/>
        <v/>
      </c>
      <c r="O254" s="387" t="s">
        <v>2</v>
      </c>
      <c r="P254" s="387" t="str">
        <f t="shared" si="29"/>
        <v/>
      </c>
      <c r="Q254" s="388" t="str">
        <f t="shared" si="24"/>
        <v>Hours taken</v>
      </c>
      <c r="R254" s="391">
        <f>VLOOKUP(Q254,Translate!$A$5:$C$1178,2,FALSE)</f>
        <v>0</v>
      </c>
      <c r="W254" s="387">
        <f t="shared" si="27"/>
        <v>0</v>
      </c>
      <c r="X254" s="387">
        <f t="shared" si="28"/>
        <v>0</v>
      </c>
    </row>
    <row r="255" spans="1:24" ht="15.5" x14ac:dyDescent="0.35">
      <c r="A255" s="387" t="s">
        <v>1328</v>
      </c>
      <c r="C255" s="387" t="s">
        <v>1329</v>
      </c>
      <c r="G255" s="233"/>
      <c r="H255" s="233"/>
      <c r="L255" s="387" t="str">
        <f t="shared" si="22"/>
        <v/>
      </c>
      <c r="M255" s="387" t="str">
        <f t="shared" si="23"/>
        <v/>
      </c>
      <c r="O255" s="387" t="s">
        <v>3</v>
      </c>
      <c r="P255" s="387" t="str">
        <f t="shared" si="29"/>
        <v/>
      </c>
      <c r="Q255" s="388" t="str">
        <f t="shared" si="24"/>
        <v>Please feel free to add any comments</v>
      </c>
      <c r="R255" s="391">
        <f>VLOOKUP(Q255,Translate!$A$5:$C$1178,2,FALSE)</f>
        <v>0</v>
      </c>
      <c r="W255" s="387">
        <f t="shared" si="27"/>
        <v>0</v>
      </c>
      <c r="X255" s="387">
        <f t="shared" si="28"/>
        <v>0</v>
      </c>
    </row>
    <row r="256" spans="1:24" ht="15.5" x14ac:dyDescent="0.35">
      <c r="A256" s="387" t="s">
        <v>1330</v>
      </c>
      <c r="C256" s="387" t="s">
        <v>1331</v>
      </c>
      <c r="G256" s="233"/>
      <c r="H256" s="233"/>
      <c r="L256" s="387" t="str">
        <f t="shared" si="22"/>
        <v/>
      </c>
      <c r="M256" s="387" t="str">
        <f t="shared" si="23"/>
        <v/>
      </c>
      <c r="O256" s="389" t="s">
        <v>693</v>
      </c>
      <c r="P256" s="387" t="str">
        <f t="shared" si="29"/>
        <v/>
      </c>
      <c r="Q256" s="388" t="str">
        <f t="shared" si="24"/>
        <v>Comments</v>
      </c>
      <c r="R256" s="391">
        <f>VLOOKUP(Q256,Translate!$A$5:$C$1178,2,FALSE)</f>
        <v>0</v>
      </c>
      <c r="W256" s="387">
        <f t="shared" si="27"/>
        <v>0</v>
      </c>
      <c r="X256" s="387">
        <f t="shared" si="28"/>
        <v>0</v>
      </c>
    </row>
    <row r="257" spans="1:24" ht="15.5" x14ac:dyDescent="0.35">
      <c r="A257" s="387" t="s">
        <v>1332</v>
      </c>
      <c r="C257" s="387" t="s">
        <v>1333</v>
      </c>
      <c r="G257" s="233"/>
      <c r="H257" s="233"/>
      <c r="L257" s="387" t="str">
        <f t="shared" si="22"/>
        <v/>
      </c>
      <c r="M257" s="387" t="str">
        <f t="shared" si="23"/>
        <v/>
      </c>
      <c r="O257" s="387" t="s">
        <v>694</v>
      </c>
      <c r="P257" s="387" t="str">
        <f t="shared" si="29"/>
        <v/>
      </c>
      <c r="Q257" s="388" t="str">
        <f t="shared" si="24"/>
        <v>Click the link below for notes for guidance for individual forms (Web access required)</v>
      </c>
      <c r="R257" s="391">
        <f>VLOOKUP(Q257,Translate!$A$5:$C$1178,2,FALSE)</f>
        <v>0</v>
      </c>
      <c r="W257" s="387">
        <f t="shared" si="27"/>
        <v>0</v>
      </c>
      <c r="X257" s="387">
        <f t="shared" si="28"/>
        <v>0</v>
      </c>
    </row>
    <row r="258" spans="1:24" ht="15.5" x14ac:dyDescent="0.35">
      <c r="A258" s="387" t="s">
        <v>1334</v>
      </c>
      <c r="C258" s="387" t="s">
        <v>1335</v>
      </c>
      <c r="G258" s="233"/>
      <c r="H258" s="233"/>
      <c r="L258" s="387" t="str">
        <f t="shared" si="22"/>
        <v/>
      </c>
      <c r="M258" s="387" t="str">
        <f t="shared" si="23"/>
        <v/>
      </c>
      <c r="O258" s="387" t="s">
        <v>11</v>
      </c>
      <c r="P258" s="387" t="str">
        <f t="shared" si="29"/>
        <v/>
      </c>
      <c r="Q258" s="388" t="str">
        <f t="shared" si="24"/>
        <v>Notes for guidance hyperlink</v>
      </c>
      <c r="R258" s="391">
        <f>VLOOKUP(Q258,Translate!$A$5:$C$1178,2,FALSE)</f>
        <v>0</v>
      </c>
      <c r="W258" s="387">
        <f t="shared" si="27"/>
        <v>0</v>
      </c>
      <c r="X258" s="387">
        <f t="shared" si="28"/>
        <v>0</v>
      </c>
    </row>
    <row r="259" spans="1:24" ht="15.5" x14ac:dyDescent="0.35">
      <c r="A259" s="387" t="s">
        <v>1336</v>
      </c>
      <c r="C259" s="387" t="s">
        <v>1337</v>
      </c>
      <c r="G259" s="233"/>
      <c r="H259" s="233"/>
      <c r="L259" s="387" t="str">
        <f t="shared" si="22"/>
        <v/>
      </c>
      <c r="M259" s="387" t="str">
        <f t="shared" si="23"/>
        <v/>
      </c>
      <c r="O259" s="392" t="s">
        <v>695</v>
      </c>
      <c r="P259" s="387" t="str">
        <f t="shared" si="29"/>
        <v/>
      </c>
      <c r="Q259" s="388" t="str">
        <f t="shared" si="24"/>
        <v>We are continually striving to improve the form to make it easier to complete, whilst still ensuring data integrity and consistency across all authorities. If you have any comments or suggestions that may be useful,  please note them below:</v>
      </c>
      <c r="R259" s="391">
        <f>VLOOKUP(Q259,Translate!$A$5:$C$1178,2,FALSE)</f>
        <v>0</v>
      </c>
      <c r="W259" s="387">
        <f t="shared" si="27"/>
        <v>0</v>
      </c>
      <c r="X259" s="387">
        <f t="shared" si="28"/>
        <v>0</v>
      </c>
    </row>
    <row r="260" spans="1:24" ht="15.5" x14ac:dyDescent="0.35">
      <c r="A260" s="387" t="s">
        <v>1336</v>
      </c>
      <c r="C260" s="387" t="s">
        <v>1337</v>
      </c>
      <c r="G260" s="233"/>
      <c r="H260" s="233"/>
      <c r="L260" s="387" t="str">
        <f t="shared" si="22"/>
        <v/>
      </c>
      <c r="M260" s="387" t="str">
        <f t="shared" si="23"/>
        <v/>
      </c>
      <c r="O260" s="387" t="s">
        <v>12</v>
      </c>
      <c r="P260" s="387" t="str">
        <f t="shared" si="29"/>
        <v/>
      </c>
      <c r="Q260" s="388" t="str">
        <f t="shared" si="24"/>
        <v>Form Design</v>
      </c>
      <c r="R260" s="391">
        <f>VLOOKUP(Q260,Translate!$A$5:$C$1178,2,FALSE)</f>
        <v>0</v>
      </c>
      <c r="W260" s="387">
        <f t="shared" si="27"/>
        <v>0</v>
      </c>
      <c r="X260" s="387">
        <f t="shared" si="28"/>
        <v>0</v>
      </c>
    </row>
    <row r="261" spans="1:24" ht="15.5" x14ac:dyDescent="0.35">
      <c r="A261" s="387" t="s">
        <v>2628</v>
      </c>
      <c r="B261" s="387" t="s">
        <v>2629</v>
      </c>
      <c r="C261" s="387" t="s">
        <v>2630</v>
      </c>
      <c r="D261" s="387" t="s">
        <v>2631</v>
      </c>
      <c r="G261" s="233"/>
      <c r="H261" s="233"/>
      <c r="L261" s="387" t="str">
        <f t="shared" ref="L261:L323" si="30">IF(ISERROR(FIND("=",O261)),"",RIGHT(O261,LEN(O261)-FIND("=",O261)+3))</f>
        <v/>
      </c>
      <c r="M261" s="387" t="str">
        <f t="shared" ref="M261:M323" si="31">IF(ISERROR(FIND(" (include",O261)),"",RIGHT(O261,LEN(O261)-FIND(" (include",O261)))</f>
        <v/>
      </c>
      <c r="O261" s="387" t="s">
        <v>13</v>
      </c>
      <c r="P261" s="387" t="str">
        <f t="shared" si="29"/>
        <v/>
      </c>
      <c r="Q261" s="388" t="str">
        <f>LEFT(O261,LEN(O261)-LEN(P261))</f>
        <v>Validation</v>
      </c>
      <c r="R261" s="391">
        <f>VLOOKUP(Q261,Translate!$A$5:$C$1178,2,FALSE)</f>
        <v>0</v>
      </c>
      <c r="W261" s="387">
        <f t="shared" ref="W261:W310" si="32">IF(LEFT(V261,1)=" ",RIGHT(V261,LEN(V261)-1),V261)</f>
        <v>0</v>
      </c>
      <c r="X261" s="387">
        <f t="shared" si="28"/>
        <v>0</v>
      </c>
    </row>
    <row r="262" spans="1:24" ht="15.5" x14ac:dyDescent="0.35">
      <c r="A262" s="387" t="s">
        <v>1338</v>
      </c>
      <c r="C262" s="387" t="s">
        <v>1339</v>
      </c>
      <c r="G262" s="233"/>
      <c r="H262" s="233"/>
      <c r="L262" s="387" t="str">
        <f t="shared" si="30"/>
        <v/>
      </c>
      <c r="M262" s="387" t="str">
        <f t="shared" si="31"/>
        <v/>
      </c>
      <c r="O262" s="387" t="s">
        <v>14</v>
      </c>
      <c r="P262" s="387" t="str">
        <f t="shared" si="29"/>
        <v/>
      </c>
      <c r="Q262" s="388" t="str">
        <f>LEFT(O262,LEN(O262)-LEN(P262))</f>
        <v>Documentation</v>
      </c>
      <c r="R262" s="391">
        <f>VLOOKUP(Q262,Translate!$A$5:$C$1178,2,FALSE)</f>
        <v>0</v>
      </c>
      <c r="W262" s="387">
        <f t="shared" si="32"/>
        <v>0</v>
      </c>
      <c r="X262" s="387">
        <f t="shared" ref="X262:X324" si="33">IF(LEFT(W262,1)=" ",1,0)</f>
        <v>0</v>
      </c>
    </row>
    <row r="263" spans="1:24" ht="15.5" x14ac:dyDescent="0.35">
      <c r="A263" s="387" t="s">
        <v>1340</v>
      </c>
      <c r="C263" s="387" t="s">
        <v>1341</v>
      </c>
      <c r="G263" s="233"/>
      <c r="H263" s="233"/>
      <c r="L263" s="387" t="str">
        <f t="shared" si="30"/>
        <v/>
      </c>
      <c r="M263" s="387" t="str">
        <f t="shared" si="31"/>
        <v/>
      </c>
      <c r="O263" s="387" t="s">
        <v>737</v>
      </c>
      <c r="P263" s="387" t="str">
        <f t="shared" si="29"/>
        <v/>
      </c>
      <c r="Q263" s="388" t="str">
        <f>LEFT(O263,LEN(O263)-LEN(P263))</f>
        <v>General comments</v>
      </c>
      <c r="R263" s="391">
        <f>VLOOKUP(Q263,Translate!$A$5:$C$1178,2,FALSE)</f>
        <v>0</v>
      </c>
      <c r="W263" s="387">
        <f t="shared" si="32"/>
        <v>0</v>
      </c>
      <c r="X263" s="387">
        <f t="shared" si="33"/>
        <v>0</v>
      </c>
    </row>
    <row r="264" spans="1:24" x14ac:dyDescent="0.25">
      <c r="A264" s="387" t="s">
        <v>1342</v>
      </c>
      <c r="C264" s="387" t="s">
        <v>1343</v>
      </c>
      <c r="G264" s="233"/>
      <c r="H264" s="233"/>
      <c r="L264" s="387" t="str">
        <f t="shared" si="30"/>
        <v/>
      </c>
      <c r="M264" s="387" t="str">
        <f t="shared" si="31"/>
        <v/>
      </c>
      <c r="Q264" s="387"/>
      <c r="W264" s="387">
        <f t="shared" si="32"/>
        <v>0</v>
      </c>
      <c r="X264" s="387">
        <f t="shared" si="33"/>
        <v>0</v>
      </c>
    </row>
    <row r="265" spans="1:24" x14ac:dyDescent="0.25">
      <c r="A265" s="387" t="s">
        <v>1344</v>
      </c>
      <c r="C265" s="387" t="s">
        <v>1345</v>
      </c>
      <c r="G265" s="233"/>
      <c r="H265" s="233"/>
      <c r="L265" s="387" t="str">
        <f t="shared" si="30"/>
        <v/>
      </c>
      <c r="M265" s="387" t="str">
        <f t="shared" si="31"/>
        <v/>
      </c>
      <c r="Q265" s="387"/>
      <c r="W265" s="387">
        <f t="shared" si="32"/>
        <v>0</v>
      </c>
      <c r="X265" s="387">
        <f t="shared" si="33"/>
        <v>0</v>
      </c>
    </row>
    <row r="266" spans="1:24" x14ac:dyDescent="0.25">
      <c r="A266" s="387" t="s">
        <v>1346</v>
      </c>
      <c r="C266" s="387" t="s">
        <v>1347</v>
      </c>
      <c r="G266" s="233"/>
      <c r="H266" s="233"/>
      <c r="L266" s="387" t="str">
        <f t="shared" si="30"/>
        <v/>
      </c>
      <c r="M266" s="387" t="str">
        <f t="shared" si="31"/>
        <v/>
      </c>
      <c r="Q266" s="387"/>
      <c r="W266" s="387">
        <f t="shared" si="32"/>
        <v>0</v>
      </c>
      <c r="X266" s="387">
        <f t="shared" si="33"/>
        <v>0</v>
      </c>
    </row>
    <row r="267" spans="1:24" x14ac:dyDescent="0.25">
      <c r="A267" s="387" t="s">
        <v>1348</v>
      </c>
      <c r="C267" s="387" t="s">
        <v>1349</v>
      </c>
      <c r="G267" s="233"/>
      <c r="H267" s="233"/>
      <c r="L267" s="387" t="str">
        <f t="shared" si="30"/>
        <v/>
      </c>
      <c r="M267" s="387" t="str">
        <f t="shared" si="31"/>
        <v/>
      </c>
      <c r="Q267" s="387"/>
      <c r="W267" s="387">
        <f t="shared" si="32"/>
        <v>0</v>
      </c>
      <c r="X267" s="387">
        <f t="shared" si="33"/>
        <v>0</v>
      </c>
    </row>
    <row r="268" spans="1:24" x14ac:dyDescent="0.25">
      <c r="A268" s="387" t="s">
        <v>1350</v>
      </c>
      <c r="C268" s="387" t="s">
        <v>1351</v>
      </c>
      <c r="G268" s="233"/>
      <c r="H268" s="233"/>
      <c r="L268" s="387" t="str">
        <f t="shared" si="30"/>
        <v/>
      </c>
      <c r="M268" s="387" t="str">
        <f t="shared" si="31"/>
        <v/>
      </c>
      <c r="Q268" s="387"/>
      <c r="W268" s="387">
        <f t="shared" si="32"/>
        <v>0</v>
      </c>
      <c r="X268" s="387">
        <f t="shared" si="33"/>
        <v>0</v>
      </c>
    </row>
    <row r="269" spans="1:24" x14ac:dyDescent="0.25">
      <c r="A269" s="387" t="s">
        <v>1352</v>
      </c>
      <c r="C269" s="387" t="s">
        <v>1353</v>
      </c>
      <c r="G269" s="233"/>
      <c r="H269" s="233"/>
      <c r="L269" s="387" t="str">
        <f t="shared" si="30"/>
        <v/>
      </c>
      <c r="M269" s="387" t="str">
        <f t="shared" si="31"/>
        <v/>
      </c>
      <c r="Q269" s="387"/>
      <c r="W269" s="387">
        <f t="shared" si="32"/>
        <v>0</v>
      </c>
      <c r="X269" s="387">
        <f t="shared" si="33"/>
        <v>0</v>
      </c>
    </row>
    <row r="270" spans="1:24" x14ac:dyDescent="0.25">
      <c r="A270" s="387" t="s">
        <v>1354</v>
      </c>
      <c r="C270" s="387" t="s">
        <v>1355</v>
      </c>
      <c r="G270" s="233"/>
      <c r="H270" s="233"/>
      <c r="L270" s="387" t="str">
        <f t="shared" si="30"/>
        <v/>
      </c>
      <c r="M270" s="387" t="str">
        <f t="shared" si="31"/>
        <v/>
      </c>
      <c r="Q270" s="387"/>
      <c r="W270" s="387">
        <f t="shared" si="32"/>
        <v>0</v>
      </c>
      <c r="X270" s="387">
        <f t="shared" si="33"/>
        <v>0</v>
      </c>
    </row>
    <row r="271" spans="1:24" x14ac:dyDescent="0.25">
      <c r="A271" s="387" t="s">
        <v>1356</v>
      </c>
      <c r="C271" s="387" t="s">
        <v>1357</v>
      </c>
      <c r="G271" s="233"/>
      <c r="H271" s="233"/>
      <c r="L271" s="387" t="str">
        <f t="shared" si="30"/>
        <v/>
      </c>
      <c r="M271" s="387" t="str">
        <f t="shared" si="31"/>
        <v/>
      </c>
      <c r="Q271" s="387"/>
      <c r="W271" s="387">
        <f t="shared" si="32"/>
        <v>0</v>
      </c>
      <c r="X271" s="387">
        <f t="shared" si="33"/>
        <v>0</v>
      </c>
    </row>
    <row r="272" spans="1:24" x14ac:dyDescent="0.25">
      <c r="A272" s="387" t="s">
        <v>1358</v>
      </c>
      <c r="C272" s="387" t="s">
        <v>1359</v>
      </c>
      <c r="G272" s="233"/>
      <c r="H272" s="233"/>
      <c r="L272" s="387" t="str">
        <f t="shared" si="30"/>
        <v/>
      </c>
      <c r="M272" s="387" t="str">
        <f t="shared" si="31"/>
        <v/>
      </c>
      <c r="Q272" s="387"/>
      <c r="W272" s="387">
        <f t="shared" si="32"/>
        <v>0</v>
      </c>
      <c r="X272" s="387">
        <f t="shared" si="33"/>
        <v>0</v>
      </c>
    </row>
    <row r="273" spans="1:24" x14ac:dyDescent="0.25">
      <c r="A273" s="387" t="s">
        <v>1360</v>
      </c>
      <c r="C273" s="387" t="s">
        <v>1361</v>
      </c>
      <c r="G273" s="233"/>
      <c r="H273" s="233"/>
      <c r="L273" s="387" t="str">
        <f t="shared" si="30"/>
        <v/>
      </c>
      <c r="M273" s="387" t="str">
        <f t="shared" si="31"/>
        <v/>
      </c>
      <c r="Q273" s="387"/>
      <c r="W273" s="387">
        <f t="shared" si="32"/>
        <v>0</v>
      </c>
      <c r="X273" s="387">
        <f t="shared" si="33"/>
        <v>0</v>
      </c>
    </row>
    <row r="274" spans="1:24" x14ac:dyDescent="0.25">
      <c r="A274" s="387" t="s">
        <v>1362</v>
      </c>
      <c r="C274" s="387" t="s">
        <v>1363</v>
      </c>
      <c r="G274" s="233"/>
      <c r="H274" s="233"/>
      <c r="L274" s="387" t="str">
        <f t="shared" si="30"/>
        <v/>
      </c>
      <c r="M274" s="387" t="str">
        <f t="shared" si="31"/>
        <v/>
      </c>
      <c r="Q274" s="387"/>
      <c r="W274" s="387">
        <f t="shared" si="32"/>
        <v>0</v>
      </c>
      <c r="X274" s="387">
        <f t="shared" si="33"/>
        <v>0</v>
      </c>
    </row>
    <row r="275" spans="1:24" x14ac:dyDescent="0.25">
      <c r="A275" s="387" t="s">
        <v>1364</v>
      </c>
      <c r="C275" s="387" t="s">
        <v>1365</v>
      </c>
      <c r="G275" s="233"/>
      <c r="H275" s="233"/>
      <c r="L275" s="387" t="str">
        <f t="shared" si="30"/>
        <v/>
      </c>
      <c r="M275" s="387" t="str">
        <f t="shared" si="31"/>
        <v/>
      </c>
      <c r="Q275" s="387"/>
      <c r="W275" s="387">
        <f t="shared" si="32"/>
        <v>0</v>
      </c>
      <c r="X275" s="387">
        <f t="shared" si="33"/>
        <v>0</v>
      </c>
    </row>
    <row r="276" spans="1:24" x14ac:dyDescent="0.25">
      <c r="A276" s="387" t="s">
        <v>1366</v>
      </c>
      <c r="C276" s="387" t="s">
        <v>1367</v>
      </c>
      <c r="G276" s="233"/>
      <c r="H276" s="233"/>
      <c r="L276" s="387" t="str">
        <f t="shared" si="30"/>
        <v/>
      </c>
      <c r="M276" s="387" t="str">
        <f t="shared" si="31"/>
        <v/>
      </c>
      <c r="Q276" s="387"/>
      <c r="W276" s="387">
        <f t="shared" si="32"/>
        <v>0</v>
      </c>
      <c r="X276" s="387">
        <f t="shared" si="33"/>
        <v>0</v>
      </c>
    </row>
    <row r="277" spans="1:24" x14ac:dyDescent="0.25">
      <c r="A277" s="387" t="s">
        <v>1368</v>
      </c>
      <c r="C277" s="387" t="s">
        <v>1367</v>
      </c>
      <c r="G277" s="233"/>
      <c r="H277" s="233"/>
      <c r="L277" s="387" t="str">
        <f t="shared" si="30"/>
        <v/>
      </c>
      <c r="M277" s="387" t="str">
        <f t="shared" si="31"/>
        <v/>
      </c>
      <c r="Q277" s="387"/>
      <c r="W277" s="387">
        <f t="shared" si="32"/>
        <v>0</v>
      </c>
      <c r="X277" s="387">
        <f t="shared" si="33"/>
        <v>0</v>
      </c>
    </row>
    <row r="278" spans="1:24" x14ac:dyDescent="0.25">
      <c r="A278" s="387" t="s">
        <v>1369</v>
      </c>
      <c r="C278" s="387" t="s">
        <v>1370</v>
      </c>
      <c r="G278" s="233"/>
      <c r="H278" s="233"/>
      <c r="L278" s="387" t="str">
        <f t="shared" si="30"/>
        <v/>
      </c>
      <c r="M278" s="387" t="str">
        <f t="shared" si="31"/>
        <v/>
      </c>
      <c r="Q278" s="387"/>
      <c r="W278" s="387">
        <f t="shared" si="32"/>
        <v>0</v>
      </c>
      <c r="X278" s="387">
        <f t="shared" si="33"/>
        <v>0</v>
      </c>
    </row>
    <row r="279" spans="1:24" x14ac:dyDescent="0.25">
      <c r="A279" s="393" t="s">
        <v>1371</v>
      </c>
      <c r="B279" s="393"/>
      <c r="C279" s="393" t="s">
        <v>1372</v>
      </c>
      <c r="G279" s="233"/>
      <c r="H279" s="233"/>
      <c r="L279" s="387" t="str">
        <f t="shared" si="30"/>
        <v/>
      </c>
      <c r="M279" s="387" t="str">
        <f t="shared" si="31"/>
        <v/>
      </c>
      <c r="Q279" s="387"/>
      <c r="W279" s="387">
        <f t="shared" si="32"/>
        <v>0</v>
      </c>
      <c r="X279" s="387">
        <f t="shared" si="33"/>
        <v>0</v>
      </c>
    </row>
    <row r="280" spans="1:24" x14ac:dyDescent="0.25">
      <c r="A280" s="393" t="s">
        <v>693</v>
      </c>
      <c r="B280" s="393"/>
      <c r="C280" s="393" t="s">
        <v>1373</v>
      </c>
      <c r="G280" s="233"/>
      <c r="H280" s="233"/>
      <c r="L280" s="387" t="str">
        <f t="shared" si="30"/>
        <v/>
      </c>
      <c r="M280" s="387" t="str">
        <f t="shared" si="31"/>
        <v/>
      </c>
      <c r="Q280" s="387"/>
      <c r="W280" s="387">
        <f t="shared" si="32"/>
        <v>0</v>
      </c>
      <c r="X280" s="387">
        <f t="shared" si="33"/>
        <v>0</v>
      </c>
    </row>
    <row r="281" spans="1:24" x14ac:dyDescent="0.25">
      <c r="A281" s="393" t="s">
        <v>1374</v>
      </c>
      <c r="B281" s="393"/>
      <c r="C281" s="393" t="s">
        <v>1375</v>
      </c>
      <c r="G281" s="233"/>
      <c r="H281" s="233"/>
      <c r="L281" s="387" t="str">
        <f t="shared" si="30"/>
        <v/>
      </c>
      <c r="M281" s="387" t="str">
        <f t="shared" si="31"/>
        <v/>
      </c>
      <c r="Q281" s="387"/>
      <c r="W281" s="387">
        <f t="shared" si="32"/>
        <v>0</v>
      </c>
      <c r="X281" s="387">
        <f t="shared" si="33"/>
        <v>0</v>
      </c>
    </row>
    <row r="282" spans="1:24" x14ac:dyDescent="0.25">
      <c r="A282" s="393" t="s">
        <v>1376</v>
      </c>
      <c r="B282" s="393"/>
      <c r="C282" s="393" t="s">
        <v>1377</v>
      </c>
      <c r="G282" s="233"/>
      <c r="H282" s="233"/>
      <c r="L282" s="387" t="str">
        <f t="shared" si="30"/>
        <v/>
      </c>
      <c r="M282" s="387" t="str">
        <f t="shared" si="31"/>
        <v/>
      </c>
      <c r="Q282" s="387"/>
      <c r="W282" s="387">
        <f t="shared" si="32"/>
        <v>0</v>
      </c>
      <c r="X282" s="387">
        <f t="shared" si="33"/>
        <v>0</v>
      </c>
    </row>
    <row r="283" spans="1:24" x14ac:dyDescent="0.25">
      <c r="A283" s="393" t="s">
        <v>1378</v>
      </c>
      <c r="B283" s="393"/>
      <c r="C283" s="393" t="s">
        <v>1379</v>
      </c>
      <c r="G283" s="233"/>
      <c r="H283" s="233"/>
      <c r="L283" s="387" t="str">
        <f t="shared" si="30"/>
        <v/>
      </c>
      <c r="M283" s="387" t="str">
        <f t="shared" si="31"/>
        <v/>
      </c>
      <c r="Q283" s="387"/>
      <c r="W283" s="387">
        <f t="shared" si="32"/>
        <v>0</v>
      </c>
      <c r="X283" s="387">
        <f t="shared" si="33"/>
        <v>0</v>
      </c>
    </row>
    <row r="284" spans="1:24" x14ac:dyDescent="0.25">
      <c r="A284" s="393" t="s">
        <v>1380</v>
      </c>
      <c r="B284" s="393"/>
      <c r="C284" s="393" t="s">
        <v>1381</v>
      </c>
      <c r="G284" s="233"/>
      <c r="H284" s="233"/>
      <c r="L284" s="387" t="str">
        <f t="shared" si="30"/>
        <v/>
      </c>
      <c r="M284" s="387" t="str">
        <f t="shared" si="31"/>
        <v/>
      </c>
      <c r="Q284" s="387"/>
      <c r="W284" s="387">
        <f t="shared" si="32"/>
        <v>0</v>
      </c>
      <c r="X284" s="387">
        <f t="shared" si="33"/>
        <v>0</v>
      </c>
    </row>
    <row r="285" spans="1:24" x14ac:dyDescent="0.25">
      <c r="A285" s="393" t="s">
        <v>1382</v>
      </c>
      <c r="B285" s="393"/>
      <c r="C285" s="393" t="s">
        <v>1383</v>
      </c>
      <c r="G285" s="233"/>
      <c r="H285" s="233"/>
      <c r="L285" s="387" t="str">
        <f t="shared" si="30"/>
        <v/>
      </c>
      <c r="M285" s="387" t="str">
        <f t="shared" si="31"/>
        <v/>
      </c>
      <c r="Q285" s="387"/>
      <c r="W285" s="387">
        <f t="shared" si="32"/>
        <v>0</v>
      </c>
      <c r="X285" s="387">
        <f t="shared" si="33"/>
        <v>0</v>
      </c>
    </row>
    <row r="286" spans="1:24" x14ac:dyDescent="0.25">
      <c r="A286" s="393" t="s">
        <v>1384</v>
      </c>
      <c r="B286" s="393"/>
      <c r="C286" s="393" t="s">
        <v>1385</v>
      </c>
      <c r="G286" s="233"/>
      <c r="H286" s="233"/>
      <c r="L286" s="387" t="str">
        <f t="shared" si="30"/>
        <v/>
      </c>
      <c r="M286" s="387" t="str">
        <f t="shared" si="31"/>
        <v/>
      </c>
      <c r="Q286" s="387"/>
      <c r="W286" s="387">
        <f t="shared" si="32"/>
        <v>0</v>
      </c>
      <c r="X286" s="387">
        <f t="shared" si="33"/>
        <v>0</v>
      </c>
    </row>
    <row r="287" spans="1:24" x14ac:dyDescent="0.25">
      <c r="A287" s="393" t="s">
        <v>1386</v>
      </c>
      <c r="B287" s="393"/>
      <c r="C287" s="393" t="s">
        <v>1387</v>
      </c>
      <c r="G287" s="233"/>
      <c r="H287" s="233"/>
      <c r="L287" s="387" t="str">
        <f t="shared" si="30"/>
        <v/>
      </c>
      <c r="M287" s="387" t="str">
        <f t="shared" si="31"/>
        <v/>
      </c>
      <c r="Q287" s="387"/>
      <c r="W287" s="387">
        <f t="shared" si="32"/>
        <v>0</v>
      </c>
      <c r="X287" s="387">
        <f t="shared" si="33"/>
        <v>0</v>
      </c>
    </row>
    <row r="288" spans="1:24" x14ac:dyDescent="0.25">
      <c r="A288" s="393" t="s">
        <v>1388</v>
      </c>
      <c r="B288" s="393"/>
      <c r="C288" s="393" t="s">
        <v>1389</v>
      </c>
      <c r="G288" s="233"/>
      <c r="H288" s="233"/>
      <c r="L288" s="387" t="str">
        <f t="shared" si="30"/>
        <v/>
      </c>
      <c r="M288" s="387" t="str">
        <f t="shared" si="31"/>
        <v/>
      </c>
      <c r="Q288" s="387"/>
      <c r="W288" s="387">
        <f t="shared" si="32"/>
        <v>0</v>
      </c>
      <c r="X288" s="387">
        <f t="shared" si="33"/>
        <v>0</v>
      </c>
    </row>
    <row r="289" spans="1:24" x14ac:dyDescent="0.25">
      <c r="A289" s="393" t="s">
        <v>1390</v>
      </c>
      <c r="B289" s="393"/>
      <c r="C289" s="393" t="s">
        <v>1391</v>
      </c>
      <c r="G289" s="233"/>
      <c r="H289" s="233"/>
      <c r="L289" s="387" t="str">
        <f t="shared" si="30"/>
        <v/>
      </c>
      <c r="M289" s="387" t="str">
        <f t="shared" si="31"/>
        <v/>
      </c>
      <c r="Q289" s="387"/>
      <c r="W289" s="387">
        <f t="shared" si="32"/>
        <v>0</v>
      </c>
      <c r="X289" s="387">
        <f t="shared" si="33"/>
        <v>0</v>
      </c>
    </row>
    <row r="290" spans="1:24" x14ac:dyDescent="0.25">
      <c r="A290" s="393" t="s">
        <v>1392</v>
      </c>
      <c r="B290" s="393"/>
      <c r="C290" s="393" t="s">
        <v>1393</v>
      </c>
      <c r="G290" s="233"/>
      <c r="H290" s="233"/>
      <c r="L290" s="387" t="str">
        <f t="shared" si="30"/>
        <v/>
      </c>
      <c r="M290" s="387" t="str">
        <f t="shared" si="31"/>
        <v/>
      </c>
      <c r="Q290" s="387"/>
      <c r="W290" s="387">
        <f t="shared" si="32"/>
        <v>0</v>
      </c>
      <c r="X290" s="387">
        <f t="shared" si="33"/>
        <v>0</v>
      </c>
    </row>
    <row r="291" spans="1:24" x14ac:dyDescent="0.25">
      <c r="A291" s="393" t="s">
        <v>1394</v>
      </c>
      <c r="B291" s="393"/>
      <c r="C291" s="393" t="s">
        <v>1395</v>
      </c>
      <c r="G291" s="233"/>
      <c r="H291" s="233"/>
      <c r="L291" s="387" t="str">
        <f t="shared" si="30"/>
        <v/>
      </c>
      <c r="M291" s="387" t="str">
        <f t="shared" si="31"/>
        <v/>
      </c>
      <c r="Q291" s="387"/>
      <c r="W291" s="387">
        <f t="shared" si="32"/>
        <v>0</v>
      </c>
      <c r="X291" s="387">
        <f t="shared" si="33"/>
        <v>0</v>
      </c>
    </row>
    <row r="292" spans="1:24" x14ac:dyDescent="0.25">
      <c r="A292" s="393" t="s">
        <v>1396</v>
      </c>
      <c r="B292" s="393"/>
      <c r="C292" s="394" t="s">
        <v>1397</v>
      </c>
      <c r="G292" s="233"/>
      <c r="H292" s="233"/>
      <c r="L292" s="387" t="str">
        <f t="shared" si="30"/>
        <v/>
      </c>
      <c r="M292" s="387" t="str">
        <f t="shared" si="31"/>
        <v/>
      </c>
      <c r="Q292" s="387"/>
      <c r="W292" s="387">
        <f t="shared" si="32"/>
        <v>0</v>
      </c>
      <c r="X292" s="387">
        <f t="shared" si="33"/>
        <v>0</v>
      </c>
    </row>
    <row r="293" spans="1:24" x14ac:dyDescent="0.25">
      <c r="A293" s="393" t="s">
        <v>1398</v>
      </c>
      <c r="B293" s="393"/>
      <c r="C293" s="393" t="s">
        <v>1399</v>
      </c>
      <c r="G293" s="233"/>
      <c r="H293" s="233"/>
      <c r="L293" s="387" t="str">
        <f t="shared" si="30"/>
        <v/>
      </c>
      <c r="M293" s="387" t="str">
        <f t="shared" si="31"/>
        <v/>
      </c>
      <c r="Q293" s="387"/>
      <c r="W293" s="387">
        <f t="shared" si="32"/>
        <v>0</v>
      </c>
      <c r="X293" s="387">
        <f t="shared" si="33"/>
        <v>0</v>
      </c>
    </row>
    <row r="294" spans="1:24" x14ac:dyDescent="0.25">
      <c r="A294" s="393" t="s">
        <v>1400</v>
      </c>
      <c r="B294" s="393"/>
      <c r="C294" s="393" t="s">
        <v>1401</v>
      </c>
      <c r="G294" s="233"/>
      <c r="H294" s="233"/>
      <c r="L294" s="387" t="str">
        <f t="shared" si="30"/>
        <v/>
      </c>
      <c r="M294" s="387" t="str">
        <f t="shared" si="31"/>
        <v/>
      </c>
      <c r="Q294" s="387"/>
      <c r="W294" s="387">
        <f t="shared" si="32"/>
        <v>0</v>
      </c>
      <c r="X294" s="387">
        <f t="shared" si="33"/>
        <v>0</v>
      </c>
    </row>
    <row r="295" spans="1:24" x14ac:dyDescent="0.25">
      <c r="A295" s="393" t="s">
        <v>1402</v>
      </c>
      <c r="B295" s="393"/>
      <c r="C295" s="393" t="s">
        <v>1403</v>
      </c>
      <c r="G295" s="233"/>
      <c r="H295" s="233"/>
      <c r="L295" s="387" t="str">
        <f t="shared" si="30"/>
        <v/>
      </c>
      <c r="M295" s="387" t="str">
        <f t="shared" si="31"/>
        <v/>
      </c>
      <c r="Q295" s="387"/>
      <c r="W295" s="387">
        <f t="shared" si="32"/>
        <v>0</v>
      </c>
      <c r="X295" s="387">
        <f t="shared" si="33"/>
        <v>0</v>
      </c>
    </row>
    <row r="296" spans="1:24" x14ac:dyDescent="0.25">
      <c r="A296" s="393" t="s">
        <v>1404</v>
      </c>
      <c r="B296" s="393"/>
      <c r="C296" s="393" t="s">
        <v>976</v>
      </c>
      <c r="G296" s="233"/>
      <c r="H296" s="233"/>
      <c r="L296" s="387" t="str">
        <f t="shared" si="30"/>
        <v/>
      </c>
      <c r="M296" s="387" t="str">
        <f t="shared" si="31"/>
        <v/>
      </c>
      <c r="Q296" s="387"/>
      <c r="W296" s="387">
        <f t="shared" si="32"/>
        <v>0</v>
      </c>
      <c r="X296" s="387">
        <f t="shared" si="33"/>
        <v>0</v>
      </c>
    </row>
    <row r="297" spans="1:24" x14ac:dyDescent="0.25">
      <c r="A297" s="393" t="s">
        <v>1405</v>
      </c>
      <c r="B297" s="393"/>
      <c r="C297" s="393" t="s">
        <v>1406</v>
      </c>
      <c r="G297" s="233"/>
      <c r="H297" s="233"/>
      <c r="L297" s="387" t="str">
        <f t="shared" si="30"/>
        <v/>
      </c>
      <c r="M297" s="387" t="str">
        <f t="shared" si="31"/>
        <v/>
      </c>
      <c r="Q297" s="387"/>
      <c r="W297" s="387">
        <f t="shared" si="32"/>
        <v>0</v>
      </c>
      <c r="X297" s="387">
        <f t="shared" si="33"/>
        <v>0</v>
      </c>
    </row>
    <row r="298" spans="1:24" x14ac:dyDescent="0.25">
      <c r="A298" s="393" t="s">
        <v>1407</v>
      </c>
      <c r="B298" s="393"/>
      <c r="C298" s="393" t="s">
        <v>1408</v>
      </c>
      <c r="G298" s="233"/>
      <c r="H298" s="233"/>
      <c r="L298" s="387" t="str">
        <f t="shared" si="30"/>
        <v/>
      </c>
      <c r="M298" s="387" t="str">
        <f t="shared" si="31"/>
        <v/>
      </c>
      <c r="Q298" s="387"/>
      <c r="W298" s="387">
        <f t="shared" si="32"/>
        <v>0</v>
      </c>
      <c r="X298" s="387">
        <f t="shared" si="33"/>
        <v>0</v>
      </c>
    </row>
    <row r="299" spans="1:24" x14ac:dyDescent="0.25">
      <c r="A299" s="393" t="s">
        <v>1409</v>
      </c>
      <c r="B299" s="393"/>
      <c r="C299" s="393" t="s">
        <v>1410</v>
      </c>
      <c r="G299" s="233"/>
      <c r="H299" s="233"/>
      <c r="L299" s="387" t="str">
        <f t="shared" si="30"/>
        <v/>
      </c>
      <c r="M299" s="387" t="str">
        <f t="shared" si="31"/>
        <v/>
      </c>
      <c r="Q299" s="387"/>
      <c r="W299" s="387">
        <f t="shared" si="32"/>
        <v>0</v>
      </c>
      <c r="X299" s="387">
        <f t="shared" si="33"/>
        <v>0</v>
      </c>
    </row>
    <row r="300" spans="1:24" x14ac:dyDescent="0.25">
      <c r="A300" s="393" t="s">
        <v>1411</v>
      </c>
      <c r="B300" s="393"/>
      <c r="C300" s="393" t="s">
        <v>1412</v>
      </c>
      <c r="G300" s="233"/>
      <c r="H300" s="233"/>
      <c r="L300" s="387" t="str">
        <f t="shared" si="30"/>
        <v/>
      </c>
      <c r="M300" s="387" t="str">
        <f t="shared" si="31"/>
        <v/>
      </c>
      <c r="Q300" s="387"/>
      <c r="W300" s="387">
        <f t="shared" si="32"/>
        <v>0</v>
      </c>
      <c r="X300" s="387">
        <f t="shared" si="33"/>
        <v>0</v>
      </c>
    </row>
    <row r="301" spans="1:24" x14ac:dyDescent="0.25">
      <c r="A301" s="393" t="s">
        <v>1413</v>
      </c>
      <c r="B301" s="393"/>
      <c r="C301" s="393" t="s">
        <v>1414</v>
      </c>
      <c r="G301" s="233"/>
      <c r="H301" s="233"/>
      <c r="L301" s="387" t="str">
        <f t="shared" si="30"/>
        <v/>
      </c>
      <c r="M301" s="387" t="str">
        <f t="shared" si="31"/>
        <v/>
      </c>
      <c r="Q301" s="387"/>
      <c r="W301" s="387">
        <f t="shared" si="32"/>
        <v>0</v>
      </c>
      <c r="X301" s="387">
        <f t="shared" si="33"/>
        <v>0</v>
      </c>
    </row>
    <row r="302" spans="1:24" x14ac:dyDescent="0.25">
      <c r="A302" s="393" t="s">
        <v>1415</v>
      </c>
      <c r="B302" s="393"/>
      <c r="C302" s="393" t="s">
        <v>1416</v>
      </c>
      <c r="G302" s="233"/>
      <c r="H302" s="233"/>
      <c r="L302" s="387" t="str">
        <f t="shared" si="30"/>
        <v/>
      </c>
      <c r="M302" s="387" t="str">
        <f t="shared" si="31"/>
        <v/>
      </c>
      <c r="Q302" s="387"/>
      <c r="W302" s="387">
        <f t="shared" si="32"/>
        <v>0</v>
      </c>
      <c r="X302" s="387">
        <f t="shared" si="33"/>
        <v>0</v>
      </c>
    </row>
    <row r="303" spans="1:24" x14ac:dyDescent="0.25">
      <c r="A303" s="393" t="s">
        <v>1417</v>
      </c>
      <c r="B303" s="393"/>
      <c r="C303" s="393" t="s">
        <v>1418</v>
      </c>
      <c r="G303" s="233"/>
      <c r="H303" s="233"/>
      <c r="L303" s="387" t="str">
        <f t="shared" si="30"/>
        <v/>
      </c>
      <c r="M303" s="387" t="str">
        <f t="shared" si="31"/>
        <v/>
      </c>
      <c r="Q303" s="387"/>
      <c r="W303" s="387">
        <f t="shared" si="32"/>
        <v>0</v>
      </c>
      <c r="X303" s="387">
        <f t="shared" si="33"/>
        <v>0</v>
      </c>
    </row>
    <row r="304" spans="1:24" x14ac:dyDescent="0.25">
      <c r="A304" s="393" t="s">
        <v>1419</v>
      </c>
      <c r="B304" s="393"/>
      <c r="C304" s="393" t="s">
        <v>1420</v>
      </c>
      <c r="G304" s="233"/>
      <c r="H304" s="233"/>
      <c r="L304" s="387" t="str">
        <f t="shared" si="30"/>
        <v/>
      </c>
      <c r="M304" s="387" t="str">
        <f t="shared" si="31"/>
        <v/>
      </c>
      <c r="Q304" s="387"/>
      <c r="W304" s="387">
        <f t="shared" si="32"/>
        <v>0</v>
      </c>
      <c r="X304" s="387">
        <f t="shared" si="33"/>
        <v>0</v>
      </c>
    </row>
    <row r="305" spans="1:24" x14ac:dyDescent="0.25">
      <c r="A305" s="393" t="s">
        <v>1421</v>
      </c>
      <c r="B305" s="393"/>
      <c r="C305" s="393" t="s">
        <v>1422</v>
      </c>
      <c r="G305" s="233"/>
      <c r="H305" s="233"/>
      <c r="L305" s="387" t="str">
        <f t="shared" si="30"/>
        <v/>
      </c>
      <c r="M305" s="387" t="str">
        <f t="shared" si="31"/>
        <v/>
      </c>
      <c r="Q305" s="387"/>
      <c r="W305" s="387">
        <f t="shared" si="32"/>
        <v>0</v>
      </c>
      <c r="X305" s="387">
        <f t="shared" si="33"/>
        <v>0</v>
      </c>
    </row>
    <row r="306" spans="1:24" x14ac:dyDescent="0.25">
      <c r="A306" s="393" t="s">
        <v>1423</v>
      </c>
      <c r="B306" s="393"/>
      <c r="C306" s="393" t="s">
        <v>1234</v>
      </c>
      <c r="G306" s="233"/>
      <c r="H306" s="233"/>
      <c r="L306" s="387" t="str">
        <f t="shared" si="30"/>
        <v/>
      </c>
      <c r="M306" s="387" t="str">
        <f t="shared" si="31"/>
        <v/>
      </c>
      <c r="Q306" s="387"/>
      <c r="W306" s="387">
        <f t="shared" si="32"/>
        <v>0</v>
      </c>
      <c r="X306" s="387">
        <f t="shared" si="33"/>
        <v>0</v>
      </c>
    </row>
    <row r="307" spans="1:24" x14ac:dyDescent="0.25">
      <c r="A307" s="393" t="s">
        <v>1424</v>
      </c>
      <c r="B307" s="393"/>
      <c r="C307" s="393" t="s">
        <v>1425</v>
      </c>
      <c r="G307" s="233"/>
      <c r="H307" s="233"/>
      <c r="L307" s="387" t="str">
        <f t="shared" si="30"/>
        <v/>
      </c>
      <c r="M307" s="387" t="str">
        <f t="shared" si="31"/>
        <v/>
      </c>
      <c r="Q307" s="387"/>
      <c r="W307" s="387">
        <f t="shared" si="32"/>
        <v>0</v>
      </c>
      <c r="X307" s="387">
        <f t="shared" si="33"/>
        <v>0</v>
      </c>
    </row>
    <row r="308" spans="1:24" x14ac:dyDescent="0.25">
      <c r="A308" s="393" t="s">
        <v>1426</v>
      </c>
      <c r="B308" s="393"/>
      <c r="C308" s="393" t="s">
        <v>1427</v>
      </c>
      <c r="G308" s="233"/>
      <c r="H308" s="233"/>
      <c r="L308" s="387" t="str">
        <f t="shared" si="30"/>
        <v/>
      </c>
      <c r="M308" s="387" t="str">
        <f t="shared" si="31"/>
        <v/>
      </c>
      <c r="Q308" s="387"/>
      <c r="W308" s="387">
        <f t="shared" si="32"/>
        <v>0</v>
      </c>
      <c r="X308" s="387">
        <f t="shared" si="33"/>
        <v>0</v>
      </c>
    </row>
    <row r="309" spans="1:24" x14ac:dyDescent="0.25">
      <c r="A309" s="393" t="s">
        <v>1428</v>
      </c>
      <c r="B309" s="393"/>
      <c r="C309" s="393" t="s">
        <v>1429</v>
      </c>
      <c r="G309" s="233"/>
      <c r="H309" s="233"/>
      <c r="L309" s="387" t="str">
        <f t="shared" si="30"/>
        <v/>
      </c>
      <c r="M309" s="387" t="str">
        <f t="shared" si="31"/>
        <v/>
      </c>
      <c r="Q309" s="387"/>
      <c r="W309" s="387">
        <f t="shared" si="32"/>
        <v>0</v>
      </c>
      <c r="X309" s="387">
        <f t="shared" si="33"/>
        <v>0</v>
      </c>
    </row>
    <row r="310" spans="1:24" x14ac:dyDescent="0.25">
      <c r="A310" s="393" t="s">
        <v>1430</v>
      </c>
      <c r="B310" s="393"/>
      <c r="C310" s="393" t="s">
        <v>1431</v>
      </c>
      <c r="G310" s="233"/>
      <c r="H310" s="233"/>
      <c r="L310" s="387" t="str">
        <f t="shared" si="30"/>
        <v/>
      </c>
      <c r="M310" s="387" t="str">
        <f t="shared" si="31"/>
        <v/>
      </c>
      <c r="Q310" s="387"/>
      <c r="W310" s="387">
        <f t="shared" si="32"/>
        <v>0</v>
      </c>
      <c r="X310" s="387">
        <f t="shared" si="33"/>
        <v>0</v>
      </c>
    </row>
    <row r="311" spans="1:24" x14ac:dyDescent="0.25">
      <c r="A311" s="393" t="s">
        <v>1432</v>
      </c>
      <c r="B311" s="393"/>
      <c r="C311" s="393" t="s">
        <v>1433</v>
      </c>
      <c r="G311" s="233"/>
      <c r="H311" s="233"/>
      <c r="L311" s="387" t="str">
        <f t="shared" si="30"/>
        <v/>
      </c>
      <c r="M311" s="387" t="str">
        <f t="shared" si="31"/>
        <v/>
      </c>
      <c r="Q311" s="387"/>
      <c r="W311" s="387">
        <f t="shared" ref="W311:W361" si="34">IF(LEFT(V311,1)=" ",RIGHT(V311,LEN(V311)-1),V311)</f>
        <v>0</v>
      </c>
      <c r="X311" s="387">
        <f t="shared" si="33"/>
        <v>0</v>
      </c>
    </row>
    <row r="312" spans="1:24" x14ac:dyDescent="0.25">
      <c r="A312" s="393" t="s">
        <v>1434</v>
      </c>
      <c r="B312" s="393"/>
      <c r="C312" s="393" t="s">
        <v>1435</v>
      </c>
      <c r="G312" s="233"/>
      <c r="H312" s="233"/>
      <c r="L312" s="387" t="str">
        <f t="shared" si="30"/>
        <v/>
      </c>
      <c r="M312" s="387" t="str">
        <f t="shared" si="31"/>
        <v/>
      </c>
      <c r="Q312" s="387"/>
      <c r="W312" s="387">
        <f t="shared" si="34"/>
        <v>0</v>
      </c>
      <c r="X312" s="387">
        <f t="shared" si="33"/>
        <v>0</v>
      </c>
    </row>
    <row r="313" spans="1:24" x14ac:dyDescent="0.25">
      <c r="A313" s="393" t="s">
        <v>1436</v>
      </c>
      <c r="B313" s="393"/>
      <c r="C313" s="393" t="s">
        <v>1437</v>
      </c>
      <c r="G313" s="233"/>
      <c r="H313" s="233"/>
      <c r="L313" s="387" t="str">
        <f t="shared" si="30"/>
        <v/>
      </c>
      <c r="M313" s="387" t="str">
        <f t="shared" si="31"/>
        <v/>
      </c>
      <c r="Q313" s="387"/>
      <c r="W313" s="387">
        <f t="shared" si="34"/>
        <v>0</v>
      </c>
      <c r="X313" s="387">
        <f t="shared" si="33"/>
        <v>0</v>
      </c>
    </row>
    <row r="314" spans="1:24" x14ac:dyDescent="0.25">
      <c r="A314" s="393" t="s">
        <v>1438</v>
      </c>
      <c r="B314" s="393"/>
      <c r="C314" s="393" t="s">
        <v>1439</v>
      </c>
      <c r="G314" s="233"/>
      <c r="H314" s="233"/>
      <c r="L314" s="387" t="str">
        <f t="shared" si="30"/>
        <v/>
      </c>
      <c r="M314" s="387" t="str">
        <f t="shared" si="31"/>
        <v/>
      </c>
      <c r="Q314" s="387"/>
      <c r="W314" s="387">
        <f t="shared" si="34"/>
        <v>0</v>
      </c>
      <c r="X314" s="387">
        <f t="shared" si="33"/>
        <v>0</v>
      </c>
    </row>
    <row r="315" spans="1:24" x14ac:dyDescent="0.25">
      <c r="A315" s="393" t="s">
        <v>1440</v>
      </c>
      <c r="B315" s="393"/>
      <c r="C315" s="393" t="s">
        <v>1441</v>
      </c>
      <c r="G315" s="233"/>
      <c r="H315" s="233"/>
      <c r="L315" s="387" t="str">
        <f t="shared" si="30"/>
        <v/>
      </c>
      <c r="M315" s="387" t="str">
        <f t="shared" si="31"/>
        <v/>
      </c>
      <c r="Q315" s="387"/>
      <c r="W315" s="387">
        <f t="shared" si="34"/>
        <v>0</v>
      </c>
      <c r="X315" s="387">
        <f t="shared" si="33"/>
        <v>0</v>
      </c>
    </row>
    <row r="316" spans="1:24" x14ac:dyDescent="0.25">
      <c r="A316" s="393" t="s">
        <v>1442</v>
      </c>
      <c r="B316" s="393"/>
      <c r="C316" s="393" t="s">
        <v>1443</v>
      </c>
      <c r="G316" s="233"/>
      <c r="H316" s="233"/>
      <c r="L316" s="387" t="str">
        <f t="shared" si="30"/>
        <v/>
      </c>
      <c r="M316" s="387" t="str">
        <f t="shared" si="31"/>
        <v/>
      </c>
      <c r="Q316" s="387"/>
      <c r="W316" s="387">
        <f t="shared" si="34"/>
        <v>0</v>
      </c>
      <c r="X316" s="387">
        <f t="shared" si="33"/>
        <v>0</v>
      </c>
    </row>
    <row r="317" spans="1:24" x14ac:dyDescent="0.25">
      <c r="A317" s="393" t="s">
        <v>1444</v>
      </c>
      <c r="B317" s="393"/>
      <c r="C317" s="393" t="s">
        <v>1445</v>
      </c>
      <c r="G317" s="233"/>
      <c r="H317" s="233"/>
      <c r="L317" s="387" t="str">
        <f t="shared" si="30"/>
        <v/>
      </c>
      <c r="M317" s="387" t="str">
        <f t="shared" si="31"/>
        <v/>
      </c>
      <c r="Q317" s="387"/>
      <c r="W317" s="387">
        <f t="shared" si="34"/>
        <v>0</v>
      </c>
      <c r="X317" s="387">
        <f t="shared" si="33"/>
        <v>0</v>
      </c>
    </row>
    <row r="318" spans="1:24" ht="25" x14ac:dyDescent="0.25">
      <c r="A318" s="393" t="s">
        <v>1446</v>
      </c>
      <c r="B318" s="393"/>
      <c r="C318" s="393" t="s">
        <v>1447</v>
      </c>
      <c r="G318" s="233"/>
      <c r="H318" s="233"/>
      <c r="L318" s="387" t="str">
        <f t="shared" si="30"/>
        <v/>
      </c>
      <c r="M318" s="387" t="str">
        <f t="shared" si="31"/>
        <v/>
      </c>
      <c r="Q318" s="387"/>
      <c r="W318" s="387">
        <f t="shared" si="34"/>
        <v>0</v>
      </c>
      <c r="X318" s="387">
        <f t="shared" si="33"/>
        <v>0</v>
      </c>
    </row>
    <row r="319" spans="1:24" ht="25" x14ac:dyDescent="0.25">
      <c r="A319" s="393" t="s">
        <v>1448</v>
      </c>
      <c r="B319" s="393"/>
      <c r="C319" s="393" t="s">
        <v>1449</v>
      </c>
      <c r="G319" s="233"/>
      <c r="H319" s="233"/>
      <c r="L319" s="387" t="str">
        <f t="shared" si="30"/>
        <v/>
      </c>
      <c r="M319" s="387" t="str">
        <f t="shared" si="31"/>
        <v/>
      </c>
      <c r="Q319" s="387"/>
      <c r="W319" s="387">
        <f t="shared" si="34"/>
        <v>0</v>
      </c>
      <c r="X319" s="387">
        <f t="shared" si="33"/>
        <v>0</v>
      </c>
    </row>
    <row r="320" spans="1:24" ht="25" x14ac:dyDescent="0.25">
      <c r="A320" s="393" t="s">
        <v>1450</v>
      </c>
      <c r="B320" s="393"/>
      <c r="C320" s="393" t="s">
        <v>1451</v>
      </c>
      <c r="G320" s="233"/>
      <c r="H320" s="233"/>
      <c r="L320" s="387" t="str">
        <f t="shared" si="30"/>
        <v/>
      </c>
      <c r="M320" s="387" t="str">
        <f t="shared" si="31"/>
        <v/>
      </c>
      <c r="Q320" s="387"/>
      <c r="W320" s="387">
        <f t="shared" si="34"/>
        <v>0</v>
      </c>
      <c r="X320" s="387">
        <f t="shared" si="33"/>
        <v>0</v>
      </c>
    </row>
    <row r="321" spans="1:24" ht="25" x14ac:dyDescent="0.25">
      <c r="A321" s="393" t="s">
        <v>1452</v>
      </c>
      <c r="B321" s="393"/>
      <c r="C321" s="393" t="s">
        <v>1453</v>
      </c>
      <c r="G321" s="233"/>
      <c r="H321" s="233"/>
      <c r="L321" s="387" t="str">
        <f t="shared" si="30"/>
        <v/>
      </c>
      <c r="M321" s="387" t="str">
        <f t="shared" si="31"/>
        <v/>
      </c>
      <c r="Q321" s="387"/>
      <c r="W321" s="387">
        <f t="shared" si="34"/>
        <v>0</v>
      </c>
      <c r="X321" s="387">
        <f t="shared" si="33"/>
        <v>0</v>
      </c>
    </row>
    <row r="322" spans="1:24" x14ac:dyDescent="0.25">
      <c r="A322" s="393" t="s">
        <v>1454</v>
      </c>
      <c r="B322" s="393"/>
      <c r="C322" s="393" t="s">
        <v>1455</v>
      </c>
      <c r="G322" s="233"/>
      <c r="H322" s="233"/>
      <c r="L322" s="387" t="str">
        <f t="shared" si="30"/>
        <v/>
      </c>
      <c r="M322" s="387" t="str">
        <f t="shared" si="31"/>
        <v/>
      </c>
      <c r="Q322" s="387"/>
      <c r="W322" s="387">
        <f t="shared" si="34"/>
        <v>0</v>
      </c>
      <c r="X322" s="387">
        <f t="shared" si="33"/>
        <v>0</v>
      </c>
    </row>
    <row r="323" spans="1:24" x14ac:dyDescent="0.25">
      <c r="A323" s="393" t="s">
        <v>1456</v>
      </c>
      <c r="B323" s="393"/>
      <c r="C323" s="393" t="s">
        <v>1457</v>
      </c>
      <c r="G323" s="233"/>
      <c r="H323" s="233"/>
      <c r="L323" s="387" t="str">
        <f t="shared" si="30"/>
        <v/>
      </c>
      <c r="M323" s="387" t="str">
        <f t="shared" si="31"/>
        <v/>
      </c>
      <c r="Q323" s="387"/>
      <c r="W323" s="387">
        <f t="shared" si="34"/>
        <v>0</v>
      </c>
      <c r="X323" s="387">
        <f t="shared" si="33"/>
        <v>0</v>
      </c>
    </row>
    <row r="324" spans="1:24" x14ac:dyDescent="0.25">
      <c r="A324" s="393" t="s">
        <v>1458</v>
      </c>
      <c r="B324" s="393"/>
      <c r="C324" s="393" t="s">
        <v>1459</v>
      </c>
      <c r="G324" s="233"/>
      <c r="H324" s="233"/>
      <c r="L324" s="387" t="str">
        <f t="shared" ref="L324:L387" si="35">IF(ISERROR(FIND("=",O324)),"",RIGHT(O324,LEN(O324)-FIND("=",O324)+3))</f>
        <v/>
      </c>
      <c r="M324" s="387" t="str">
        <f t="shared" ref="M324:M387" si="36">IF(ISERROR(FIND(" (include",O324)),"",RIGHT(O324,LEN(O324)-FIND(" (include",O324)))</f>
        <v/>
      </c>
      <c r="Q324" s="387"/>
      <c r="W324" s="387">
        <f t="shared" si="34"/>
        <v>0</v>
      </c>
      <c r="X324" s="387">
        <f t="shared" si="33"/>
        <v>0</v>
      </c>
    </row>
    <row r="325" spans="1:24" x14ac:dyDescent="0.25">
      <c r="A325" s="393" t="s">
        <v>1460</v>
      </c>
      <c r="B325" s="393"/>
      <c r="C325" s="393" t="s">
        <v>1461</v>
      </c>
      <c r="G325" s="233"/>
      <c r="H325" s="233"/>
      <c r="L325" s="387" t="str">
        <f t="shared" si="35"/>
        <v/>
      </c>
      <c r="M325" s="387" t="str">
        <f t="shared" si="36"/>
        <v/>
      </c>
      <c r="Q325" s="387"/>
      <c r="W325" s="387">
        <f t="shared" si="34"/>
        <v>0</v>
      </c>
      <c r="X325" s="387">
        <f t="shared" ref="X325:X388" si="37">IF(LEFT(W325,1)=" ",1,0)</f>
        <v>0</v>
      </c>
    </row>
    <row r="326" spans="1:24" x14ac:dyDescent="0.25">
      <c r="A326" s="393" t="s">
        <v>1462</v>
      </c>
      <c r="B326" s="393"/>
      <c r="C326" s="394" t="s">
        <v>1463</v>
      </c>
      <c r="G326" s="233"/>
      <c r="H326" s="233"/>
      <c r="L326" s="387" t="str">
        <f t="shared" si="35"/>
        <v/>
      </c>
      <c r="M326" s="387" t="str">
        <f t="shared" si="36"/>
        <v/>
      </c>
      <c r="Q326" s="387"/>
      <c r="W326" s="387">
        <f t="shared" si="34"/>
        <v>0</v>
      </c>
      <c r="X326" s="387">
        <f t="shared" si="37"/>
        <v>0</v>
      </c>
    </row>
    <row r="327" spans="1:24" x14ac:dyDescent="0.25">
      <c r="A327" s="393" t="s">
        <v>1464</v>
      </c>
      <c r="B327" s="393"/>
      <c r="C327" s="394" t="s">
        <v>1465</v>
      </c>
      <c r="G327" s="233"/>
      <c r="H327" s="233"/>
      <c r="L327" s="387" t="str">
        <f t="shared" si="35"/>
        <v/>
      </c>
      <c r="M327" s="387" t="str">
        <f t="shared" si="36"/>
        <v/>
      </c>
      <c r="Q327" s="387"/>
      <c r="W327" s="387">
        <f t="shared" si="34"/>
        <v>0</v>
      </c>
      <c r="X327" s="387">
        <f t="shared" si="37"/>
        <v>0</v>
      </c>
    </row>
    <row r="328" spans="1:24" x14ac:dyDescent="0.25">
      <c r="A328" s="393" t="s">
        <v>1466</v>
      </c>
      <c r="B328" s="393"/>
      <c r="C328" s="394" t="s">
        <v>1467</v>
      </c>
      <c r="G328" s="233"/>
      <c r="H328" s="233"/>
      <c r="L328" s="387" t="str">
        <f t="shared" si="35"/>
        <v/>
      </c>
      <c r="M328" s="387" t="str">
        <f t="shared" si="36"/>
        <v/>
      </c>
      <c r="Q328" s="387"/>
      <c r="W328" s="387">
        <f t="shared" si="34"/>
        <v>0</v>
      </c>
      <c r="X328" s="387">
        <f t="shared" si="37"/>
        <v>0</v>
      </c>
    </row>
    <row r="329" spans="1:24" x14ac:dyDescent="0.25">
      <c r="A329" s="393" t="s">
        <v>1468</v>
      </c>
      <c r="B329" s="393"/>
      <c r="C329" s="394" t="s">
        <v>1469</v>
      </c>
      <c r="G329" s="233"/>
      <c r="H329" s="233"/>
      <c r="L329" s="387" t="str">
        <f t="shared" si="35"/>
        <v/>
      </c>
      <c r="M329" s="387" t="str">
        <f t="shared" si="36"/>
        <v/>
      </c>
      <c r="Q329" s="387"/>
      <c r="W329" s="387">
        <f t="shared" si="34"/>
        <v>0</v>
      </c>
      <c r="X329" s="387">
        <f t="shared" si="37"/>
        <v>0</v>
      </c>
    </row>
    <row r="330" spans="1:24" x14ac:dyDescent="0.25">
      <c r="A330" s="393" t="s">
        <v>1470</v>
      </c>
      <c r="B330" s="393"/>
      <c r="C330" s="393" t="s">
        <v>1471</v>
      </c>
      <c r="G330" s="233"/>
      <c r="H330" s="233"/>
      <c r="L330" s="387" t="str">
        <f t="shared" si="35"/>
        <v/>
      </c>
      <c r="M330" s="387" t="str">
        <f t="shared" si="36"/>
        <v/>
      </c>
      <c r="Q330" s="387"/>
      <c r="W330" s="387">
        <f t="shared" si="34"/>
        <v>0</v>
      </c>
      <c r="X330" s="387">
        <f t="shared" si="37"/>
        <v>0</v>
      </c>
    </row>
    <row r="331" spans="1:24" x14ac:dyDescent="0.25">
      <c r="A331" s="393" t="s">
        <v>1472</v>
      </c>
      <c r="B331" s="393"/>
      <c r="C331" s="394" t="s">
        <v>1473</v>
      </c>
      <c r="G331" s="233"/>
      <c r="H331" s="233"/>
      <c r="L331" s="387" t="str">
        <f t="shared" si="35"/>
        <v/>
      </c>
      <c r="M331" s="387" t="str">
        <f t="shared" si="36"/>
        <v/>
      </c>
      <c r="Q331" s="387"/>
      <c r="W331" s="387">
        <f t="shared" si="34"/>
        <v>0</v>
      </c>
      <c r="X331" s="387">
        <f t="shared" si="37"/>
        <v>0</v>
      </c>
    </row>
    <row r="332" spans="1:24" x14ac:dyDescent="0.25">
      <c r="A332" s="394" t="s">
        <v>1474</v>
      </c>
      <c r="B332" s="394"/>
      <c r="C332" s="393" t="s">
        <v>1475</v>
      </c>
      <c r="G332" s="233"/>
      <c r="H332" s="233"/>
      <c r="L332" s="387" t="str">
        <f t="shared" si="35"/>
        <v/>
      </c>
      <c r="M332" s="387" t="str">
        <f t="shared" si="36"/>
        <v/>
      </c>
      <c r="Q332" s="387"/>
      <c r="W332" s="387">
        <f t="shared" si="34"/>
        <v>0</v>
      </c>
      <c r="X332" s="387">
        <f t="shared" si="37"/>
        <v>0</v>
      </c>
    </row>
    <row r="333" spans="1:24" x14ac:dyDescent="0.25">
      <c r="A333" s="393" t="s">
        <v>1476</v>
      </c>
      <c r="B333" s="393"/>
      <c r="C333" s="393" t="s">
        <v>1477</v>
      </c>
      <c r="G333" s="233"/>
      <c r="H333" s="233"/>
      <c r="L333" s="387" t="str">
        <f t="shared" si="35"/>
        <v/>
      </c>
      <c r="M333" s="387" t="str">
        <f t="shared" si="36"/>
        <v/>
      </c>
      <c r="Q333" s="387"/>
      <c r="W333" s="387">
        <f t="shared" si="34"/>
        <v>0</v>
      </c>
      <c r="X333" s="387">
        <f t="shared" si="37"/>
        <v>0</v>
      </c>
    </row>
    <row r="334" spans="1:24" x14ac:dyDescent="0.25">
      <c r="A334" s="393" t="s">
        <v>1478</v>
      </c>
      <c r="B334" s="393"/>
      <c r="C334" s="393" t="s">
        <v>1479</v>
      </c>
      <c r="G334" s="233"/>
      <c r="H334" s="233"/>
      <c r="L334" s="387" t="str">
        <f t="shared" si="35"/>
        <v/>
      </c>
      <c r="M334" s="387" t="str">
        <f t="shared" si="36"/>
        <v/>
      </c>
      <c r="Q334" s="387"/>
      <c r="W334" s="387">
        <f t="shared" si="34"/>
        <v>0</v>
      </c>
      <c r="X334" s="387">
        <f t="shared" si="37"/>
        <v>0</v>
      </c>
    </row>
    <row r="335" spans="1:24" x14ac:dyDescent="0.25">
      <c r="A335" s="393" t="s">
        <v>1480</v>
      </c>
      <c r="B335" s="393"/>
      <c r="C335" s="393" t="s">
        <v>1481</v>
      </c>
      <c r="G335" s="233"/>
      <c r="H335" s="233"/>
      <c r="L335" s="387" t="str">
        <f t="shared" si="35"/>
        <v/>
      </c>
      <c r="M335" s="387" t="str">
        <f t="shared" si="36"/>
        <v/>
      </c>
      <c r="Q335" s="387"/>
      <c r="W335" s="387">
        <f t="shared" si="34"/>
        <v>0</v>
      </c>
      <c r="X335" s="387">
        <f t="shared" si="37"/>
        <v>0</v>
      </c>
    </row>
    <row r="336" spans="1:24" x14ac:dyDescent="0.25">
      <c r="A336" s="393" t="s">
        <v>1482</v>
      </c>
      <c r="B336" s="393"/>
      <c r="C336" s="393" t="s">
        <v>1483</v>
      </c>
      <c r="G336" s="233"/>
      <c r="H336" s="233"/>
      <c r="L336" s="387" t="str">
        <f t="shared" si="35"/>
        <v/>
      </c>
      <c r="M336" s="387" t="str">
        <f t="shared" si="36"/>
        <v/>
      </c>
      <c r="Q336" s="387"/>
      <c r="W336" s="387">
        <f t="shared" si="34"/>
        <v>0</v>
      </c>
      <c r="X336" s="387">
        <f t="shared" si="37"/>
        <v>0</v>
      </c>
    </row>
    <row r="337" spans="1:24" x14ac:dyDescent="0.25">
      <c r="A337" s="393" t="s">
        <v>1484</v>
      </c>
      <c r="B337" s="393"/>
      <c r="C337" s="393" t="s">
        <v>1485</v>
      </c>
      <c r="G337" s="233"/>
      <c r="H337" s="233"/>
      <c r="L337" s="387" t="str">
        <f t="shared" si="35"/>
        <v/>
      </c>
      <c r="M337" s="387" t="str">
        <f t="shared" si="36"/>
        <v/>
      </c>
      <c r="Q337" s="387"/>
      <c r="W337" s="387">
        <f t="shared" si="34"/>
        <v>0</v>
      </c>
      <c r="X337" s="387">
        <f t="shared" si="37"/>
        <v>0</v>
      </c>
    </row>
    <row r="338" spans="1:24" x14ac:dyDescent="0.25">
      <c r="A338" s="393" t="s">
        <v>1486</v>
      </c>
      <c r="B338" s="393"/>
      <c r="C338" s="393" t="s">
        <v>1487</v>
      </c>
      <c r="G338" s="233"/>
      <c r="H338" s="233"/>
      <c r="L338" s="387" t="str">
        <f t="shared" si="35"/>
        <v/>
      </c>
      <c r="M338" s="387" t="str">
        <f t="shared" si="36"/>
        <v/>
      </c>
      <c r="Q338" s="387"/>
      <c r="W338" s="387">
        <f t="shared" si="34"/>
        <v>0</v>
      </c>
      <c r="X338" s="387">
        <f t="shared" si="37"/>
        <v>0</v>
      </c>
    </row>
    <row r="339" spans="1:24" x14ac:dyDescent="0.25">
      <c r="A339" s="393" t="s">
        <v>1488</v>
      </c>
      <c r="B339" s="393"/>
      <c r="C339" s="393" t="s">
        <v>1489</v>
      </c>
      <c r="G339" s="233"/>
      <c r="H339" s="233"/>
      <c r="L339" s="387" t="str">
        <f t="shared" si="35"/>
        <v/>
      </c>
      <c r="M339" s="387" t="str">
        <f t="shared" si="36"/>
        <v/>
      </c>
      <c r="Q339" s="387"/>
      <c r="W339" s="387">
        <f t="shared" si="34"/>
        <v>0</v>
      </c>
      <c r="X339" s="387">
        <f t="shared" si="37"/>
        <v>0</v>
      </c>
    </row>
    <row r="340" spans="1:24" x14ac:dyDescent="0.25">
      <c r="A340" s="393" t="s">
        <v>1490</v>
      </c>
      <c r="B340" s="393"/>
      <c r="C340" s="393" t="s">
        <v>1491</v>
      </c>
      <c r="G340" s="233"/>
      <c r="H340" s="233"/>
      <c r="L340" s="387" t="str">
        <f t="shared" si="35"/>
        <v/>
      </c>
      <c r="M340" s="387" t="str">
        <f t="shared" si="36"/>
        <v/>
      </c>
      <c r="Q340" s="387"/>
      <c r="W340" s="387">
        <f t="shared" si="34"/>
        <v>0</v>
      </c>
      <c r="X340" s="387">
        <f t="shared" si="37"/>
        <v>0</v>
      </c>
    </row>
    <row r="341" spans="1:24" x14ac:dyDescent="0.25">
      <c r="A341" s="393" t="s">
        <v>1492</v>
      </c>
      <c r="B341" s="393"/>
      <c r="C341" s="393" t="s">
        <v>1493</v>
      </c>
      <c r="G341" s="233"/>
      <c r="H341" s="233"/>
      <c r="L341" s="387" t="str">
        <f t="shared" si="35"/>
        <v/>
      </c>
      <c r="M341" s="387" t="str">
        <f t="shared" si="36"/>
        <v/>
      </c>
      <c r="Q341" s="387"/>
      <c r="W341" s="387">
        <f t="shared" si="34"/>
        <v>0</v>
      </c>
      <c r="X341" s="387">
        <f t="shared" si="37"/>
        <v>0</v>
      </c>
    </row>
    <row r="342" spans="1:24" x14ac:dyDescent="0.25">
      <c r="A342" s="393" t="s">
        <v>1494</v>
      </c>
      <c r="B342" s="393"/>
      <c r="C342" s="393" t="s">
        <v>1495</v>
      </c>
      <c r="G342" s="233"/>
      <c r="H342" s="233"/>
      <c r="L342" s="387" t="str">
        <f t="shared" si="35"/>
        <v/>
      </c>
      <c r="M342" s="387" t="str">
        <f t="shared" si="36"/>
        <v/>
      </c>
      <c r="Q342" s="387"/>
      <c r="W342" s="387">
        <f t="shared" si="34"/>
        <v>0</v>
      </c>
      <c r="X342" s="387">
        <f t="shared" si="37"/>
        <v>0</v>
      </c>
    </row>
    <row r="343" spans="1:24" ht="25" x14ac:dyDescent="0.25">
      <c r="A343" s="393" t="s">
        <v>1496</v>
      </c>
      <c r="B343" s="393"/>
      <c r="C343" s="393" t="s">
        <v>1497</v>
      </c>
      <c r="G343" s="233"/>
      <c r="H343" s="233"/>
      <c r="L343" s="387" t="str">
        <f t="shared" si="35"/>
        <v/>
      </c>
      <c r="M343" s="387" t="str">
        <f t="shared" si="36"/>
        <v/>
      </c>
      <c r="Q343" s="387"/>
      <c r="W343" s="387">
        <f t="shared" si="34"/>
        <v>0</v>
      </c>
      <c r="X343" s="387">
        <f t="shared" si="37"/>
        <v>0</v>
      </c>
    </row>
    <row r="344" spans="1:24" ht="25" x14ac:dyDescent="0.25">
      <c r="A344" s="393" t="s">
        <v>1498</v>
      </c>
      <c r="B344" s="393"/>
      <c r="C344" s="393" t="s">
        <v>1499</v>
      </c>
      <c r="G344" s="233"/>
      <c r="H344" s="233"/>
      <c r="L344" s="387" t="str">
        <f t="shared" si="35"/>
        <v/>
      </c>
      <c r="M344" s="387" t="str">
        <f t="shared" si="36"/>
        <v/>
      </c>
      <c r="Q344" s="387"/>
      <c r="W344" s="387">
        <f t="shared" si="34"/>
        <v>0</v>
      </c>
      <c r="X344" s="387">
        <f t="shared" si="37"/>
        <v>0</v>
      </c>
    </row>
    <row r="345" spans="1:24" ht="25" x14ac:dyDescent="0.25">
      <c r="A345" s="393" t="s">
        <v>1500</v>
      </c>
      <c r="B345" s="393"/>
      <c r="C345" s="393" t="s">
        <v>1501</v>
      </c>
      <c r="G345" s="233"/>
      <c r="H345" s="233"/>
      <c r="L345" s="387" t="str">
        <f t="shared" si="35"/>
        <v/>
      </c>
      <c r="M345" s="387" t="str">
        <f t="shared" si="36"/>
        <v/>
      </c>
      <c r="Q345" s="387"/>
      <c r="W345" s="387">
        <f t="shared" si="34"/>
        <v>0</v>
      </c>
      <c r="X345" s="387">
        <f t="shared" si="37"/>
        <v>0</v>
      </c>
    </row>
    <row r="346" spans="1:24" x14ac:dyDescent="0.25">
      <c r="A346" s="393" t="s">
        <v>1502</v>
      </c>
      <c r="B346" s="393"/>
      <c r="C346" s="393" t="s">
        <v>1503</v>
      </c>
      <c r="G346" s="233"/>
      <c r="H346" s="233"/>
      <c r="L346" s="387" t="str">
        <f t="shared" si="35"/>
        <v/>
      </c>
      <c r="M346" s="387" t="str">
        <f t="shared" si="36"/>
        <v/>
      </c>
      <c r="Q346" s="387"/>
      <c r="W346" s="387">
        <f t="shared" si="34"/>
        <v>0</v>
      </c>
      <c r="X346" s="387">
        <f t="shared" si="37"/>
        <v>0</v>
      </c>
    </row>
    <row r="347" spans="1:24" x14ac:dyDescent="0.25">
      <c r="A347" s="393" t="s">
        <v>1504</v>
      </c>
      <c r="B347" s="393"/>
      <c r="C347" s="393" t="s">
        <v>1505</v>
      </c>
      <c r="G347" s="233"/>
      <c r="H347" s="233"/>
      <c r="L347" s="387" t="str">
        <f t="shared" si="35"/>
        <v/>
      </c>
      <c r="M347" s="387" t="str">
        <f t="shared" si="36"/>
        <v/>
      </c>
      <c r="Q347" s="387"/>
      <c r="W347" s="387">
        <f t="shared" si="34"/>
        <v>0</v>
      </c>
      <c r="X347" s="387">
        <f t="shared" si="37"/>
        <v>0</v>
      </c>
    </row>
    <row r="348" spans="1:24" x14ac:dyDescent="0.25">
      <c r="A348" s="393" t="s">
        <v>694</v>
      </c>
      <c r="B348" s="393"/>
      <c r="C348" s="393" t="s">
        <v>1506</v>
      </c>
      <c r="G348" s="233"/>
      <c r="H348" s="233"/>
      <c r="L348" s="387" t="str">
        <f t="shared" si="35"/>
        <v/>
      </c>
      <c r="M348" s="387" t="str">
        <f t="shared" si="36"/>
        <v/>
      </c>
      <c r="Q348" s="387"/>
      <c r="W348" s="387">
        <f t="shared" si="34"/>
        <v>0</v>
      </c>
      <c r="X348" s="387">
        <f t="shared" si="37"/>
        <v>0</v>
      </c>
    </row>
    <row r="349" spans="1:24" x14ac:dyDescent="0.25">
      <c r="A349" s="393" t="s">
        <v>11</v>
      </c>
      <c r="B349" s="393"/>
      <c r="C349" s="393" t="s">
        <v>1507</v>
      </c>
      <c r="G349" s="233"/>
      <c r="H349" s="233"/>
      <c r="L349" s="387" t="str">
        <f t="shared" si="35"/>
        <v/>
      </c>
      <c r="M349" s="387" t="str">
        <f t="shared" si="36"/>
        <v/>
      </c>
      <c r="Q349" s="387"/>
      <c r="W349" s="387">
        <f t="shared" si="34"/>
        <v>0</v>
      </c>
      <c r="X349" s="387">
        <f t="shared" si="37"/>
        <v>0</v>
      </c>
    </row>
    <row r="350" spans="1:24" x14ac:dyDescent="0.25">
      <c r="A350" s="393" t="s">
        <v>696</v>
      </c>
      <c r="B350" s="393"/>
      <c r="C350" s="393" t="s">
        <v>1508</v>
      </c>
      <c r="G350" s="233"/>
      <c r="H350" s="233"/>
      <c r="L350" s="387" t="str">
        <f t="shared" si="35"/>
        <v/>
      </c>
      <c r="M350" s="387" t="str">
        <f t="shared" si="36"/>
        <v/>
      </c>
      <c r="Q350" s="387"/>
      <c r="W350" s="387">
        <f t="shared" si="34"/>
        <v>0</v>
      </c>
      <c r="X350" s="387">
        <f t="shared" si="37"/>
        <v>0</v>
      </c>
    </row>
    <row r="351" spans="1:24" x14ac:dyDescent="0.25">
      <c r="A351" s="393" t="s">
        <v>290</v>
      </c>
      <c r="B351" s="393"/>
      <c r="C351" s="393" t="s">
        <v>1509</v>
      </c>
      <c r="G351" s="233"/>
      <c r="H351" s="233"/>
      <c r="L351" s="387" t="str">
        <f t="shared" si="35"/>
        <v/>
      </c>
      <c r="M351" s="387" t="str">
        <f t="shared" si="36"/>
        <v/>
      </c>
      <c r="Q351" s="387"/>
      <c r="W351" s="387">
        <f t="shared" si="34"/>
        <v>0</v>
      </c>
      <c r="X351" s="387">
        <f t="shared" si="37"/>
        <v>0</v>
      </c>
    </row>
    <row r="352" spans="1:24" x14ac:dyDescent="0.25">
      <c r="A352" s="393" t="s">
        <v>420</v>
      </c>
      <c r="B352" s="393"/>
      <c r="C352" s="393" t="s">
        <v>1510</v>
      </c>
      <c r="G352" s="233"/>
      <c r="H352" s="233"/>
      <c r="L352" s="387" t="str">
        <f t="shared" si="35"/>
        <v/>
      </c>
      <c r="M352" s="387" t="str">
        <f t="shared" si="36"/>
        <v/>
      </c>
      <c r="Q352" s="387"/>
      <c r="W352" s="387">
        <f t="shared" si="34"/>
        <v>0</v>
      </c>
      <c r="X352" s="387">
        <f t="shared" si="37"/>
        <v>0</v>
      </c>
    </row>
    <row r="353" spans="1:24" x14ac:dyDescent="0.25">
      <c r="A353" s="393" t="s">
        <v>2900</v>
      </c>
      <c r="B353" s="393"/>
      <c r="C353" s="393" t="s">
        <v>2902</v>
      </c>
      <c r="G353" s="233"/>
      <c r="H353" s="233"/>
      <c r="L353" s="387" t="str">
        <f t="shared" si="35"/>
        <v/>
      </c>
      <c r="M353" s="387" t="str">
        <f t="shared" si="36"/>
        <v/>
      </c>
      <c r="Q353" s="387"/>
      <c r="W353" s="387">
        <f t="shared" si="34"/>
        <v>0</v>
      </c>
      <c r="X353" s="387">
        <f t="shared" si="37"/>
        <v>0</v>
      </c>
    </row>
    <row r="354" spans="1:24" x14ac:dyDescent="0.25">
      <c r="A354" s="393" t="s">
        <v>2899</v>
      </c>
      <c r="B354" s="393"/>
      <c r="C354" s="393" t="s">
        <v>2903</v>
      </c>
      <c r="G354" s="233"/>
      <c r="H354" s="233"/>
      <c r="L354" s="387" t="str">
        <f t="shared" si="35"/>
        <v/>
      </c>
      <c r="M354" s="387" t="str">
        <f t="shared" si="36"/>
        <v/>
      </c>
      <c r="Q354" s="387"/>
      <c r="W354" s="387">
        <f t="shared" si="34"/>
        <v>0</v>
      </c>
      <c r="X354" s="387">
        <f t="shared" si="37"/>
        <v>0</v>
      </c>
    </row>
    <row r="355" spans="1:24" x14ac:dyDescent="0.25">
      <c r="A355" s="393" t="s">
        <v>2901</v>
      </c>
      <c r="B355" s="393"/>
      <c r="C355" s="393" t="s">
        <v>2904</v>
      </c>
      <c r="G355" s="233"/>
      <c r="H355" s="233"/>
      <c r="L355" s="387" t="str">
        <f t="shared" si="35"/>
        <v/>
      </c>
      <c r="M355" s="387" t="str">
        <f t="shared" si="36"/>
        <v/>
      </c>
      <c r="Q355" s="387"/>
      <c r="W355" s="387">
        <f t="shared" si="34"/>
        <v>0</v>
      </c>
      <c r="X355" s="387">
        <f t="shared" si="37"/>
        <v>0</v>
      </c>
    </row>
    <row r="356" spans="1:24" ht="25" x14ac:dyDescent="0.25">
      <c r="A356" s="393" t="s">
        <v>22</v>
      </c>
      <c r="B356" s="393"/>
      <c r="C356" s="393" t="s">
        <v>1511</v>
      </c>
      <c r="G356" s="233"/>
      <c r="H356" s="233"/>
      <c r="L356" s="387" t="str">
        <f t="shared" si="35"/>
        <v/>
      </c>
      <c r="M356" s="387" t="str">
        <f t="shared" si="36"/>
        <v/>
      </c>
      <c r="Q356" s="387"/>
      <c r="W356" s="387">
        <f t="shared" si="34"/>
        <v>0</v>
      </c>
      <c r="X356" s="387">
        <f t="shared" si="37"/>
        <v>0</v>
      </c>
    </row>
    <row r="357" spans="1:24" x14ac:dyDescent="0.25">
      <c r="A357" s="395" t="s">
        <v>2858</v>
      </c>
      <c r="B357" s="395"/>
      <c r="C357" s="396" t="s">
        <v>2859</v>
      </c>
      <c r="G357" s="233"/>
      <c r="H357" s="233"/>
      <c r="L357" s="387" t="str">
        <f t="shared" si="35"/>
        <v/>
      </c>
      <c r="M357" s="387" t="str">
        <f t="shared" si="36"/>
        <v/>
      </c>
      <c r="Q357" s="387"/>
      <c r="W357" s="387">
        <f t="shared" si="34"/>
        <v>0</v>
      </c>
      <c r="X357" s="387">
        <f t="shared" si="37"/>
        <v>0</v>
      </c>
    </row>
    <row r="358" spans="1:24" ht="25" x14ac:dyDescent="0.25">
      <c r="A358" s="393" t="s">
        <v>424</v>
      </c>
      <c r="B358" s="393"/>
      <c r="C358" s="393" t="s">
        <v>1512</v>
      </c>
      <c r="G358" s="233"/>
      <c r="H358" s="233"/>
      <c r="L358" s="387" t="str">
        <f t="shared" si="35"/>
        <v/>
      </c>
      <c r="M358" s="387" t="str">
        <f t="shared" si="36"/>
        <v/>
      </c>
      <c r="Q358" s="387"/>
      <c r="W358" s="387">
        <f t="shared" si="34"/>
        <v>0</v>
      </c>
      <c r="X358" s="387">
        <f t="shared" si="37"/>
        <v>0</v>
      </c>
    </row>
    <row r="359" spans="1:24" ht="25" x14ac:dyDescent="0.25">
      <c r="A359" s="393" t="s">
        <v>436</v>
      </c>
      <c r="B359" s="393"/>
      <c r="C359" s="393" t="s">
        <v>1513</v>
      </c>
      <c r="G359" s="233"/>
      <c r="H359" s="233"/>
      <c r="L359" s="387" t="str">
        <f t="shared" si="35"/>
        <v/>
      </c>
      <c r="M359" s="387" t="str">
        <f t="shared" si="36"/>
        <v/>
      </c>
      <c r="Q359" s="387"/>
      <c r="W359" s="387">
        <f t="shared" si="34"/>
        <v>0</v>
      </c>
      <c r="X359" s="387">
        <f t="shared" si="37"/>
        <v>0</v>
      </c>
    </row>
    <row r="360" spans="1:24" ht="25" x14ac:dyDescent="0.25">
      <c r="A360" s="393" t="s">
        <v>23</v>
      </c>
      <c r="B360" s="393"/>
      <c r="C360" s="393" t="s">
        <v>1514</v>
      </c>
      <c r="G360" s="233"/>
      <c r="H360" s="233"/>
      <c r="L360" s="387" t="str">
        <f t="shared" si="35"/>
        <v/>
      </c>
      <c r="M360" s="387" t="str">
        <f t="shared" si="36"/>
        <v/>
      </c>
      <c r="Q360" s="387"/>
      <c r="W360" s="387">
        <f t="shared" si="34"/>
        <v>0</v>
      </c>
      <c r="X360" s="387">
        <f t="shared" si="37"/>
        <v>0</v>
      </c>
    </row>
    <row r="361" spans="1:24" x14ac:dyDescent="0.25">
      <c r="A361" s="393" t="s">
        <v>161</v>
      </c>
      <c r="B361" s="393"/>
      <c r="C361" s="393" t="s">
        <v>1515</v>
      </c>
      <c r="G361" s="233"/>
      <c r="H361" s="233"/>
      <c r="L361" s="387" t="str">
        <f t="shared" si="35"/>
        <v/>
      </c>
      <c r="M361" s="387" t="str">
        <f t="shared" si="36"/>
        <v/>
      </c>
      <c r="Q361" s="387"/>
      <c r="W361" s="387">
        <f t="shared" si="34"/>
        <v>0</v>
      </c>
      <c r="X361" s="387">
        <f t="shared" si="37"/>
        <v>0</v>
      </c>
    </row>
    <row r="362" spans="1:24" x14ac:dyDescent="0.25">
      <c r="A362" s="393" t="s">
        <v>162</v>
      </c>
      <c r="B362" s="393"/>
      <c r="C362" s="393" t="s">
        <v>1516</v>
      </c>
      <c r="G362" s="233"/>
      <c r="H362" s="233"/>
      <c r="L362" s="387" t="str">
        <f t="shared" si="35"/>
        <v/>
      </c>
      <c r="M362" s="387" t="str">
        <f t="shared" si="36"/>
        <v/>
      </c>
      <c r="Q362" s="387"/>
      <c r="W362" s="387">
        <f t="shared" ref="W362:W412" si="38">IF(LEFT(V362,1)=" ",RIGHT(V362,LEN(V362)-1),V362)</f>
        <v>0</v>
      </c>
      <c r="X362" s="387">
        <f t="shared" si="37"/>
        <v>0</v>
      </c>
    </row>
    <row r="363" spans="1:24" x14ac:dyDescent="0.25">
      <c r="A363" s="393" t="s">
        <v>24</v>
      </c>
      <c r="B363" s="393"/>
      <c r="C363" s="393" t="s">
        <v>1517</v>
      </c>
      <c r="G363" s="233"/>
      <c r="H363" s="233"/>
      <c r="L363" s="387" t="str">
        <f t="shared" si="35"/>
        <v/>
      </c>
      <c r="M363" s="387" t="str">
        <f t="shared" si="36"/>
        <v/>
      </c>
      <c r="Q363" s="387"/>
      <c r="W363" s="387">
        <f t="shared" si="38"/>
        <v>0</v>
      </c>
      <c r="X363" s="387">
        <f t="shared" si="37"/>
        <v>0</v>
      </c>
    </row>
    <row r="364" spans="1:24" x14ac:dyDescent="0.25">
      <c r="A364" s="393" t="s">
        <v>316</v>
      </c>
      <c r="B364" s="393"/>
      <c r="C364" s="393" t="s">
        <v>1518</v>
      </c>
      <c r="G364" s="233"/>
      <c r="H364" s="233"/>
      <c r="L364" s="387" t="str">
        <f t="shared" si="35"/>
        <v/>
      </c>
      <c r="M364" s="387" t="str">
        <f t="shared" si="36"/>
        <v/>
      </c>
      <c r="Q364" s="387"/>
      <c r="W364" s="387">
        <f t="shared" si="38"/>
        <v>0</v>
      </c>
      <c r="X364" s="387">
        <f t="shared" si="37"/>
        <v>0</v>
      </c>
    </row>
    <row r="365" spans="1:24" x14ac:dyDescent="0.25">
      <c r="A365" s="393" t="s">
        <v>317</v>
      </c>
      <c r="B365" s="393"/>
      <c r="C365" s="393" t="s">
        <v>1519</v>
      </c>
      <c r="G365" s="233"/>
      <c r="H365" s="233"/>
      <c r="L365" s="387" t="str">
        <f t="shared" si="35"/>
        <v/>
      </c>
      <c r="M365" s="387" t="str">
        <f t="shared" si="36"/>
        <v/>
      </c>
      <c r="Q365" s="387"/>
      <c r="W365" s="387">
        <f t="shared" si="38"/>
        <v>0</v>
      </c>
      <c r="X365" s="387">
        <f t="shared" si="37"/>
        <v>0</v>
      </c>
    </row>
    <row r="366" spans="1:24" x14ac:dyDescent="0.25">
      <c r="A366" s="393" t="s">
        <v>318</v>
      </c>
      <c r="B366" s="393"/>
      <c r="C366" s="393" t="s">
        <v>1520</v>
      </c>
      <c r="G366" s="233"/>
      <c r="H366" s="233"/>
      <c r="L366" s="387" t="str">
        <f t="shared" si="35"/>
        <v/>
      </c>
      <c r="M366" s="387" t="str">
        <f t="shared" si="36"/>
        <v/>
      </c>
      <c r="Q366" s="387"/>
      <c r="W366" s="387">
        <f t="shared" si="38"/>
        <v>0</v>
      </c>
      <c r="X366" s="387">
        <f t="shared" si="37"/>
        <v>0</v>
      </c>
    </row>
    <row r="367" spans="1:24" x14ac:dyDescent="0.25">
      <c r="A367" s="393" t="s">
        <v>2905</v>
      </c>
      <c r="B367" s="393"/>
      <c r="C367" s="393" t="s">
        <v>2906</v>
      </c>
      <c r="G367" s="233"/>
      <c r="H367" s="233"/>
      <c r="L367" s="387" t="str">
        <f t="shared" si="35"/>
        <v/>
      </c>
      <c r="M367" s="387" t="str">
        <f t="shared" si="36"/>
        <v/>
      </c>
      <c r="Q367" s="387"/>
      <c r="W367" s="387">
        <f t="shared" si="38"/>
        <v>0</v>
      </c>
      <c r="X367" s="387">
        <f t="shared" si="37"/>
        <v>0</v>
      </c>
    </row>
    <row r="368" spans="1:24" x14ac:dyDescent="0.25">
      <c r="A368" s="393" t="s">
        <v>2872</v>
      </c>
      <c r="B368" s="393"/>
      <c r="C368" s="393" t="s">
        <v>2871</v>
      </c>
      <c r="G368" s="233"/>
      <c r="H368" s="233"/>
      <c r="L368" s="387" t="str">
        <f t="shared" si="35"/>
        <v/>
      </c>
      <c r="M368" s="387" t="str">
        <f t="shared" si="36"/>
        <v/>
      </c>
      <c r="Q368" s="387"/>
      <c r="W368" s="387">
        <f t="shared" si="38"/>
        <v>0</v>
      </c>
      <c r="X368" s="387">
        <f t="shared" si="37"/>
        <v>0</v>
      </c>
    </row>
    <row r="369" spans="1:24" x14ac:dyDescent="0.25">
      <c r="A369" s="393" t="s">
        <v>699</v>
      </c>
      <c r="B369" s="393"/>
      <c r="C369" s="393" t="s">
        <v>1521</v>
      </c>
      <c r="G369" s="233"/>
      <c r="H369" s="233"/>
      <c r="L369" s="387" t="str">
        <f t="shared" si="35"/>
        <v/>
      </c>
      <c r="M369" s="387" t="str">
        <f t="shared" si="36"/>
        <v/>
      </c>
      <c r="Q369" s="387"/>
      <c r="W369" s="387">
        <f t="shared" si="38"/>
        <v>0</v>
      </c>
      <c r="X369" s="387">
        <f t="shared" si="37"/>
        <v>0</v>
      </c>
    </row>
    <row r="370" spans="1:24" x14ac:dyDescent="0.25">
      <c r="A370" s="393" t="s">
        <v>437</v>
      </c>
      <c r="B370" s="393"/>
      <c r="C370" s="393" t="s">
        <v>1522</v>
      </c>
      <c r="G370" s="233"/>
      <c r="H370" s="233"/>
      <c r="L370" s="387" t="str">
        <f t="shared" si="35"/>
        <v/>
      </c>
      <c r="M370" s="387" t="str">
        <f t="shared" si="36"/>
        <v/>
      </c>
      <c r="Q370" s="387"/>
      <c r="W370" s="387">
        <f t="shared" si="38"/>
        <v>0</v>
      </c>
      <c r="X370" s="387">
        <f t="shared" si="37"/>
        <v>0</v>
      </c>
    </row>
    <row r="371" spans="1:24" x14ac:dyDescent="0.25">
      <c r="A371" s="393" t="s">
        <v>766</v>
      </c>
      <c r="B371" s="393" t="s">
        <v>767</v>
      </c>
      <c r="C371" s="393" t="s">
        <v>2763</v>
      </c>
      <c r="D371" s="387" t="s">
        <v>2764</v>
      </c>
      <c r="G371" s="233"/>
      <c r="H371" s="233"/>
      <c r="L371" s="387" t="str">
        <f t="shared" si="35"/>
        <v/>
      </c>
      <c r="M371" s="387" t="str">
        <f t="shared" si="36"/>
        <v/>
      </c>
      <c r="Q371" s="387"/>
      <c r="W371" s="387">
        <f t="shared" si="38"/>
        <v>0</v>
      </c>
      <c r="X371" s="387">
        <f t="shared" si="37"/>
        <v>0</v>
      </c>
    </row>
    <row r="372" spans="1:24" x14ac:dyDescent="0.25">
      <c r="A372" s="393" t="s">
        <v>39</v>
      </c>
      <c r="B372" s="393"/>
      <c r="C372" s="393" t="s">
        <v>1523</v>
      </c>
      <c r="G372" s="233"/>
      <c r="H372" s="233"/>
      <c r="L372" s="387" t="str">
        <f t="shared" si="35"/>
        <v/>
      </c>
      <c r="M372" s="387" t="str">
        <f t="shared" si="36"/>
        <v/>
      </c>
      <c r="Q372" s="387"/>
      <c r="W372" s="387">
        <f t="shared" si="38"/>
        <v>0</v>
      </c>
      <c r="X372" s="387">
        <f t="shared" si="37"/>
        <v>0</v>
      </c>
    </row>
    <row r="373" spans="1:24" x14ac:dyDescent="0.25">
      <c r="A373" s="393" t="s">
        <v>35</v>
      </c>
      <c r="B373" s="393"/>
      <c r="C373" s="393" t="s">
        <v>1524</v>
      </c>
      <c r="G373" s="233"/>
      <c r="H373" s="233"/>
      <c r="L373" s="387" t="str">
        <f t="shared" si="35"/>
        <v/>
      </c>
      <c r="M373" s="387" t="str">
        <f t="shared" si="36"/>
        <v/>
      </c>
      <c r="Q373" s="387"/>
      <c r="W373" s="387">
        <f t="shared" si="38"/>
        <v>0</v>
      </c>
      <c r="X373" s="387">
        <f t="shared" si="37"/>
        <v>0</v>
      </c>
    </row>
    <row r="374" spans="1:24" x14ac:dyDescent="0.25">
      <c r="A374" s="393" t="s">
        <v>36</v>
      </c>
      <c r="B374" s="393"/>
      <c r="C374" s="393" t="s">
        <v>1525</v>
      </c>
      <c r="G374" s="233"/>
      <c r="H374" s="233"/>
      <c r="L374" s="387" t="str">
        <f t="shared" si="35"/>
        <v/>
      </c>
      <c r="M374" s="387" t="str">
        <f t="shared" si="36"/>
        <v/>
      </c>
      <c r="Q374" s="387"/>
      <c r="W374" s="387">
        <f t="shared" si="38"/>
        <v>0</v>
      </c>
      <c r="X374" s="387">
        <f t="shared" si="37"/>
        <v>0</v>
      </c>
    </row>
    <row r="375" spans="1:24" x14ac:dyDescent="0.25">
      <c r="A375" s="393" t="s">
        <v>40</v>
      </c>
      <c r="B375" s="393"/>
      <c r="C375" s="393" t="s">
        <v>1526</v>
      </c>
      <c r="G375" s="233"/>
      <c r="H375" s="233"/>
      <c r="L375" s="387" t="str">
        <f t="shared" si="35"/>
        <v/>
      </c>
      <c r="M375" s="387" t="str">
        <f t="shared" si="36"/>
        <v/>
      </c>
      <c r="Q375" s="387"/>
      <c r="W375" s="387">
        <f t="shared" si="38"/>
        <v>0</v>
      </c>
      <c r="X375" s="387">
        <f t="shared" si="37"/>
        <v>0</v>
      </c>
    </row>
    <row r="376" spans="1:24" x14ac:dyDescent="0.25">
      <c r="A376" s="393" t="s">
        <v>37</v>
      </c>
      <c r="B376" s="393"/>
      <c r="C376" s="393" t="s">
        <v>1527</v>
      </c>
      <c r="G376" s="233"/>
      <c r="H376" s="233"/>
      <c r="L376" s="387" t="str">
        <f t="shared" si="35"/>
        <v/>
      </c>
      <c r="M376" s="387" t="str">
        <f t="shared" si="36"/>
        <v/>
      </c>
      <c r="Q376" s="387"/>
      <c r="W376" s="387">
        <f t="shared" si="38"/>
        <v>0</v>
      </c>
      <c r="X376" s="387">
        <f t="shared" si="37"/>
        <v>0</v>
      </c>
    </row>
    <row r="377" spans="1:24" x14ac:dyDescent="0.25">
      <c r="A377" s="393" t="s">
        <v>768</v>
      </c>
      <c r="B377" s="393" t="s">
        <v>769</v>
      </c>
      <c r="C377" s="393" t="s">
        <v>2634</v>
      </c>
      <c r="D377" s="387" t="s">
        <v>2765</v>
      </c>
      <c r="G377" s="233"/>
      <c r="H377" s="233"/>
      <c r="L377" s="387" t="str">
        <f t="shared" si="35"/>
        <v/>
      </c>
      <c r="M377" s="387" t="str">
        <f t="shared" si="36"/>
        <v/>
      </c>
      <c r="Q377" s="387"/>
      <c r="W377" s="387">
        <f t="shared" si="38"/>
        <v>0</v>
      </c>
      <c r="X377" s="387">
        <f t="shared" si="37"/>
        <v>0</v>
      </c>
    </row>
    <row r="378" spans="1:24" x14ac:dyDescent="0.25">
      <c r="A378" s="393" t="s">
        <v>68</v>
      </c>
      <c r="B378" s="393"/>
      <c r="C378" s="393" t="s">
        <v>1528</v>
      </c>
      <c r="G378" s="233"/>
      <c r="H378" s="233"/>
      <c r="L378" s="387" t="str">
        <f t="shared" si="35"/>
        <v/>
      </c>
      <c r="M378" s="387" t="str">
        <f t="shared" si="36"/>
        <v/>
      </c>
      <c r="Q378" s="387"/>
      <c r="W378" s="387">
        <f t="shared" si="38"/>
        <v>0</v>
      </c>
      <c r="X378" s="387">
        <f t="shared" si="37"/>
        <v>0</v>
      </c>
    </row>
    <row r="379" spans="1:24" x14ac:dyDescent="0.25">
      <c r="A379" s="393" t="s">
        <v>69</v>
      </c>
      <c r="B379" s="393"/>
      <c r="C379" s="393" t="s">
        <v>1529</v>
      </c>
      <c r="G379" s="233"/>
      <c r="H379" s="233"/>
      <c r="L379" s="387" t="str">
        <f t="shared" si="35"/>
        <v/>
      </c>
      <c r="M379" s="387" t="str">
        <f t="shared" si="36"/>
        <v/>
      </c>
      <c r="Q379" s="387"/>
      <c r="W379" s="387">
        <f t="shared" si="38"/>
        <v>0</v>
      </c>
      <c r="X379" s="387">
        <f t="shared" si="37"/>
        <v>0</v>
      </c>
    </row>
    <row r="380" spans="1:24" x14ac:dyDescent="0.25">
      <c r="A380" s="393" t="s">
        <v>70</v>
      </c>
      <c r="B380" s="393"/>
      <c r="C380" s="393" t="s">
        <v>1530</v>
      </c>
      <c r="G380" s="233"/>
      <c r="H380" s="233"/>
      <c r="L380" s="387" t="str">
        <f t="shared" si="35"/>
        <v/>
      </c>
      <c r="M380" s="387" t="str">
        <f t="shared" si="36"/>
        <v/>
      </c>
      <c r="Q380" s="387"/>
      <c r="W380" s="387">
        <f t="shared" si="38"/>
        <v>0</v>
      </c>
      <c r="X380" s="387">
        <f t="shared" si="37"/>
        <v>0</v>
      </c>
    </row>
    <row r="381" spans="1:24" x14ac:dyDescent="0.25">
      <c r="A381" s="394" t="s">
        <v>71</v>
      </c>
      <c r="B381" s="394"/>
      <c r="C381" s="394" t="s">
        <v>1531</v>
      </c>
      <c r="G381" s="233"/>
      <c r="H381" s="233"/>
      <c r="L381" s="387" t="str">
        <f t="shared" si="35"/>
        <v/>
      </c>
      <c r="M381" s="387" t="str">
        <f t="shared" si="36"/>
        <v/>
      </c>
      <c r="Q381" s="387"/>
      <c r="W381" s="387">
        <f t="shared" si="38"/>
        <v>0</v>
      </c>
      <c r="X381" s="387">
        <f t="shared" si="37"/>
        <v>0</v>
      </c>
    </row>
    <row r="382" spans="1:24" x14ac:dyDescent="0.25">
      <c r="A382" s="393" t="s">
        <v>74</v>
      </c>
      <c r="B382" s="393"/>
      <c r="C382" s="393" t="s">
        <v>1532</v>
      </c>
      <c r="G382" s="233"/>
      <c r="H382" s="233"/>
      <c r="L382" s="387" t="str">
        <f t="shared" si="35"/>
        <v/>
      </c>
      <c r="M382" s="387" t="str">
        <f t="shared" si="36"/>
        <v/>
      </c>
      <c r="Q382" s="387"/>
      <c r="W382" s="387">
        <f t="shared" si="38"/>
        <v>0</v>
      </c>
      <c r="X382" s="387">
        <f t="shared" si="37"/>
        <v>0</v>
      </c>
    </row>
    <row r="383" spans="1:24" x14ac:dyDescent="0.25">
      <c r="A383" s="393" t="s">
        <v>75</v>
      </c>
      <c r="B383" s="393"/>
      <c r="C383" s="393" t="s">
        <v>1533</v>
      </c>
      <c r="G383" s="233"/>
      <c r="H383" s="233"/>
      <c r="L383" s="387" t="str">
        <f t="shared" si="35"/>
        <v/>
      </c>
      <c r="M383" s="387" t="str">
        <f t="shared" si="36"/>
        <v/>
      </c>
      <c r="Q383" s="387"/>
      <c r="W383" s="387">
        <f t="shared" si="38"/>
        <v>0</v>
      </c>
      <c r="X383" s="387">
        <f t="shared" si="37"/>
        <v>0</v>
      </c>
    </row>
    <row r="384" spans="1:24" x14ac:dyDescent="0.25">
      <c r="A384" s="393" t="s">
        <v>76</v>
      </c>
      <c r="B384" s="393"/>
      <c r="C384" s="393" t="s">
        <v>1534</v>
      </c>
      <c r="G384" s="233"/>
      <c r="H384" s="233"/>
      <c r="L384" s="387" t="str">
        <f t="shared" si="35"/>
        <v/>
      </c>
      <c r="M384" s="387" t="str">
        <f t="shared" si="36"/>
        <v/>
      </c>
      <c r="Q384" s="387"/>
      <c r="W384" s="387">
        <f t="shared" si="38"/>
        <v>0</v>
      </c>
      <c r="X384" s="387">
        <f t="shared" si="37"/>
        <v>0</v>
      </c>
    </row>
    <row r="385" spans="1:24" x14ac:dyDescent="0.25">
      <c r="A385" s="393" t="s">
        <v>77</v>
      </c>
      <c r="B385" s="393"/>
      <c r="C385" s="393" t="s">
        <v>1535</v>
      </c>
      <c r="G385" s="233"/>
      <c r="H385" s="233"/>
      <c r="L385" s="387" t="str">
        <f t="shared" si="35"/>
        <v/>
      </c>
      <c r="M385" s="387" t="str">
        <f t="shared" si="36"/>
        <v/>
      </c>
      <c r="Q385" s="387"/>
      <c r="W385" s="387">
        <f t="shared" si="38"/>
        <v>0</v>
      </c>
      <c r="X385" s="387">
        <f t="shared" si="37"/>
        <v>0</v>
      </c>
    </row>
    <row r="386" spans="1:24" x14ac:dyDescent="0.25">
      <c r="A386" s="393" t="s">
        <v>78</v>
      </c>
      <c r="B386" s="393"/>
      <c r="C386" s="393" t="s">
        <v>1536</v>
      </c>
      <c r="G386" s="233"/>
      <c r="H386" s="233"/>
      <c r="L386" s="387" t="str">
        <f t="shared" si="35"/>
        <v/>
      </c>
      <c r="M386" s="387" t="str">
        <f t="shared" si="36"/>
        <v/>
      </c>
      <c r="Q386" s="387"/>
      <c r="W386" s="387">
        <f t="shared" si="38"/>
        <v>0</v>
      </c>
      <c r="X386" s="387">
        <f t="shared" si="37"/>
        <v>0</v>
      </c>
    </row>
    <row r="387" spans="1:24" x14ac:dyDescent="0.25">
      <c r="A387" s="394" t="s">
        <v>79</v>
      </c>
      <c r="B387" s="394"/>
      <c r="C387" s="394" t="s">
        <v>1537</v>
      </c>
      <c r="G387" s="233"/>
      <c r="H387" s="233"/>
      <c r="L387" s="387" t="str">
        <f t="shared" si="35"/>
        <v/>
      </c>
      <c r="M387" s="387" t="str">
        <f t="shared" si="36"/>
        <v/>
      </c>
      <c r="Q387" s="387"/>
      <c r="W387" s="387">
        <f t="shared" si="38"/>
        <v>0</v>
      </c>
      <c r="X387" s="387">
        <f t="shared" si="37"/>
        <v>0</v>
      </c>
    </row>
    <row r="388" spans="1:24" x14ac:dyDescent="0.25">
      <c r="A388" s="393" t="s">
        <v>80</v>
      </c>
      <c r="B388" s="393"/>
      <c r="C388" s="393" t="s">
        <v>1538</v>
      </c>
      <c r="G388" s="233"/>
      <c r="H388" s="233"/>
      <c r="L388" s="387" t="str">
        <f t="shared" ref="L388:L415" si="39">IF(ISERROR(FIND("=",O388)),"",RIGHT(O388,LEN(O388)-FIND("=",O388)+3))</f>
        <v/>
      </c>
      <c r="M388" s="387" t="str">
        <f t="shared" ref="M388:M451" si="40">IF(ISERROR(FIND(" (include",O388)),"",RIGHT(O388,LEN(O388)-FIND(" (include",O388)))</f>
        <v/>
      </c>
      <c r="Q388" s="387"/>
      <c r="W388" s="387">
        <f t="shared" si="38"/>
        <v>0</v>
      </c>
      <c r="X388" s="387">
        <f t="shared" si="37"/>
        <v>0</v>
      </c>
    </row>
    <row r="389" spans="1:24" x14ac:dyDescent="0.25">
      <c r="A389" s="393" t="s">
        <v>81</v>
      </c>
      <c r="B389" s="393"/>
      <c r="C389" s="393" t="s">
        <v>1539</v>
      </c>
      <c r="G389" s="233"/>
      <c r="H389" s="233"/>
      <c r="L389" s="387" t="str">
        <f t="shared" si="39"/>
        <v/>
      </c>
      <c r="M389" s="387" t="str">
        <f t="shared" si="40"/>
        <v/>
      </c>
      <c r="Q389" s="387"/>
      <c r="W389" s="387">
        <f t="shared" si="38"/>
        <v>0</v>
      </c>
      <c r="X389" s="387">
        <f t="shared" ref="X389:X452" si="41">IF(LEFT(W389,1)=" ",1,0)</f>
        <v>0</v>
      </c>
    </row>
    <row r="390" spans="1:24" x14ac:dyDescent="0.25">
      <c r="A390" s="393" t="s">
        <v>82</v>
      </c>
      <c r="B390" s="393"/>
      <c r="C390" s="393" t="s">
        <v>1540</v>
      </c>
      <c r="G390" s="233"/>
      <c r="H390" s="233"/>
      <c r="L390" s="387" t="str">
        <f t="shared" si="39"/>
        <v/>
      </c>
      <c r="M390" s="387" t="str">
        <f t="shared" si="40"/>
        <v/>
      </c>
      <c r="Q390" s="387"/>
      <c r="W390" s="387">
        <f t="shared" si="38"/>
        <v>0</v>
      </c>
      <c r="X390" s="387">
        <f t="shared" si="41"/>
        <v>0</v>
      </c>
    </row>
    <row r="391" spans="1:24" x14ac:dyDescent="0.25">
      <c r="A391" s="393" t="s">
        <v>772</v>
      </c>
      <c r="B391" s="393" t="s">
        <v>773</v>
      </c>
      <c r="C391" s="393" t="s">
        <v>2635</v>
      </c>
      <c r="D391" s="387" t="s">
        <v>2636</v>
      </c>
      <c r="G391" s="233"/>
      <c r="H391" s="233"/>
      <c r="L391" s="387" t="str">
        <f t="shared" si="39"/>
        <v/>
      </c>
      <c r="M391" s="387" t="str">
        <f t="shared" si="40"/>
        <v/>
      </c>
      <c r="Q391" s="387"/>
      <c r="W391" s="387">
        <f t="shared" si="38"/>
        <v>0</v>
      </c>
      <c r="X391" s="387">
        <f t="shared" si="41"/>
        <v>0</v>
      </c>
    </row>
    <row r="392" spans="1:24" x14ac:dyDescent="0.25">
      <c r="A392" s="393" t="s">
        <v>83</v>
      </c>
      <c r="B392" s="393"/>
      <c r="C392" s="393" t="s">
        <v>1541</v>
      </c>
      <c r="G392" s="233"/>
      <c r="H392" s="233"/>
      <c r="L392" s="387" t="str">
        <f t="shared" si="39"/>
        <v/>
      </c>
      <c r="M392" s="387" t="str">
        <f t="shared" si="40"/>
        <v/>
      </c>
      <c r="Q392" s="387"/>
      <c r="W392" s="387">
        <f t="shared" si="38"/>
        <v>0</v>
      </c>
      <c r="X392" s="387">
        <f t="shared" si="41"/>
        <v>0</v>
      </c>
    </row>
    <row r="393" spans="1:24" x14ac:dyDescent="0.25">
      <c r="A393" s="393" t="s">
        <v>84</v>
      </c>
      <c r="B393" s="393"/>
      <c r="C393" s="393" t="s">
        <v>1542</v>
      </c>
      <c r="G393" s="233"/>
      <c r="H393" s="233"/>
      <c r="L393" s="387" t="str">
        <f t="shared" si="39"/>
        <v/>
      </c>
      <c r="M393" s="387" t="str">
        <f t="shared" si="40"/>
        <v/>
      </c>
      <c r="Q393" s="387"/>
      <c r="W393" s="387">
        <f t="shared" si="38"/>
        <v>0</v>
      </c>
      <c r="X393" s="387">
        <f t="shared" si="41"/>
        <v>0</v>
      </c>
    </row>
    <row r="394" spans="1:24" x14ac:dyDescent="0.25">
      <c r="A394" s="393" t="s">
        <v>85</v>
      </c>
      <c r="B394" s="393"/>
      <c r="C394" s="393" t="s">
        <v>1543</v>
      </c>
      <c r="G394" s="233"/>
      <c r="H394" s="233"/>
      <c r="L394" s="387" t="str">
        <f t="shared" si="39"/>
        <v/>
      </c>
      <c r="M394" s="387" t="str">
        <f t="shared" si="40"/>
        <v/>
      </c>
      <c r="Q394" s="387"/>
      <c r="W394" s="387">
        <f t="shared" si="38"/>
        <v>0</v>
      </c>
      <c r="X394" s="387">
        <f t="shared" si="41"/>
        <v>0</v>
      </c>
    </row>
    <row r="395" spans="1:24" x14ac:dyDescent="0.25">
      <c r="A395" s="393" t="s">
        <v>86</v>
      </c>
      <c r="B395" s="393"/>
      <c r="C395" s="393" t="s">
        <v>1544</v>
      </c>
      <c r="G395" s="233"/>
      <c r="H395" s="233"/>
      <c r="L395" s="387" t="str">
        <f t="shared" si="39"/>
        <v/>
      </c>
      <c r="M395" s="387" t="str">
        <f t="shared" si="40"/>
        <v/>
      </c>
      <c r="Q395" s="387"/>
      <c r="W395" s="387">
        <f t="shared" si="38"/>
        <v>0</v>
      </c>
      <c r="X395" s="387">
        <f t="shared" si="41"/>
        <v>0</v>
      </c>
    </row>
    <row r="396" spans="1:24" x14ac:dyDescent="0.25">
      <c r="A396" s="393" t="s">
        <v>88</v>
      </c>
      <c r="B396" s="393"/>
      <c r="C396" s="393" t="s">
        <v>1545</v>
      </c>
      <c r="G396" s="233"/>
      <c r="H396" s="233"/>
      <c r="L396" s="387" t="str">
        <f t="shared" si="39"/>
        <v/>
      </c>
      <c r="M396" s="387" t="str">
        <f t="shared" si="40"/>
        <v/>
      </c>
      <c r="Q396" s="387"/>
      <c r="W396" s="387">
        <f t="shared" si="38"/>
        <v>0</v>
      </c>
      <c r="X396" s="387">
        <f t="shared" si="41"/>
        <v>0</v>
      </c>
    </row>
    <row r="397" spans="1:24" x14ac:dyDescent="0.25">
      <c r="A397" s="393" t="s">
        <v>89</v>
      </c>
      <c r="B397" s="393"/>
      <c r="C397" s="393" t="s">
        <v>1546</v>
      </c>
      <c r="G397" s="233"/>
      <c r="H397" s="233"/>
      <c r="L397" s="387" t="str">
        <f t="shared" si="39"/>
        <v/>
      </c>
      <c r="M397" s="387" t="str">
        <f t="shared" si="40"/>
        <v/>
      </c>
      <c r="Q397" s="387"/>
      <c r="W397" s="387">
        <f t="shared" si="38"/>
        <v>0</v>
      </c>
      <c r="X397" s="387">
        <f t="shared" si="41"/>
        <v>0</v>
      </c>
    </row>
    <row r="398" spans="1:24" x14ac:dyDescent="0.25">
      <c r="A398" s="393" t="s">
        <v>774</v>
      </c>
      <c r="B398" s="393" t="s">
        <v>775</v>
      </c>
      <c r="C398" s="393" t="s">
        <v>1307</v>
      </c>
      <c r="D398" s="387" t="s">
        <v>2637</v>
      </c>
      <c r="G398" s="233"/>
      <c r="H398" s="233"/>
      <c r="L398" s="387" t="str">
        <f t="shared" si="39"/>
        <v/>
      </c>
      <c r="M398" s="387" t="str">
        <f t="shared" si="40"/>
        <v/>
      </c>
      <c r="Q398" s="387"/>
      <c r="W398" s="387">
        <f t="shared" si="38"/>
        <v>0</v>
      </c>
      <c r="X398" s="387">
        <f t="shared" si="41"/>
        <v>0</v>
      </c>
    </row>
    <row r="399" spans="1:24" x14ac:dyDescent="0.25">
      <c r="A399" s="393" t="s">
        <v>90</v>
      </c>
      <c r="B399" s="393"/>
      <c r="C399" s="393" t="s">
        <v>1547</v>
      </c>
      <c r="G399" s="233"/>
      <c r="H399" s="233"/>
      <c r="L399" s="387" t="str">
        <f t="shared" si="39"/>
        <v/>
      </c>
      <c r="M399" s="387" t="str">
        <f t="shared" si="40"/>
        <v/>
      </c>
      <c r="Q399" s="387"/>
      <c r="W399" s="387">
        <f t="shared" si="38"/>
        <v>0</v>
      </c>
      <c r="X399" s="387">
        <f t="shared" si="41"/>
        <v>0</v>
      </c>
    </row>
    <row r="400" spans="1:24" x14ac:dyDescent="0.25">
      <c r="A400" s="393" t="s">
        <v>91</v>
      </c>
      <c r="B400" s="393"/>
      <c r="C400" s="393" t="s">
        <v>1548</v>
      </c>
      <c r="G400" s="233"/>
      <c r="H400" s="233"/>
      <c r="L400" s="387" t="str">
        <f t="shared" si="39"/>
        <v/>
      </c>
      <c r="M400" s="387" t="str">
        <f t="shared" si="40"/>
        <v/>
      </c>
      <c r="Q400" s="387"/>
      <c r="W400" s="387">
        <f t="shared" si="38"/>
        <v>0</v>
      </c>
      <c r="X400" s="387">
        <f t="shared" si="41"/>
        <v>0</v>
      </c>
    </row>
    <row r="401" spans="1:24" x14ac:dyDescent="0.25">
      <c r="A401" s="394" t="s">
        <v>776</v>
      </c>
      <c r="B401" s="394" t="s">
        <v>777</v>
      </c>
      <c r="C401" s="394" t="s">
        <v>2638</v>
      </c>
      <c r="D401" s="387" t="s">
        <v>2639</v>
      </c>
      <c r="G401" s="233"/>
      <c r="H401" s="233"/>
      <c r="L401" s="387" t="str">
        <f t="shared" si="39"/>
        <v/>
      </c>
      <c r="M401" s="387" t="str">
        <f t="shared" si="40"/>
        <v/>
      </c>
      <c r="Q401" s="387"/>
      <c r="W401" s="387">
        <f t="shared" si="38"/>
        <v>0</v>
      </c>
      <c r="X401" s="387">
        <f t="shared" si="41"/>
        <v>0</v>
      </c>
    </row>
    <row r="402" spans="1:24" x14ac:dyDescent="0.25">
      <c r="A402" s="393" t="s">
        <v>778</v>
      </c>
      <c r="B402" s="393" t="s">
        <v>779</v>
      </c>
      <c r="C402" s="393" t="s">
        <v>2640</v>
      </c>
      <c r="D402" s="387" t="s">
        <v>2641</v>
      </c>
      <c r="G402" s="233"/>
      <c r="H402" s="233"/>
      <c r="L402" s="387" t="str">
        <f t="shared" si="39"/>
        <v/>
      </c>
      <c r="M402" s="387" t="str">
        <f t="shared" si="40"/>
        <v/>
      </c>
      <c r="Q402" s="387"/>
      <c r="W402" s="387">
        <f t="shared" si="38"/>
        <v>0</v>
      </c>
      <c r="X402" s="387">
        <f t="shared" si="41"/>
        <v>0</v>
      </c>
    </row>
    <row r="403" spans="1:24" x14ac:dyDescent="0.25">
      <c r="A403" s="393" t="s">
        <v>94</v>
      </c>
      <c r="B403" s="393"/>
      <c r="C403" s="393" t="s">
        <v>1549</v>
      </c>
      <c r="G403" s="233"/>
      <c r="H403" s="233"/>
      <c r="L403" s="387" t="str">
        <f t="shared" si="39"/>
        <v/>
      </c>
      <c r="M403" s="387" t="str">
        <f t="shared" si="40"/>
        <v/>
      </c>
      <c r="Q403" s="387"/>
      <c r="W403" s="387">
        <f t="shared" si="38"/>
        <v>0</v>
      </c>
      <c r="X403" s="387">
        <f t="shared" si="41"/>
        <v>0</v>
      </c>
    </row>
    <row r="404" spans="1:24" x14ac:dyDescent="0.25">
      <c r="A404" s="393" t="s">
        <v>780</v>
      </c>
      <c r="B404" s="393" t="s">
        <v>781</v>
      </c>
      <c r="C404" s="393" t="s">
        <v>2642</v>
      </c>
      <c r="D404" s="387" t="s">
        <v>2643</v>
      </c>
      <c r="G404" s="233"/>
      <c r="H404" s="233"/>
      <c r="L404" s="387" t="str">
        <f t="shared" si="39"/>
        <v/>
      </c>
      <c r="M404" s="387" t="str">
        <f t="shared" si="40"/>
        <v/>
      </c>
      <c r="Q404" s="387"/>
      <c r="W404" s="387">
        <f t="shared" si="38"/>
        <v>0</v>
      </c>
      <c r="X404" s="387">
        <f t="shared" si="41"/>
        <v>0</v>
      </c>
    </row>
    <row r="405" spans="1:24" x14ac:dyDescent="0.25">
      <c r="A405" s="393" t="s">
        <v>782</v>
      </c>
      <c r="B405" s="393" t="s">
        <v>783</v>
      </c>
      <c r="C405" s="393" t="s">
        <v>2644</v>
      </c>
      <c r="D405" s="387" t="s">
        <v>2645</v>
      </c>
      <c r="G405" s="233"/>
      <c r="H405" s="233"/>
      <c r="L405" s="387" t="str">
        <f t="shared" si="39"/>
        <v/>
      </c>
      <c r="M405" s="387" t="str">
        <f t="shared" si="40"/>
        <v/>
      </c>
      <c r="Q405" s="387"/>
      <c r="W405" s="387">
        <f t="shared" si="38"/>
        <v>0</v>
      </c>
      <c r="X405" s="387">
        <f t="shared" si="41"/>
        <v>0</v>
      </c>
    </row>
    <row r="406" spans="1:24" x14ac:dyDescent="0.25">
      <c r="A406" s="393" t="s">
        <v>99</v>
      </c>
      <c r="B406" s="393"/>
      <c r="C406" s="393" t="s">
        <v>1550</v>
      </c>
      <c r="G406" s="233"/>
      <c r="H406" s="233"/>
      <c r="L406" s="387" t="str">
        <f t="shared" si="39"/>
        <v/>
      </c>
      <c r="M406" s="387" t="str">
        <f t="shared" si="40"/>
        <v/>
      </c>
      <c r="Q406" s="387"/>
      <c r="W406" s="387">
        <f t="shared" si="38"/>
        <v>0</v>
      </c>
      <c r="X406" s="387">
        <f t="shared" si="41"/>
        <v>0</v>
      </c>
    </row>
    <row r="407" spans="1:24" x14ac:dyDescent="0.25">
      <c r="A407" s="393" t="s">
        <v>784</v>
      </c>
      <c r="B407" s="393" t="s">
        <v>785</v>
      </c>
      <c r="C407" s="393" t="s">
        <v>2646</v>
      </c>
      <c r="D407" s="387" t="s">
        <v>2647</v>
      </c>
      <c r="G407" s="233"/>
      <c r="H407" s="233"/>
      <c r="L407" s="387" t="str">
        <f t="shared" si="39"/>
        <v/>
      </c>
      <c r="M407" s="387" t="str">
        <f t="shared" si="40"/>
        <v/>
      </c>
      <c r="Q407" s="387"/>
      <c r="W407" s="387">
        <f t="shared" si="38"/>
        <v>0</v>
      </c>
      <c r="X407" s="387">
        <f t="shared" si="41"/>
        <v>0</v>
      </c>
    </row>
    <row r="408" spans="1:24" x14ac:dyDescent="0.25">
      <c r="A408" s="393" t="s">
        <v>100</v>
      </c>
      <c r="B408" s="393"/>
      <c r="C408" s="393" t="s">
        <v>1551</v>
      </c>
      <c r="G408" s="233"/>
      <c r="H408" s="233"/>
      <c r="L408" s="387" t="str">
        <f t="shared" si="39"/>
        <v/>
      </c>
      <c r="M408" s="387" t="str">
        <f t="shared" si="40"/>
        <v/>
      </c>
      <c r="Q408" s="387"/>
      <c r="W408" s="387">
        <f t="shared" si="38"/>
        <v>0</v>
      </c>
      <c r="X408" s="387">
        <f t="shared" si="41"/>
        <v>0</v>
      </c>
    </row>
    <row r="409" spans="1:24" x14ac:dyDescent="0.25">
      <c r="A409" s="393" t="s">
        <v>310</v>
      </c>
      <c r="B409" s="393"/>
      <c r="C409" s="393" t="s">
        <v>1552</v>
      </c>
      <c r="G409" s="233"/>
      <c r="H409" s="233"/>
      <c r="L409" s="387" t="str">
        <f t="shared" si="39"/>
        <v/>
      </c>
      <c r="M409" s="387" t="str">
        <f t="shared" si="40"/>
        <v/>
      </c>
      <c r="Q409" s="387"/>
      <c r="W409" s="387">
        <f t="shared" si="38"/>
        <v>0</v>
      </c>
      <c r="X409" s="387">
        <f t="shared" si="41"/>
        <v>0</v>
      </c>
    </row>
    <row r="410" spans="1:24" x14ac:dyDescent="0.25">
      <c r="A410" s="393" t="s">
        <v>790</v>
      </c>
      <c r="B410" s="393" t="s">
        <v>791</v>
      </c>
      <c r="C410" s="393" t="s">
        <v>2648</v>
      </c>
      <c r="D410" s="387" t="s">
        <v>2649</v>
      </c>
      <c r="G410" s="233"/>
      <c r="H410" s="233"/>
      <c r="L410" s="387" t="str">
        <f t="shared" si="39"/>
        <v/>
      </c>
      <c r="M410" s="387" t="str">
        <f t="shared" si="40"/>
        <v/>
      </c>
      <c r="Q410" s="387"/>
      <c r="W410" s="387">
        <f t="shared" si="38"/>
        <v>0</v>
      </c>
      <c r="X410" s="387">
        <f t="shared" si="41"/>
        <v>0</v>
      </c>
    </row>
    <row r="411" spans="1:24" x14ac:dyDescent="0.25">
      <c r="A411" s="393" t="s">
        <v>311</v>
      </c>
      <c r="B411" s="393"/>
      <c r="C411" s="393" t="s">
        <v>1553</v>
      </c>
      <c r="G411" s="233"/>
      <c r="H411" s="233"/>
      <c r="L411" s="387" t="str">
        <f t="shared" si="39"/>
        <v/>
      </c>
      <c r="M411" s="387" t="str">
        <f t="shared" si="40"/>
        <v/>
      </c>
      <c r="Q411" s="387"/>
      <c r="W411" s="387">
        <f t="shared" si="38"/>
        <v>0</v>
      </c>
      <c r="X411" s="387">
        <f t="shared" si="41"/>
        <v>0</v>
      </c>
    </row>
    <row r="412" spans="1:24" x14ac:dyDescent="0.25">
      <c r="A412" s="393" t="s">
        <v>312</v>
      </c>
      <c r="B412" s="393"/>
      <c r="C412" s="393" t="s">
        <v>1554</v>
      </c>
      <c r="G412" s="233"/>
      <c r="H412" s="233"/>
      <c r="L412" s="387" t="str">
        <f t="shared" si="39"/>
        <v/>
      </c>
      <c r="M412" s="387" t="str">
        <f t="shared" si="40"/>
        <v/>
      </c>
      <c r="Q412" s="387"/>
      <c r="W412" s="387">
        <f t="shared" si="38"/>
        <v>0</v>
      </c>
      <c r="X412" s="387">
        <f t="shared" si="41"/>
        <v>0</v>
      </c>
    </row>
    <row r="413" spans="1:24" x14ac:dyDescent="0.25">
      <c r="A413" s="393" t="s">
        <v>786</v>
      </c>
      <c r="B413" s="393" t="s">
        <v>787</v>
      </c>
      <c r="C413" s="393" t="s">
        <v>2650</v>
      </c>
      <c r="D413" s="387" t="s">
        <v>2651</v>
      </c>
      <c r="G413" s="233"/>
      <c r="H413" s="233"/>
      <c r="L413" s="387" t="str">
        <f t="shared" si="39"/>
        <v/>
      </c>
      <c r="M413" s="387" t="str">
        <f t="shared" si="40"/>
        <v/>
      </c>
      <c r="Q413" s="387"/>
      <c r="W413" s="387">
        <f t="shared" ref="W413:W463" si="42">IF(LEFT(V413,1)=" ",RIGHT(V413,LEN(V413)-1),V413)</f>
        <v>0</v>
      </c>
      <c r="X413" s="387">
        <f t="shared" si="41"/>
        <v>0</v>
      </c>
    </row>
    <row r="414" spans="1:24" ht="37.5" x14ac:dyDescent="0.25">
      <c r="A414" s="393" t="s">
        <v>788</v>
      </c>
      <c r="B414" s="393" t="s">
        <v>789</v>
      </c>
      <c r="C414" s="393" t="s">
        <v>2652</v>
      </c>
      <c r="D414" s="387" t="s">
        <v>2653</v>
      </c>
      <c r="G414" s="233"/>
      <c r="H414" s="233"/>
      <c r="L414" s="387" t="str">
        <f t="shared" si="39"/>
        <v/>
      </c>
      <c r="M414" s="387" t="str">
        <f t="shared" si="40"/>
        <v/>
      </c>
      <c r="Q414" s="387"/>
      <c r="W414" s="387">
        <f t="shared" si="42"/>
        <v>0</v>
      </c>
      <c r="X414" s="387">
        <f t="shared" si="41"/>
        <v>0</v>
      </c>
    </row>
    <row r="415" spans="1:24" ht="13" x14ac:dyDescent="0.3">
      <c r="A415" s="393" t="s">
        <v>712</v>
      </c>
      <c r="B415" s="393"/>
      <c r="C415" s="393" t="s">
        <v>1555</v>
      </c>
      <c r="G415" s="233"/>
      <c r="H415" s="233"/>
      <c r="L415" s="387" t="str">
        <f t="shared" si="39"/>
        <v/>
      </c>
      <c r="M415" s="387" t="str">
        <f t="shared" si="40"/>
        <v/>
      </c>
      <c r="Q415" s="387"/>
      <c r="W415" s="387">
        <f t="shared" si="42"/>
        <v>0</v>
      </c>
      <c r="X415" s="387">
        <f t="shared" si="41"/>
        <v>0</v>
      </c>
    </row>
    <row r="416" spans="1:24" x14ac:dyDescent="0.25">
      <c r="A416" s="393" t="s">
        <v>45</v>
      </c>
      <c r="B416" s="393"/>
      <c r="C416" s="393" t="s">
        <v>1556</v>
      </c>
      <c r="G416" s="233"/>
      <c r="H416" s="233"/>
      <c r="M416" s="387" t="str">
        <f t="shared" si="40"/>
        <v/>
      </c>
      <c r="Q416" s="387"/>
      <c r="W416" s="387">
        <f t="shared" si="42"/>
        <v>0</v>
      </c>
      <c r="X416" s="387">
        <f t="shared" si="41"/>
        <v>0</v>
      </c>
    </row>
    <row r="417" spans="1:24" x14ac:dyDescent="0.25">
      <c r="A417" s="393" t="s">
        <v>46</v>
      </c>
      <c r="B417" s="393"/>
      <c r="C417" s="393" t="s">
        <v>1557</v>
      </c>
      <c r="G417" s="233"/>
      <c r="H417" s="233"/>
      <c r="M417" s="387" t="str">
        <f t="shared" si="40"/>
        <v/>
      </c>
      <c r="Q417" s="387"/>
      <c r="W417" s="387">
        <f t="shared" si="42"/>
        <v>0</v>
      </c>
      <c r="X417" s="387">
        <f t="shared" si="41"/>
        <v>0</v>
      </c>
    </row>
    <row r="418" spans="1:24" x14ac:dyDescent="0.25">
      <c r="A418" s="393" t="s">
        <v>47</v>
      </c>
      <c r="B418" s="393"/>
      <c r="C418" s="393" t="s">
        <v>1558</v>
      </c>
      <c r="G418" s="233"/>
      <c r="H418" s="233"/>
      <c r="M418" s="387" t="str">
        <f t="shared" si="40"/>
        <v/>
      </c>
      <c r="Q418" s="387"/>
      <c r="W418" s="387">
        <f t="shared" si="42"/>
        <v>0</v>
      </c>
      <c r="X418" s="387">
        <f t="shared" si="41"/>
        <v>0</v>
      </c>
    </row>
    <row r="419" spans="1:24" x14ac:dyDescent="0.25">
      <c r="A419" s="393" t="s">
        <v>48</v>
      </c>
      <c r="B419" s="393"/>
      <c r="C419" s="393" t="s">
        <v>1559</v>
      </c>
      <c r="G419" s="233"/>
      <c r="H419" s="233"/>
      <c r="M419" s="387" t="str">
        <f t="shared" si="40"/>
        <v/>
      </c>
      <c r="Q419" s="387"/>
      <c r="W419" s="387">
        <f t="shared" si="42"/>
        <v>0</v>
      </c>
      <c r="X419" s="387">
        <f t="shared" si="41"/>
        <v>0</v>
      </c>
    </row>
    <row r="420" spans="1:24" x14ac:dyDescent="0.25">
      <c r="A420" s="393" t="s">
        <v>49</v>
      </c>
      <c r="B420" s="393"/>
      <c r="C420" s="393" t="s">
        <v>1560</v>
      </c>
      <c r="G420" s="233"/>
      <c r="H420" s="233"/>
      <c r="M420" s="387" t="str">
        <f t="shared" si="40"/>
        <v/>
      </c>
      <c r="Q420" s="387"/>
      <c r="W420" s="387">
        <f t="shared" si="42"/>
        <v>0</v>
      </c>
      <c r="X420" s="387">
        <f t="shared" si="41"/>
        <v>0</v>
      </c>
    </row>
    <row r="421" spans="1:24" x14ac:dyDescent="0.25">
      <c r="A421" s="393" t="s">
        <v>50</v>
      </c>
      <c r="B421" s="393"/>
      <c r="C421" s="393" t="s">
        <v>1561</v>
      </c>
      <c r="G421" s="233"/>
      <c r="H421" s="233"/>
      <c r="M421" s="387" t="str">
        <f t="shared" si="40"/>
        <v/>
      </c>
      <c r="Q421" s="387"/>
      <c r="W421" s="387">
        <f t="shared" si="42"/>
        <v>0</v>
      </c>
      <c r="X421" s="387">
        <f t="shared" si="41"/>
        <v>0</v>
      </c>
    </row>
    <row r="422" spans="1:24" x14ac:dyDescent="0.25">
      <c r="A422" s="393" t="s">
        <v>51</v>
      </c>
      <c r="B422" s="393"/>
      <c r="C422" s="393" t="s">
        <v>1562</v>
      </c>
      <c r="G422" s="233"/>
      <c r="H422" s="233"/>
      <c r="M422" s="387" t="str">
        <f t="shared" si="40"/>
        <v/>
      </c>
      <c r="Q422" s="387"/>
      <c r="W422" s="387">
        <f t="shared" si="42"/>
        <v>0</v>
      </c>
      <c r="X422" s="387">
        <f t="shared" si="41"/>
        <v>0</v>
      </c>
    </row>
    <row r="423" spans="1:24" x14ac:dyDescent="0.25">
      <c r="A423" s="393" t="s">
        <v>275</v>
      </c>
      <c r="B423" s="393"/>
      <c r="C423" s="393" t="s">
        <v>1563</v>
      </c>
      <c r="G423" s="233"/>
      <c r="H423" s="233"/>
      <c r="M423" s="387" t="str">
        <f t="shared" si="40"/>
        <v/>
      </c>
      <c r="Q423" s="387"/>
      <c r="W423" s="387">
        <f t="shared" si="42"/>
        <v>0</v>
      </c>
      <c r="X423" s="387">
        <f t="shared" si="41"/>
        <v>0</v>
      </c>
    </row>
    <row r="424" spans="1:24" x14ac:dyDescent="0.25">
      <c r="A424" s="393" t="s">
        <v>110</v>
      </c>
      <c r="B424" s="393"/>
      <c r="C424" s="393" t="s">
        <v>1564</v>
      </c>
      <c r="G424" s="233"/>
      <c r="H424" s="233"/>
      <c r="M424" s="387" t="str">
        <f t="shared" si="40"/>
        <v/>
      </c>
      <c r="Q424" s="387"/>
      <c r="W424" s="387">
        <f t="shared" si="42"/>
        <v>0</v>
      </c>
      <c r="X424" s="387">
        <f t="shared" si="41"/>
        <v>0</v>
      </c>
    </row>
    <row r="425" spans="1:24" x14ac:dyDescent="0.25">
      <c r="A425" s="393" t="s">
        <v>52</v>
      </c>
      <c r="B425" s="393"/>
      <c r="C425" s="393" t="s">
        <v>1565</v>
      </c>
      <c r="G425" s="233"/>
      <c r="H425" s="233"/>
      <c r="M425" s="387" t="str">
        <f t="shared" si="40"/>
        <v/>
      </c>
      <c r="Q425" s="387"/>
      <c r="W425" s="387">
        <f t="shared" si="42"/>
        <v>0</v>
      </c>
      <c r="X425" s="387">
        <f t="shared" si="41"/>
        <v>0</v>
      </c>
    </row>
    <row r="426" spans="1:24" x14ac:dyDescent="0.25">
      <c r="A426" s="393" t="s">
        <v>53</v>
      </c>
      <c r="B426" s="393"/>
      <c r="C426" s="393" t="s">
        <v>1566</v>
      </c>
      <c r="G426" s="233"/>
      <c r="H426" s="233"/>
      <c r="M426" s="387" t="str">
        <f t="shared" si="40"/>
        <v/>
      </c>
      <c r="Q426" s="387"/>
      <c r="W426" s="387">
        <f t="shared" si="42"/>
        <v>0</v>
      </c>
      <c r="X426" s="387">
        <f t="shared" si="41"/>
        <v>0</v>
      </c>
    </row>
    <row r="427" spans="1:24" x14ac:dyDescent="0.25">
      <c r="A427" s="393" t="s">
        <v>54</v>
      </c>
      <c r="B427" s="393"/>
      <c r="C427" s="393" t="s">
        <v>1567</v>
      </c>
      <c r="G427" s="233"/>
      <c r="H427" s="233"/>
      <c r="M427" s="387" t="str">
        <f t="shared" si="40"/>
        <v/>
      </c>
      <c r="Q427" s="387"/>
      <c r="W427" s="387">
        <f t="shared" si="42"/>
        <v>0</v>
      </c>
      <c r="X427" s="387">
        <f t="shared" si="41"/>
        <v>0</v>
      </c>
    </row>
    <row r="428" spans="1:24" x14ac:dyDescent="0.25">
      <c r="A428" s="393" t="s">
        <v>55</v>
      </c>
      <c r="B428" s="393"/>
      <c r="C428" s="393" t="s">
        <v>1568</v>
      </c>
      <c r="G428" s="233"/>
      <c r="H428" s="233"/>
      <c r="M428" s="387" t="str">
        <f t="shared" si="40"/>
        <v/>
      </c>
      <c r="Q428" s="387"/>
      <c r="W428" s="387">
        <f t="shared" si="42"/>
        <v>0</v>
      </c>
      <c r="X428" s="387">
        <f t="shared" si="41"/>
        <v>0</v>
      </c>
    </row>
    <row r="429" spans="1:24" x14ac:dyDescent="0.25">
      <c r="A429" s="393" t="s">
        <v>713</v>
      </c>
      <c r="B429" s="393"/>
      <c r="C429" s="393" t="s">
        <v>1569</v>
      </c>
      <c r="G429" s="233"/>
      <c r="H429" s="233"/>
      <c r="M429" s="387" t="str">
        <f t="shared" si="40"/>
        <v/>
      </c>
      <c r="Q429" s="387"/>
      <c r="W429" s="387">
        <f t="shared" si="42"/>
        <v>0</v>
      </c>
      <c r="X429" s="387">
        <f t="shared" si="41"/>
        <v>0</v>
      </c>
    </row>
    <row r="430" spans="1:24" x14ac:dyDescent="0.25">
      <c r="A430" s="393" t="s">
        <v>42</v>
      </c>
      <c r="B430" s="393"/>
      <c r="C430" s="393" t="s">
        <v>1570</v>
      </c>
      <c r="G430" s="233"/>
      <c r="H430" s="233"/>
      <c r="M430" s="387" t="str">
        <f t="shared" si="40"/>
        <v/>
      </c>
      <c r="Q430" s="387"/>
      <c r="W430" s="387">
        <f t="shared" si="42"/>
        <v>0</v>
      </c>
      <c r="X430" s="387">
        <f t="shared" si="41"/>
        <v>0</v>
      </c>
    </row>
    <row r="431" spans="1:24" x14ac:dyDescent="0.25">
      <c r="A431" s="393" t="s">
        <v>43</v>
      </c>
      <c r="B431" s="393"/>
      <c r="C431" s="393" t="s">
        <v>1571</v>
      </c>
      <c r="G431" s="233"/>
      <c r="H431" s="233"/>
      <c r="M431" s="387" t="str">
        <f t="shared" si="40"/>
        <v/>
      </c>
      <c r="Q431" s="387"/>
      <c r="W431" s="387">
        <f t="shared" si="42"/>
        <v>0</v>
      </c>
      <c r="X431" s="387">
        <f t="shared" si="41"/>
        <v>0</v>
      </c>
    </row>
    <row r="432" spans="1:24" x14ac:dyDescent="0.25">
      <c r="A432" s="393" t="s">
        <v>44</v>
      </c>
      <c r="B432" s="393"/>
      <c r="C432" s="393" t="s">
        <v>44</v>
      </c>
      <c r="G432" s="233"/>
      <c r="H432" s="233"/>
      <c r="M432" s="387" t="str">
        <f t="shared" si="40"/>
        <v/>
      </c>
      <c r="Q432" s="387"/>
      <c r="W432" s="387">
        <f t="shared" si="42"/>
        <v>0</v>
      </c>
      <c r="X432" s="387">
        <f t="shared" si="41"/>
        <v>0</v>
      </c>
    </row>
    <row r="433" spans="1:24" x14ac:dyDescent="0.25">
      <c r="A433" s="393" t="s">
        <v>438</v>
      </c>
      <c r="B433" s="393"/>
      <c r="C433" s="393" t="s">
        <v>1572</v>
      </c>
      <c r="G433" s="233"/>
      <c r="H433" s="233"/>
      <c r="M433" s="387" t="str">
        <f t="shared" si="40"/>
        <v/>
      </c>
      <c r="Q433" s="387"/>
      <c r="W433" s="387">
        <f t="shared" si="42"/>
        <v>0</v>
      </c>
      <c r="X433" s="387">
        <f t="shared" si="41"/>
        <v>0</v>
      </c>
    </row>
    <row r="434" spans="1:24" x14ac:dyDescent="0.25">
      <c r="A434" s="394" t="s">
        <v>2784</v>
      </c>
      <c r="B434" s="394"/>
      <c r="C434" s="394" t="s">
        <v>2785</v>
      </c>
      <c r="G434" s="233"/>
      <c r="H434" s="233"/>
      <c r="M434" s="387" t="str">
        <f t="shared" si="40"/>
        <v/>
      </c>
      <c r="Q434" s="387"/>
      <c r="W434" s="387">
        <f t="shared" si="42"/>
        <v>0</v>
      </c>
      <c r="X434" s="387">
        <f t="shared" si="41"/>
        <v>0</v>
      </c>
    </row>
    <row r="435" spans="1:24" x14ac:dyDescent="0.25">
      <c r="A435" s="393" t="s">
        <v>715</v>
      </c>
      <c r="B435" s="393"/>
      <c r="C435" s="393" t="s">
        <v>1573</v>
      </c>
      <c r="G435" s="233"/>
      <c r="H435" s="233"/>
      <c r="M435" s="387" t="str">
        <f t="shared" si="40"/>
        <v/>
      </c>
      <c r="Q435" s="387"/>
      <c r="W435" s="387">
        <f t="shared" si="42"/>
        <v>0</v>
      </c>
      <c r="X435" s="387">
        <f t="shared" si="41"/>
        <v>0</v>
      </c>
    </row>
    <row r="436" spans="1:24" x14ac:dyDescent="0.25">
      <c r="A436" s="393" t="s">
        <v>792</v>
      </c>
      <c r="B436" s="393" t="s">
        <v>793</v>
      </c>
      <c r="C436" s="393" t="s">
        <v>960</v>
      </c>
      <c r="D436" s="387" t="s">
        <v>2654</v>
      </c>
      <c r="G436" s="233"/>
      <c r="H436" s="233"/>
      <c r="M436" s="387" t="str">
        <f t="shared" si="40"/>
        <v/>
      </c>
      <c r="Q436" s="387"/>
      <c r="W436" s="387">
        <f t="shared" si="42"/>
        <v>0</v>
      </c>
      <c r="X436" s="387">
        <f t="shared" si="41"/>
        <v>0</v>
      </c>
    </row>
    <row r="437" spans="1:24" x14ac:dyDescent="0.25">
      <c r="A437" s="393" t="s">
        <v>309</v>
      </c>
      <c r="B437" s="393" t="s">
        <v>794</v>
      </c>
      <c r="C437" s="393" t="s">
        <v>682</v>
      </c>
      <c r="D437" s="387" t="s">
        <v>2655</v>
      </c>
      <c r="G437" s="233"/>
      <c r="H437" s="233"/>
      <c r="M437" s="387" t="str">
        <f t="shared" si="40"/>
        <v/>
      </c>
      <c r="Q437" s="387"/>
      <c r="W437" s="387">
        <f t="shared" si="42"/>
        <v>0</v>
      </c>
      <c r="X437" s="387">
        <f t="shared" si="41"/>
        <v>0</v>
      </c>
    </row>
    <row r="438" spans="1:24" x14ac:dyDescent="0.25">
      <c r="A438" s="393" t="s">
        <v>795</v>
      </c>
      <c r="B438" s="393" t="s">
        <v>796</v>
      </c>
      <c r="C438" s="393" t="s">
        <v>2562</v>
      </c>
      <c r="D438" s="387" t="s">
        <v>2656</v>
      </c>
      <c r="G438" s="233"/>
      <c r="H438" s="233"/>
      <c r="M438" s="387" t="str">
        <f t="shared" si="40"/>
        <v/>
      </c>
      <c r="Q438" s="387"/>
      <c r="W438" s="387">
        <f t="shared" si="42"/>
        <v>0</v>
      </c>
      <c r="X438" s="387">
        <f t="shared" si="41"/>
        <v>0</v>
      </c>
    </row>
    <row r="439" spans="1:24" x14ac:dyDescent="0.25">
      <c r="A439" s="393" t="s">
        <v>719</v>
      </c>
      <c r="B439" s="393"/>
      <c r="C439" s="393" t="s">
        <v>1574</v>
      </c>
      <c r="G439" s="233"/>
      <c r="H439" s="233"/>
      <c r="M439" s="387" t="str">
        <f t="shared" si="40"/>
        <v/>
      </c>
      <c r="Q439" s="387"/>
      <c r="W439" s="387">
        <f t="shared" si="42"/>
        <v>0</v>
      </c>
      <c r="X439" s="387">
        <f t="shared" si="41"/>
        <v>0</v>
      </c>
    </row>
    <row r="440" spans="1:24" x14ac:dyDescent="0.25">
      <c r="A440" s="393" t="s">
        <v>799</v>
      </c>
      <c r="B440" s="393" t="s">
        <v>800</v>
      </c>
      <c r="C440" s="393" t="s">
        <v>2657</v>
      </c>
      <c r="D440" s="387" t="s">
        <v>2658</v>
      </c>
      <c r="G440" s="233"/>
      <c r="H440" s="233"/>
      <c r="M440" s="387" t="str">
        <f t="shared" si="40"/>
        <v/>
      </c>
      <c r="Q440" s="387"/>
      <c r="W440" s="387">
        <f t="shared" si="42"/>
        <v>0</v>
      </c>
      <c r="X440" s="387">
        <f t="shared" si="41"/>
        <v>0</v>
      </c>
    </row>
    <row r="441" spans="1:24" x14ac:dyDescent="0.25">
      <c r="A441" s="393" t="s">
        <v>801</v>
      </c>
      <c r="B441" s="393" t="s">
        <v>802</v>
      </c>
      <c r="C441" s="393" t="s">
        <v>2737</v>
      </c>
      <c r="D441" s="387" t="s">
        <v>2738</v>
      </c>
      <c r="G441" s="233"/>
      <c r="H441" s="233"/>
      <c r="M441" s="387" t="str">
        <f t="shared" si="40"/>
        <v/>
      </c>
      <c r="Q441" s="387"/>
      <c r="W441" s="387">
        <f t="shared" si="42"/>
        <v>0</v>
      </c>
      <c r="X441" s="387">
        <f t="shared" si="41"/>
        <v>0</v>
      </c>
    </row>
    <row r="442" spans="1:24" x14ac:dyDescent="0.25">
      <c r="A442" s="393" t="s">
        <v>803</v>
      </c>
      <c r="B442" s="393" t="s">
        <v>804</v>
      </c>
      <c r="C442" s="393" t="s">
        <v>2659</v>
      </c>
      <c r="D442" s="387" t="s">
        <v>2660</v>
      </c>
      <c r="G442" s="233"/>
      <c r="H442" s="233"/>
      <c r="M442" s="387" t="str">
        <f t="shared" si="40"/>
        <v/>
      </c>
      <c r="Q442" s="387"/>
      <c r="W442" s="387">
        <f t="shared" si="42"/>
        <v>0</v>
      </c>
      <c r="X442" s="387">
        <f t="shared" si="41"/>
        <v>0</v>
      </c>
    </row>
    <row r="443" spans="1:24" x14ac:dyDescent="0.25">
      <c r="A443" s="393" t="s">
        <v>805</v>
      </c>
      <c r="B443" s="393" t="s">
        <v>806</v>
      </c>
      <c r="C443" s="393" t="s">
        <v>2739</v>
      </c>
      <c r="D443" s="387" t="s">
        <v>2740</v>
      </c>
      <c r="G443" s="233"/>
      <c r="H443" s="233"/>
      <c r="M443" s="387" t="str">
        <f t="shared" si="40"/>
        <v/>
      </c>
      <c r="Q443" s="387"/>
      <c r="W443" s="387">
        <f t="shared" si="42"/>
        <v>0</v>
      </c>
      <c r="X443" s="387">
        <f t="shared" si="41"/>
        <v>0</v>
      </c>
    </row>
    <row r="444" spans="1:24" x14ac:dyDescent="0.25">
      <c r="A444" s="393" t="s">
        <v>311</v>
      </c>
      <c r="B444" s="393" t="s">
        <v>807</v>
      </c>
      <c r="C444" s="393" t="s">
        <v>1553</v>
      </c>
      <c r="D444" s="387" t="s">
        <v>2661</v>
      </c>
      <c r="G444" s="233"/>
      <c r="H444" s="233"/>
      <c r="M444" s="387" t="str">
        <f t="shared" si="40"/>
        <v/>
      </c>
      <c r="Q444" s="387"/>
      <c r="W444" s="387">
        <f t="shared" si="42"/>
        <v>0</v>
      </c>
      <c r="X444" s="387">
        <f t="shared" si="41"/>
        <v>0</v>
      </c>
    </row>
    <row r="445" spans="1:24" x14ac:dyDescent="0.25">
      <c r="A445" s="393" t="s">
        <v>312</v>
      </c>
      <c r="B445" s="393" t="s">
        <v>808</v>
      </c>
      <c r="C445" s="393" t="s">
        <v>1554</v>
      </c>
      <c r="D445" s="387" t="s">
        <v>2662</v>
      </c>
      <c r="G445" s="233"/>
      <c r="H445" s="233"/>
      <c r="M445" s="387" t="str">
        <f t="shared" si="40"/>
        <v/>
      </c>
      <c r="Q445" s="387"/>
      <c r="W445" s="387">
        <f t="shared" si="42"/>
        <v>0</v>
      </c>
      <c r="X445" s="387">
        <f t="shared" si="41"/>
        <v>0</v>
      </c>
    </row>
    <row r="446" spans="1:24" x14ac:dyDescent="0.25">
      <c r="A446" s="393" t="s">
        <v>809</v>
      </c>
      <c r="B446" s="393" t="s">
        <v>810</v>
      </c>
      <c r="C446" s="393" t="s">
        <v>2663</v>
      </c>
      <c r="D446" s="387" t="s">
        <v>2664</v>
      </c>
      <c r="G446" s="233"/>
      <c r="H446" s="233"/>
      <c r="M446" s="387" t="str">
        <f t="shared" si="40"/>
        <v/>
      </c>
      <c r="Q446" s="387"/>
      <c r="W446" s="387">
        <f t="shared" si="42"/>
        <v>0</v>
      </c>
      <c r="X446" s="387">
        <f t="shared" si="41"/>
        <v>0</v>
      </c>
    </row>
    <row r="447" spans="1:24" x14ac:dyDescent="0.25">
      <c r="A447" s="393" t="s">
        <v>811</v>
      </c>
      <c r="B447" s="393" t="s">
        <v>812</v>
      </c>
      <c r="C447" s="393" t="s">
        <v>2665</v>
      </c>
      <c r="D447" s="387" t="s">
        <v>2666</v>
      </c>
      <c r="G447" s="233"/>
      <c r="H447" s="233"/>
      <c r="M447" s="387" t="str">
        <f t="shared" si="40"/>
        <v/>
      </c>
      <c r="Q447" s="387"/>
      <c r="W447" s="387">
        <f t="shared" si="42"/>
        <v>0</v>
      </c>
      <c r="X447" s="387">
        <f t="shared" si="41"/>
        <v>0</v>
      </c>
    </row>
    <row r="448" spans="1:24" ht="25" x14ac:dyDescent="0.25">
      <c r="A448" s="393" t="s">
        <v>813</v>
      </c>
      <c r="B448" s="393" t="s">
        <v>814</v>
      </c>
      <c r="C448" s="393" t="s">
        <v>2667</v>
      </c>
      <c r="D448" s="387" t="s">
        <v>2668</v>
      </c>
      <c r="G448" s="233"/>
      <c r="H448" s="233"/>
      <c r="M448" s="387" t="str">
        <f t="shared" si="40"/>
        <v/>
      </c>
      <c r="Q448" s="387"/>
      <c r="W448" s="387">
        <f t="shared" si="42"/>
        <v>0</v>
      </c>
      <c r="X448" s="387">
        <f t="shared" si="41"/>
        <v>0</v>
      </c>
    </row>
    <row r="449" spans="1:24" x14ac:dyDescent="0.25">
      <c r="A449" s="393" t="s">
        <v>314</v>
      </c>
      <c r="B449" s="393"/>
      <c r="C449" s="393" t="s">
        <v>1575</v>
      </c>
      <c r="G449" s="233"/>
      <c r="H449" s="233"/>
      <c r="M449" s="387" t="str">
        <f t="shared" si="40"/>
        <v/>
      </c>
      <c r="Q449" s="387"/>
      <c r="W449" s="387">
        <f t="shared" si="42"/>
        <v>0</v>
      </c>
      <c r="X449" s="387">
        <f t="shared" si="41"/>
        <v>0</v>
      </c>
    </row>
    <row r="450" spans="1:24" ht="25" x14ac:dyDescent="0.25">
      <c r="A450" s="393" t="s">
        <v>815</v>
      </c>
      <c r="B450" s="393" t="s">
        <v>816</v>
      </c>
      <c r="C450" s="393" t="s">
        <v>2669</v>
      </c>
      <c r="D450" s="387" t="s">
        <v>2670</v>
      </c>
      <c r="G450" s="233"/>
      <c r="H450" s="233"/>
      <c r="M450" s="387" t="str">
        <f t="shared" si="40"/>
        <v/>
      </c>
      <c r="Q450" s="387"/>
      <c r="W450" s="387">
        <f t="shared" si="42"/>
        <v>0</v>
      </c>
      <c r="X450" s="387">
        <f t="shared" si="41"/>
        <v>0</v>
      </c>
    </row>
    <row r="451" spans="1:24" x14ac:dyDescent="0.25">
      <c r="A451" s="393" t="s">
        <v>2735</v>
      </c>
      <c r="B451" s="393" t="s">
        <v>2743</v>
      </c>
      <c r="C451" s="393" t="s">
        <v>2741</v>
      </c>
      <c r="D451" s="387" t="s">
        <v>2742</v>
      </c>
      <c r="G451" s="233"/>
      <c r="H451" s="233"/>
      <c r="M451" s="387" t="str">
        <f t="shared" si="40"/>
        <v/>
      </c>
      <c r="Q451" s="387"/>
      <c r="W451" s="387">
        <f t="shared" si="42"/>
        <v>0</v>
      </c>
      <c r="X451" s="387">
        <f t="shared" si="41"/>
        <v>0</v>
      </c>
    </row>
    <row r="452" spans="1:24" x14ac:dyDescent="0.25">
      <c r="A452" s="393" t="s">
        <v>296</v>
      </c>
      <c r="B452" s="393"/>
      <c r="C452" s="393" t="s">
        <v>1576</v>
      </c>
      <c r="G452" s="233"/>
      <c r="H452" s="233"/>
      <c r="M452" s="387" t="str">
        <f t="shared" ref="M452:M515" si="43">IF(ISERROR(FIND(" (include",O452)),"",RIGHT(O452,LEN(O452)-FIND(" (include",O452)))</f>
        <v/>
      </c>
      <c r="Q452" s="387"/>
      <c r="W452" s="387">
        <f t="shared" si="42"/>
        <v>0</v>
      </c>
      <c r="X452" s="387">
        <f t="shared" si="41"/>
        <v>0</v>
      </c>
    </row>
    <row r="453" spans="1:24" x14ac:dyDescent="0.25">
      <c r="A453" s="393" t="s">
        <v>299</v>
      </c>
      <c r="B453" s="393"/>
      <c r="C453" s="393" t="s">
        <v>1577</v>
      </c>
      <c r="G453" s="233"/>
      <c r="H453" s="233"/>
      <c r="M453" s="387" t="str">
        <f t="shared" si="43"/>
        <v/>
      </c>
      <c r="Q453" s="387"/>
      <c r="W453" s="387">
        <f t="shared" si="42"/>
        <v>0</v>
      </c>
      <c r="X453" s="387">
        <f t="shared" ref="X453:X516" si="44">IF(LEFT(W453,1)=" ",1,0)</f>
        <v>0</v>
      </c>
    </row>
    <row r="454" spans="1:24" x14ac:dyDescent="0.25">
      <c r="A454" s="393" t="s">
        <v>54</v>
      </c>
      <c r="B454" s="393" t="s">
        <v>2736</v>
      </c>
      <c r="C454" s="393" t="s">
        <v>1567</v>
      </c>
      <c r="D454" s="387" t="s">
        <v>2744</v>
      </c>
      <c r="G454" s="233"/>
      <c r="H454" s="233"/>
      <c r="M454" s="387" t="str">
        <f t="shared" si="43"/>
        <v/>
      </c>
      <c r="Q454" s="387"/>
      <c r="W454" s="387">
        <f t="shared" si="42"/>
        <v>0</v>
      </c>
      <c r="X454" s="387">
        <f t="shared" si="44"/>
        <v>0</v>
      </c>
    </row>
    <row r="455" spans="1:24" x14ac:dyDescent="0.25">
      <c r="A455" s="394" t="s">
        <v>300</v>
      </c>
      <c r="B455" s="394"/>
      <c r="C455" s="394" t="s">
        <v>1578</v>
      </c>
      <c r="G455" s="233"/>
      <c r="H455" s="233"/>
      <c r="M455" s="387" t="str">
        <f t="shared" si="43"/>
        <v/>
      </c>
      <c r="Q455" s="387"/>
      <c r="W455" s="387">
        <f t="shared" si="42"/>
        <v>0</v>
      </c>
      <c r="X455" s="387">
        <f t="shared" si="44"/>
        <v>0</v>
      </c>
    </row>
    <row r="456" spans="1:24" x14ac:dyDescent="0.25">
      <c r="A456" s="393" t="s">
        <v>111</v>
      </c>
      <c r="B456" s="393"/>
      <c r="C456" s="393" t="s">
        <v>1579</v>
      </c>
      <c r="G456" s="233"/>
      <c r="H456" s="233"/>
      <c r="M456" s="387" t="str">
        <f t="shared" si="43"/>
        <v/>
      </c>
      <c r="Q456" s="387"/>
      <c r="W456" s="387">
        <f t="shared" si="42"/>
        <v>0</v>
      </c>
      <c r="X456" s="387">
        <f t="shared" si="44"/>
        <v>0</v>
      </c>
    </row>
    <row r="457" spans="1:24" x14ac:dyDescent="0.25">
      <c r="A457" s="393" t="s">
        <v>439</v>
      </c>
      <c r="B457" s="393"/>
      <c r="C457" s="393" t="s">
        <v>1572</v>
      </c>
      <c r="G457" s="233"/>
      <c r="H457" s="233"/>
      <c r="M457" s="387" t="str">
        <f t="shared" si="43"/>
        <v/>
      </c>
      <c r="Q457" s="387"/>
      <c r="W457" s="387">
        <f t="shared" si="42"/>
        <v>0</v>
      </c>
      <c r="X457" s="387">
        <f t="shared" si="44"/>
        <v>0</v>
      </c>
    </row>
    <row r="458" spans="1:24" x14ac:dyDescent="0.25">
      <c r="A458" s="393" t="s">
        <v>289</v>
      </c>
      <c r="B458" s="393"/>
      <c r="C458" s="393" t="s">
        <v>1580</v>
      </c>
      <c r="G458" s="233"/>
      <c r="H458" s="233"/>
      <c r="M458" s="387" t="str">
        <f t="shared" si="43"/>
        <v/>
      </c>
      <c r="Q458" s="387"/>
      <c r="W458" s="387">
        <f t="shared" si="42"/>
        <v>0</v>
      </c>
      <c r="X458" s="387">
        <f t="shared" si="44"/>
        <v>0</v>
      </c>
    </row>
    <row r="459" spans="1:24" ht="25" x14ac:dyDescent="0.25">
      <c r="A459" s="393" t="s">
        <v>110</v>
      </c>
      <c r="B459" s="393" t="s">
        <v>2671</v>
      </c>
      <c r="C459" s="393" t="s">
        <v>1564</v>
      </c>
      <c r="D459" s="387" t="s">
        <v>2672</v>
      </c>
      <c r="G459" s="233"/>
      <c r="H459" s="233"/>
      <c r="M459" s="387" t="str">
        <f t="shared" si="43"/>
        <v/>
      </c>
      <c r="Q459" s="387"/>
      <c r="W459" s="387">
        <f t="shared" si="42"/>
        <v>0</v>
      </c>
      <c r="X459" s="387">
        <f t="shared" si="44"/>
        <v>0</v>
      </c>
    </row>
    <row r="460" spans="1:24" x14ac:dyDescent="0.25">
      <c r="A460" s="393" t="s">
        <v>248</v>
      </c>
      <c r="B460" s="393"/>
      <c r="C460" s="393" t="s">
        <v>1581</v>
      </c>
      <c r="G460" s="233"/>
      <c r="H460" s="233"/>
      <c r="M460" s="387" t="str">
        <f t="shared" si="43"/>
        <v/>
      </c>
      <c r="Q460" s="387"/>
      <c r="W460" s="387">
        <f t="shared" si="42"/>
        <v>0</v>
      </c>
      <c r="X460" s="387">
        <f t="shared" si="44"/>
        <v>0</v>
      </c>
    </row>
    <row r="461" spans="1:24" x14ac:dyDescent="0.25">
      <c r="A461" s="393" t="s">
        <v>25</v>
      </c>
      <c r="B461" s="393"/>
      <c r="C461" s="393" t="s">
        <v>1582</v>
      </c>
      <c r="G461" s="233"/>
      <c r="H461" s="233"/>
      <c r="M461" s="387" t="str">
        <f t="shared" si="43"/>
        <v/>
      </c>
      <c r="Q461" s="387"/>
      <c r="W461" s="387">
        <f t="shared" si="42"/>
        <v>0</v>
      </c>
      <c r="X461" s="387">
        <f t="shared" si="44"/>
        <v>0</v>
      </c>
    </row>
    <row r="462" spans="1:24" x14ac:dyDescent="0.25">
      <c r="A462" s="393" t="s">
        <v>115</v>
      </c>
      <c r="B462" s="393"/>
      <c r="C462" s="393" t="s">
        <v>1583</v>
      </c>
      <c r="G462" s="233"/>
      <c r="H462" s="233"/>
      <c r="M462" s="387" t="str">
        <f t="shared" si="43"/>
        <v/>
      </c>
      <c r="Q462" s="387"/>
      <c r="W462" s="387">
        <f t="shared" si="42"/>
        <v>0</v>
      </c>
      <c r="X462" s="387">
        <f t="shared" si="44"/>
        <v>0</v>
      </c>
    </row>
    <row r="463" spans="1:24" ht="25" x14ac:dyDescent="0.25">
      <c r="A463" s="393" t="s">
        <v>26</v>
      </c>
      <c r="B463" s="393"/>
      <c r="C463" s="393" t="s">
        <v>1584</v>
      </c>
      <c r="G463" s="233"/>
      <c r="H463" s="233"/>
      <c r="M463" s="387" t="str">
        <f t="shared" si="43"/>
        <v/>
      </c>
      <c r="Q463" s="387"/>
      <c r="W463" s="387">
        <f t="shared" si="42"/>
        <v>0</v>
      </c>
      <c r="X463" s="387">
        <f t="shared" si="44"/>
        <v>0</v>
      </c>
    </row>
    <row r="464" spans="1:24" x14ac:dyDescent="0.25">
      <c r="A464" s="393" t="s">
        <v>116</v>
      </c>
      <c r="B464" s="393"/>
      <c r="C464" s="393" t="s">
        <v>1585</v>
      </c>
      <c r="G464" s="233"/>
      <c r="H464" s="233"/>
      <c r="M464" s="387" t="str">
        <f t="shared" si="43"/>
        <v/>
      </c>
      <c r="Q464" s="387"/>
      <c r="W464" s="387">
        <f t="shared" ref="W464:W514" si="45">IF(LEFT(V464,1)=" ",RIGHT(V464,LEN(V464)-1),V464)</f>
        <v>0</v>
      </c>
      <c r="X464" s="387">
        <f t="shared" si="44"/>
        <v>0</v>
      </c>
    </row>
    <row r="465" spans="1:24" x14ac:dyDescent="0.25">
      <c r="A465" s="393" t="s">
        <v>268</v>
      </c>
      <c r="B465" s="393"/>
      <c r="C465" s="393" t="s">
        <v>1586</v>
      </c>
      <c r="G465" s="233"/>
      <c r="H465" s="233"/>
      <c r="M465" s="387" t="str">
        <f t="shared" si="43"/>
        <v/>
      </c>
      <c r="Q465" s="387"/>
      <c r="W465" s="387">
        <f t="shared" si="45"/>
        <v>0</v>
      </c>
      <c r="X465" s="387">
        <f t="shared" si="44"/>
        <v>0</v>
      </c>
    </row>
    <row r="466" spans="1:24" x14ac:dyDescent="0.25">
      <c r="A466" s="393" t="s">
        <v>818</v>
      </c>
      <c r="B466" s="393" t="s">
        <v>819</v>
      </c>
      <c r="C466" s="393" t="s">
        <v>2673</v>
      </c>
      <c r="D466" s="387" t="s">
        <v>2674</v>
      </c>
      <c r="G466" s="233"/>
      <c r="H466" s="233"/>
      <c r="M466" s="387" t="str">
        <f t="shared" si="43"/>
        <v/>
      </c>
      <c r="Q466" s="387"/>
      <c r="W466" s="387">
        <f t="shared" si="45"/>
        <v>0</v>
      </c>
      <c r="X466" s="387">
        <f t="shared" si="44"/>
        <v>0</v>
      </c>
    </row>
    <row r="467" spans="1:24" x14ac:dyDescent="0.25">
      <c r="A467" s="393" t="s">
        <v>249</v>
      </c>
      <c r="B467" s="393"/>
      <c r="C467" s="393" t="s">
        <v>1587</v>
      </c>
      <c r="G467" s="233"/>
      <c r="H467" s="233"/>
      <c r="M467" s="387" t="str">
        <f t="shared" si="43"/>
        <v/>
      </c>
      <c r="Q467" s="387"/>
      <c r="W467" s="387">
        <f t="shared" si="45"/>
        <v>0</v>
      </c>
      <c r="X467" s="387">
        <f t="shared" si="44"/>
        <v>0</v>
      </c>
    </row>
    <row r="468" spans="1:24" x14ac:dyDescent="0.25">
      <c r="A468" s="393" t="s">
        <v>250</v>
      </c>
      <c r="B468" s="393"/>
      <c r="C468" s="393" t="s">
        <v>1588</v>
      </c>
      <c r="G468" s="233"/>
      <c r="H468" s="233"/>
      <c r="M468" s="387" t="str">
        <f t="shared" si="43"/>
        <v/>
      </c>
      <c r="Q468" s="387"/>
      <c r="W468" s="387">
        <f t="shared" si="45"/>
        <v>0</v>
      </c>
      <c r="X468" s="387">
        <f t="shared" si="44"/>
        <v>0</v>
      </c>
    </row>
    <row r="469" spans="1:24" x14ac:dyDescent="0.25">
      <c r="A469" s="393" t="s">
        <v>251</v>
      </c>
      <c r="B469" s="393"/>
      <c r="C469" s="393" t="s">
        <v>1589</v>
      </c>
      <c r="G469" s="233"/>
      <c r="H469" s="233"/>
      <c r="M469" s="387" t="str">
        <f t="shared" si="43"/>
        <v/>
      </c>
      <c r="Q469" s="387"/>
      <c r="W469" s="387">
        <f t="shared" si="45"/>
        <v>0</v>
      </c>
      <c r="X469" s="387">
        <f t="shared" si="44"/>
        <v>0</v>
      </c>
    </row>
    <row r="470" spans="1:24" x14ac:dyDescent="0.25">
      <c r="A470" s="393" t="s">
        <v>252</v>
      </c>
      <c r="B470" s="393"/>
      <c r="C470" s="393" t="s">
        <v>1590</v>
      </c>
      <c r="G470" s="233"/>
      <c r="H470" s="233"/>
      <c r="M470" s="387" t="str">
        <f t="shared" si="43"/>
        <v/>
      </c>
      <c r="Q470" s="387"/>
      <c r="W470" s="387">
        <f t="shared" si="45"/>
        <v>0</v>
      </c>
      <c r="X470" s="387">
        <f t="shared" si="44"/>
        <v>0</v>
      </c>
    </row>
    <row r="471" spans="1:24" x14ac:dyDescent="0.25">
      <c r="A471" s="393" t="s">
        <v>16</v>
      </c>
      <c r="B471" s="393"/>
      <c r="C471" s="393" t="s">
        <v>1591</v>
      </c>
      <c r="G471" s="233"/>
      <c r="H471" s="233"/>
      <c r="M471" s="387" t="str">
        <f t="shared" si="43"/>
        <v/>
      </c>
      <c r="Q471" s="387"/>
      <c r="W471" s="387">
        <f t="shared" si="45"/>
        <v>0</v>
      </c>
      <c r="X471" s="387">
        <f t="shared" si="44"/>
        <v>0</v>
      </c>
    </row>
    <row r="472" spans="1:24" x14ac:dyDescent="0.25">
      <c r="A472" s="393" t="s">
        <v>17</v>
      </c>
      <c r="B472" s="393"/>
      <c r="C472" s="393" t="s">
        <v>1592</v>
      </c>
      <c r="G472" s="233"/>
      <c r="H472" s="233"/>
      <c r="M472" s="387" t="str">
        <f t="shared" si="43"/>
        <v/>
      </c>
      <c r="Q472" s="387"/>
      <c r="W472" s="387">
        <f t="shared" si="45"/>
        <v>0</v>
      </c>
      <c r="X472" s="387">
        <f t="shared" si="44"/>
        <v>0</v>
      </c>
    </row>
    <row r="473" spans="1:24" x14ac:dyDescent="0.25">
      <c r="A473" s="393" t="s">
        <v>820</v>
      </c>
      <c r="B473" s="393" t="s">
        <v>821</v>
      </c>
      <c r="C473" s="393" t="s">
        <v>2675</v>
      </c>
      <c r="D473" s="387" t="s">
        <v>2676</v>
      </c>
      <c r="G473" s="233"/>
      <c r="H473" s="233"/>
      <c r="M473" s="387" t="str">
        <f t="shared" si="43"/>
        <v/>
      </c>
      <c r="Q473" s="387"/>
      <c r="W473" s="387">
        <f t="shared" si="45"/>
        <v>0</v>
      </c>
      <c r="X473" s="387">
        <f t="shared" si="44"/>
        <v>0</v>
      </c>
    </row>
    <row r="474" spans="1:24" x14ac:dyDescent="0.25">
      <c r="A474" s="393" t="s">
        <v>18</v>
      </c>
      <c r="B474" s="393"/>
      <c r="C474" s="393" t="s">
        <v>1593</v>
      </c>
      <c r="G474" s="233"/>
      <c r="H474" s="233"/>
      <c r="M474" s="387" t="str">
        <f t="shared" si="43"/>
        <v/>
      </c>
      <c r="Q474" s="387"/>
      <c r="W474" s="387">
        <f t="shared" si="45"/>
        <v>0</v>
      </c>
      <c r="X474" s="387">
        <f t="shared" si="44"/>
        <v>0</v>
      </c>
    </row>
    <row r="475" spans="1:24" x14ac:dyDescent="0.25">
      <c r="A475" s="393" t="s">
        <v>19</v>
      </c>
      <c r="B475" s="393"/>
      <c r="C475" s="393" t="s">
        <v>1594</v>
      </c>
      <c r="G475" s="233"/>
      <c r="H475" s="233"/>
      <c r="M475" s="387" t="str">
        <f t="shared" si="43"/>
        <v/>
      </c>
      <c r="Q475" s="387"/>
      <c r="W475" s="387">
        <f t="shared" si="45"/>
        <v>0</v>
      </c>
      <c r="X475" s="387">
        <f t="shared" si="44"/>
        <v>0</v>
      </c>
    </row>
    <row r="476" spans="1:24" x14ac:dyDescent="0.25">
      <c r="A476" s="393" t="s">
        <v>822</v>
      </c>
      <c r="B476" s="393" t="s">
        <v>823</v>
      </c>
      <c r="C476" s="393" t="s">
        <v>2677</v>
      </c>
      <c r="D476" s="387" t="s">
        <v>2678</v>
      </c>
      <c r="G476" s="233"/>
      <c r="H476" s="233"/>
      <c r="M476" s="387" t="str">
        <f t="shared" si="43"/>
        <v/>
      </c>
      <c r="Q476" s="387"/>
      <c r="W476" s="387">
        <f t="shared" si="45"/>
        <v>0</v>
      </c>
      <c r="X476" s="387">
        <f t="shared" si="44"/>
        <v>0</v>
      </c>
    </row>
    <row r="477" spans="1:24" ht="25" x14ac:dyDescent="0.25">
      <c r="A477" s="393" t="s">
        <v>731</v>
      </c>
      <c r="B477" s="393"/>
      <c r="C477" s="393" t="s">
        <v>1595</v>
      </c>
      <c r="G477" s="233"/>
      <c r="H477" s="233"/>
      <c r="M477" s="387" t="str">
        <f t="shared" si="43"/>
        <v/>
      </c>
      <c r="Q477" s="387"/>
      <c r="W477" s="387">
        <f t="shared" si="45"/>
        <v>0</v>
      </c>
      <c r="X477" s="387">
        <f t="shared" si="44"/>
        <v>0</v>
      </c>
    </row>
    <row r="478" spans="1:24" x14ac:dyDescent="0.25">
      <c r="A478" s="394" t="s">
        <v>348</v>
      </c>
      <c r="B478" s="394"/>
      <c r="C478" s="394" t="s">
        <v>1596</v>
      </c>
      <c r="G478" s="233"/>
      <c r="H478" s="233"/>
      <c r="M478" s="387" t="str">
        <f t="shared" si="43"/>
        <v/>
      </c>
      <c r="Q478" s="387"/>
      <c r="W478" s="387">
        <f t="shared" si="45"/>
        <v>0</v>
      </c>
      <c r="X478" s="387">
        <f t="shared" si="44"/>
        <v>0</v>
      </c>
    </row>
    <row r="479" spans="1:24" x14ac:dyDescent="0.25">
      <c r="A479" s="393" t="s">
        <v>256</v>
      </c>
      <c r="B479" s="393"/>
      <c r="C479" s="393" t="s">
        <v>1597</v>
      </c>
      <c r="G479" s="233"/>
      <c r="H479" s="233"/>
      <c r="M479" s="387" t="str">
        <f t="shared" si="43"/>
        <v/>
      </c>
      <c r="Q479" s="387"/>
      <c r="W479" s="387">
        <f t="shared" si="45"/>
        <v>0</v>
      </c>
      <c r="X479" s="387">
        <f t="shared" si="44"/>
        <v>0</v>
      </c>
    </row>
    <row r="480" spans="1:24" x14ac:dyDescent="0.25">
      <c r="A480" s="393" t="s">
        <v>257</v>
      </c>
      <c r="B480" s="393"/>
      <c r="C480" s="393" t="s">
        <v>1598</v>
      </c>
      <c r="G480" s="233"/>
      <c r="H480" s="233"/>
      <c r="M480" s="387" t="str">
        <f t="shared" si="43"/>
        <v/>
      </c>
      <c r="Q480" s="387"/>
      <c r="W480" s="387">
        <f t="shared" si="45"/>
        <v>0</v>
      </c>
      <c r="X480" s="387">
        <f t="shared" si="44"/>
        <v>0</v>
      </c>
    </row>
    <row r="481" spans="1:24" x14ac:dyDescent="0.25">
      <c r="A481" s="393" t="s">
        <v>824</v>
      </c>
      <c r="B481" s="393" t="s">
        <v>825</v>
      </c>
      <c r="C481" s="393" t="s">
        <v>2679</v>
      </c>
      <c r="D481" s="387" t="s">
        <v>2680</v>
      </c>
      <c r="G481" s="233"/>
      <c r="H481" s="233"/>
      <c r="M481" s="387" t="str">
        <f t="shared" si="43"/>
        <v/>
      </c>
      <c r="Q481" s="387"/>
      <c r="W481" s="387">
        <f t="shared" si="45"/>
        <v>0</v>
      </c>
      <c r="X481" s="387">
        <f t="shared" si="44"/>
        <v>0</v>
      </c>
    </row>
    <row r="482" spans="1:24" x14ac:dyDescent="0.25">
      <c r="A482" s="393" t="s">
        <v>253</v>
      </c>
      <c r="B482" s="393"/>
      <c r="C482" s="393" t="s">
        <v>1599</v>
      </c>
      <c r="G482" s="233"/>
      <c r="H482" s="233"/>
      <c r="M482" s="387" t="str">
        <f t="shared" si="43"/>
        <v/>
      </c>
      <c r="Q482" s="387"/>
      <c r="W482" s="387">
        <f t="shared" si="45"/>
        <v>0</v>
      </c>
      <c r="X482" s="387">
        <f t="shared" si="44"/>
        <v>0</v>
      </c>
    </row>
    <row r="483" spans="1:24" x14ac:dyDescent="0.25">
      <c r="A483" s="393" t="s">
        <v>826</v>
      </c>
      <c r="B483" s="393" t="s">
        <v>827</v>
      </c>
      <c r="C483" s="393" t="s">
        <v>2681</v>
      </c>
      <c r="D483" s="387" t="s">
        <v>2682</v>
      </c>
      <c r="G483" s="233"/>
      <c r="H483" s="233"/>
      <c r="M483" s="387" t="str">
        <f t="shared" si="43"/>
        <v/>
      </c>
      <c r="Q483" s="387"/>
      <c r="W483" s="387">
        <f t="shared" si="45"/>
        <v>0</v>
      </c>
      <c r="X483" s="387">
        <f t="shared" si="44"/>
        <v>0</v>
      </c>
    </row>
    <row r="484" spans="1:24" x14ac:dyDescent="0.25">
      <c r="A484" s="393" t="s">
        <v>828</v>
      </c>
      <c r="B484" s="393" t="s">
        <v>829</v>
      </c>
      <c r="C484" s="393" t="s">
        <v>2683</v>
      </c>
      <c r="D484" s="387" t="s">
        <v>2684</v>
      </c>
      <c r="G484" s="233"/>
      <c r="H484" s="233"/>
      <c r="M484" s="387" t="str">
        <f t="shared" si="43"/>
        <v/>
      </c>
      <c r="Q484" s="387"/>
      <c r="W484" s="387">
        <f t="shared" si="45"/>
        <v>0</v>
      </c>
      <c r="X484" s="387">
        <f t="shared" si="44"/>
        <v>0</v>
      </c>
    </row>
    <row r="485" spans="1:24" x14ac:dyDescent="0.25">
      <c r="A485" s="393" t="s">
        <v>258</v>
      </c>
      <c r="B485" s="393"/>
      <c r="C485" s="393" t="s">
        <v>1600</v>
      </c>
      <c r="G485" s="233"/>
      <c r="H485" s="233"/>
      <c r="M485" s="387" t="str">
        <f t="shared" si="43"/>
        <v/>
      </c>
      <c r="Q485" s="387"/>
      <c r="W485" s="387">
        <f t="shared" si="45"/>
        <v>0</v>
      </c>
      <c r="X485" s="387">
        <f t="shared" si="44"/>
        <v>0</v>
      </c>
    </row>
    <row r="486" spans="1:24" x14ac:dyDescent="0.25">
      <c r="A486" s="393" t="s">
        <v>259</v>
      </c>
      <c r="B486" s="393"/>
      <c r="C486" s="393" t="s">
        <v>1601</v>
      </c>
      <c r="G486" s="233"/>
      <c r="H486" s="233"/>
      <c r="M486" s="387" t="str">
        <f t="shared" si="43"/>
        <v/>
      </c>
      <c r="Q486" s="387"/>
      <c r="W486" s="387">
        <f t="shared" si="45"/>
        <v>0</v>
      </c>
      <c r="X486" s="387">
        <f t="shared" si="44"/>
        <v>0</v>
      </c>
    </row>
    <row r="487" spans="1:24" x14ac:dyDescent="0.25">
      <c r="A487" s="393" t="s">
        <v>260</v>
      </c>
      <c r="B487" s="393"/>
      <c r="C487" s="393" t="s">
        <v>1602</v>
      </c>
      <c r="G487" s="233"/>
      <c r="H487" s="233"/>
      <c r="M487" s="387" t="str">
        <f t="shared" si="43"/>
        <v/>
      </c>
      <c r="Q487" s="387"/>
      <c r="W487" s="387">
        <f t="shared" si="45"/>
        <v>0</v>
      </c>
      <c r="X487" s="387">
        <f t="shared" si="44"/>
        <v>0</v>
      </c>
    </row>
    <row r="488" spans="1:24" x14ac:dyDescent="0.25">
      <c r="A488" s="393" t="s">
        <v>261</v>
      </c>
      <c r="B488" s="393"/>
      <c r="C488" s="393" t="s">
        <v>1603</v>
      </c>
      <c r="G488" s="233"/>
      <c r="H488" s="233"/>
      <c r="M488" s="387" t="str">
        <f t="shared" si="43"/>
        <v/>
      </c>
      <c r="Q488" s="387"/>
      <c r="W488" s="387">
        <f t="shared" si="45"/>
        <v>0</v>
      </c>
      <c r="X488" s="387">
        <f t="shared" si="44"/>
        <v>0</v>
      </c>
    </row>
    <row r="489" spans="1:24" x14ac:dyDescent="0.25">
      <c r="A489" s="393" t="s">
        <v>262</v>
      </c>
      <c r="B489" s="393"/>
      <c r="C489" s="393" t="s">
        <v>1604</v>
      </c>
      <c r="G489" s="233"/>
      <c r="H489" s="233"/>
      <c r="M489" s="387" t="str">
        <f t="shared" si="43"/>
        <v/>
      </c>
      <c r="Q489" s="387"/>
      <c r="W489" s="387">
        <f t="shared" si="45"/>
        <v>0</v>
      </c>
      <c r="X489" s="387">
        <f t="shared" si="44"/>
        <v>0</v>
      </c>
    </row>
    <row r="490" spans="1:24" x14ac:dyDescent="0.25">
      <c r="A490" s="393" t="s">
        <v>263</v>
      </c>
      <c r="B490" s="393"/>
      <c r="C490" s="393" t="s">
        <v>1605</v>
      </c>
      <c r="G490" s="233"/>
      <c r="H490" s="233"/>
      <c r="M490" s="387" t="str">
        <f t="shared" si="43"/>
        <v/>
      </c>
      <c r="Q490" s="387"/>
      <c r="W490" s="387">
        <f t="shared" si="45"/>
        <v>0</v>
      </c>
      <c r="X490" s="387">
        <f t="shared" si="44"/>
        <v>0</v>
      </c>
    </row>
    <row r="491" spans="1:24" x14ac:dyDescent="0.25">
      <c r="A491" s="393" t="s">
        <v>264</v>
      </c>
      <c r="B491" s="393"/>
      <c r="C491" s="393" t="s">
        <v>1606</v>
      </c>
      <c r="G491" s="233"/>
      <c r="H491" s="233"/>
      <c r="M491" s="387" t="str">
        <f t="shared" si="43"/>
        <v/>
      </c>
      <c r="Q491" s="387"/>
      <c r="W491" s="387">
        <f t="shared" si="45"/>
        <v>0</v>
      </c>
      <c r="X491" s="387">
        <f t="shared" si="44"/>
        <v>0</v>
      </c>
    </row>
    <row r="492" spans="1:24" x14ac:dyDescent="0.25">
      <c r="A492" s="393" t="s">
        <v>265</v>
      </c>
      <c r="B492" s="393"/>
      <c r="C492" s="393" t="s">
        <v>1607</v>
      </c>
      <c r="G492" s="233"/>
      <c r="H492" s="233"/>
      <c r="M492" s="387" t="str">
        <f t="shared" si="43"/>
        <v/>
      </c>
      <c r="Q492" s="387"/>
      <c r="W492" s="387">
        <f t="shared" si="45"/>
        <v>0</v>
      </c>
      <c r="X492" s="387">
        <f t="shared" si="44"/>
        <v>0</v>
      </c>
    </row>
    <row r="493" spans="1:24" x14ac:dyDescent="0.25">
      <c r="A493" s="393" t="s">
        <v>266</v>
      </c>
      <c r="B493" s="393"/>
      <c r="C493" s="393" t="s">
        <v>1608</v>
      </c>
      <c r="G493" s="233"/>
      <c r="H493" s="233"/>
      <c r="M493" s="387" t="str">
        <f t="shared" si="43"/>
        <v/>
      </c>
      <c r="Q493" s="387"/>
      <c r="W493" s="387">
        <f t="shared" si="45"/>
        <v>0</v>
      </c>
      <c r="X493" s="387">
        <f t="shared" si="44"/>
        <v>0</v>
      </c>
    </row>
    <row r="494" spans="1:24" x14ac:dyDescent="0.25">
      <c r="A494" s="393" t="s">
        <v>271</v>
      </c>
      <c r="B494" s="393"/>
      <c r="C494" s="393" t="s">
        <v>1609</v>
      </c>
      <c r="G494" s="233"/>
      <c r="H494" s="233"/>
      <c r="M494" s="387" t="str">
        <f t="shared" si="43"/>
        <v/>
      </c>
      <c r="Q494" s="387"/>
      <c r="W494" s="387">
        <f t="shared" si="45"/>
        <v>0</v>
      </c>
      <c r="X494" s="387">
        <f t="shared" si="44"/>
        <v>0</v>
      </c>
    </row>
    <row r="495" spans="1:24" x14ac:dyDescent="0.25">
      <c r="A495" s="393" t="s">
        <v>272</v>
      </c>
      <c r="B495" s="393"/>
      <c r="C495" s="393" t="s">
        <v>1610</v>
      </c>
      <c r="G495" s="233"/>
      <c r="H495" s="233"/>
      <c r="M495" s="387" t="str">
        <f t="shared" si="43"/>
        <v/>
      </c>
      <c r="Q495" s="387"/>
      <c r="W495" s="387">
        <f t="shared" si="45"/>
        <v>0</v>
      </c>
      <c r="X495" s="387">
        <f t="shared" si="44"/>
        <v>0</v>
      </c>
    </row>
    <row r="496" spans="1:24" x14ac:dyDescent="0.25">
      <c r="A496" s="393" t="s">
        <v>273</v>
      </c>
      <c r="B496" s="393"/>
      <c r="C496" s="393" t="s">
        <v>1611</v>
      </c>
      <c r="G496" s="233"/>
      <c r="H496" s="233"/>
      <c r="M496" s="387" t="str">
        <f t="shared" si="43"/>
        <v/>
      </c>
      <c r="Q496" s="387"/>
      <c r="W496" s="387">
        <f t="shared" si="45"/>
        <v>0</v>
      </c>
      <c r="X496" s="387">
        <f t="shared" si="44"/>
        <v>0</v>
      </c>
    </row>
    <row r="497" spans="1:24" x14ac:dyDescent="0.25">
      <c r="A497" s="393" t="s">
        <v>274</v>
      </c>
      <c r="B497" s="393"/>
      <c r="C497" s="393" t="s">
        <v>1612</v>
      </c>
      <c r="G497" s="233"/>
      <c r="H497" s="233"/>
      <c r="M497" s="387" t="str">
        <f t="shared" si="43"/>
        <v/>
      </c>
      <c r="Q497" s="387"/>
      <c r="W497" s="387">
        <f t="shared" si="45"/>
        <v>0</v>
      </c>
      <c r="X497" s="387">
        <f t="shared" si="44"/>
        <v>0</v>
      </c>
    </row>
    <row r="498" spans="1:24" x14ac:dyDescent="0.25">
      <c r="A498" s="393" t="s">
        <v>21</v>
      </c>
      <c r="B498" s="393"/>
      <c r="C498" s="393" t="s">
        <v>1613</v>
      </c>
      <c r="G498" s="233"/>
      <c r="H498" s="233"/>
      <c r="M498" s="387" t="str">
        <f t="shared" si="43"/>
        <v/>
      </c>
      <c r="Q498" s="387"/>
      <c r="W498" s="387">
        <f t="shared" si="45"/>
        <v>0</v>
      </c>
      <c r="X498" s="387">
        <f t="shared" si="44"/>
        <v>0</v>
      </c>
    </row>
    <row r="499" spans="1:24" ht="25" x14ac:dyDescent="0.25">
      <c r="A499" s="393" t="s">
        <v>2685</v>
      </c>
      <c r="B499" s="393" t="s">
        <v>2686</v>
      </c>
      <c r="C499" s="393" t="s">
        <v>2687</v>
      </c>
      <c r="D499" s="387" t="s">
        <v>2688</v>
      </c>
      <c r="G499" s="233"/>
      <c r="H499" s="233"/>
      <c r="M499" s="387" t="str">
        <f t="shared" si="43"/>
        <v/>
      </c>
      <c r="Q499" s="387"/>
      <c r="W499" s="387">
        <f t="shared" si="45"/>
        <v>0</v>
      </c>
      <c r="X499" s="387">
        <f t="shared" si="44"/>
        <v>0</v>
      </c>
    </row>
    <row r="500" spans="1:24" ht="25" x14ac:dyDescent="0.25">
      <c r="A500" s="393" t="s">
        <v>2689</v>
      </c>
      <c r="B500" s="393" t="s">
        <v>2690</v>
      </c>
      <c r="C500" s="393" t="s">
        <v>2691</v>
      </c>
      <c r="D500" s="387" t="s">
        <v>2692</v>
      </c>
      <c r="G500" s="233"/>
      <c r="H500" s="233"/>
      <c r="M500" s="387" t="str">
        <f t="shared" si="43"/>
        <v/>
      </c>
      <c r="Q500" s="387"/>
      <c r="W500" s="387">
        <f t="shared" si="45"/>
        <v>0</v>
      </c>
      <c r="X500" s="387">
        <f t="shared" si="44"/>
        <v>0</v>
      </c>
    </row>
    <row r="501" spans="1:24" x14ac:dyDescent="0.25">
      <c r="A501" s="393" t="s">
        <v>830</v>
      </c>
      <c r="B501" s="393" t="s">
        <v>831</v>
      </c>
      <c r="C501" s="393" t="s">
        <v>2693</v>
      </c>
      <c r="D501" s="387" t="s">
        <v>2694</v>
      </c>
      <c r="G501" s="233"/>
      <c r="H501" s="233"/>
      <c r="M501" s="387" t="str">
        <f t="shared" si="43"/>
        <v/>
      </c>
      <c r="Q501" s="387"/>
      <c r="W501" s="387">
        <f t="shared" si="45"/>
        <v>0</v>
      </c>
      <c r="X501" s="387">
        <f t="shared" si="44"/>
        <v>0</v>
      </c>
    </row>
    <row r="502" spans="1:24" x14ac:dyDescent="0.25">
      <c r="A502" s="393" t="s">
        <v>267</v>
      </c>
      <c r="B502" s="393"/>
      <c r="C502" s="393" t="s">
        <v>1614</v>
      </c>
      <c r="G502" s="233"/>
      <c r="H502" s="233"/>
      <c r="M502" s="387" t="str">
        <f t="shared" si="43"/>
        <v/>
      </c>
      <c r="Q502" s="387"/>
      <c r="W502" s="387">
        <f t="shared" si="45"/>
        <v>0</v>
      </c>
      <c r="X502" s="387">
        <f t="shared" si="44"/>
        <v>0</v>
      </c>
    </row>
    <row r="503" spans="1:24" x14ac:dyDescent="0.25">
      <c r="A503" s="393" t="s">
        <v>20</v>
      </c>
      <c r="B503" s="393"/>
      <c r="C503" s="393" t="s">
        <v>1615</v>
      </c>
      <c r="G503" s="233"/>
      <c r="H503" s="233"/>
      <c r="M503" s="387" t="str">
        <f t="shared" si="43"/>
        <v/>
      </c>
      <c r="Q503" s="387"/>
      <c r="W503" s="387">
        <f t="shared" si="45"/>
        <v>0</v>
      </c>
      <c r="X503" s="387">
        <f t="shared" si="44"/>
        <v>0</v>
      </c>
    </row>
    <row r="504" spans="1:24" x14ac:dyDescent="0.25">
      <c r="A504" s="393" t="s">
        <v>269</v>
      </c>
      <c r="B504" s="393"/>
      <c r="C504" s="393" t="s">
        <v>1616</v>
      </c>
      <c r="G504" s="233"/>
      <c r="H504" s="233"/>
      <c r="M504" s="387" t="str">
        <f t="shared" si="43"/>
        <v/>
      </c>
      <c r="Q504" s="387"/>
      <c r="W504" s="387">
        <f t="shared" si="45"/>
        <v>0</v>
      </c>
      <c r="X504" s="387">
        <f t="shared" si="44"/>
        <v>0</v>
      </c>
    </row>
    <row r="505" spans="1:24" x14ac:dyDescent="0.25">
      <c r="A505" s="393" t="s">
        <v>270</v>
      </c>
      <c r="B505" s="393"/>
      <c r="C505" s="393" t="s">
        <v>1617</v>
      </c>
      <c r="G505" s="233"/>
      <c r="H505" s="233"/>
      <c r="M505" s="387" t="str">
        <f t="shared" si="43"/>
        <v/>
      </c>
      <c r="Q505" s="387"/>
      <c r="W505" s="387">
        <f t="shared" si="45"/>
        <v>0</v>
      </c>
      <c r="X505" s="387">
        <f t="shared" si="44"/>
        <v>0</v>
      </c>
    </row>
    <row r="506" spans="1:24" x14ac:dyDescent="0.25">
      <c r="A506" s="393" t="s">
        <v>426</v>
      </c>
      <c r="B506" s="393"/>
      <c r="C506" s="393" t="s">
        <v>1618</v>
      </c>
      <c r="G506" s="233"/>
      <c r="H506" s="233"/>
      <c r="M506" s="387" t="str">
        <f t="shared" si="43"/>
        <v/>
      </c>
      <c r="Q506" s="387"/>
      <c r="W506" s="387">
        <f t="shared" si="45"/>
        <v>0</v>
      </c>
      <c r="X506" s="387">
        <f t="shared" si="44"/>
        <v>0</v>
      </c>
    </row>
    <row r="507" spans="1:24" x14ac:dyDescent="0.25">
      <c r="A507" s="393" t="s">
        <v>427</v>
      </c>
      <c r="B507" s="393"/>
      <c r="C507" s="393" t="s">
        <v>1619</v>
      </c>
      <c r="G507" s="233"/>
      <c r="H507" s="233"/>
      <c r="M507" s="387" t="str">
        <f t="shared" si="43"/>
        <v/>
      </c>
      <c r="Q507" s="387"/>
      <c r="W507" s="387">
        <f t="shared" si="45"/>
        <v>0</v>
      </c>
      <c r="X507" s="387">
        <f t="shared" si="44"/>
        <v>0</v>
      </c>
    </row>
    <row r="508" spans="1:24" x14ac:dyDescent="0.25">
      <c r="A508" s="393" t="s">
        <v>428</v>
      </c>
      <c r="B508" s="393"/>
      <c r="C508" s="393" t="s">
        <v>1620</v>
      </c>
      <c r="G508" s="233"/>
      <c r="H508" s="233"/>
      <c r="M508" s="387" t="str">
        <f t="shared" si="43"/>
        <v/>
      </c>
      <c r="Q508" s="387"/>
      <c r="W508" s="387">
        <f t="shared" si="45"/>
        <v>0</v>
      </c>
      <c r="X508" s="387">
        <f t="shared" si="44"/>
        <v>0</v>
      </c>
    </row>
    <row r="509" spans="1:24" x14ac:dyDescent="0.25">
      <c r="A509" s="394" t="s">
        <v>434</v>
      </c>
      <c r="B509" s="394"/>
      <c r="C509" s="394" t="s">
        <v>1621</v>
      </c>
      <c r="G509" s="233"/>
      <c r="H509" s="233"/>
      <c r="M509" s="387" t="str">
        <f t="shared" si="43"/>
        <v/>
      </c>
      <c r="Q509" s="387"/>
      <c r="W509" s="387">
        <f t="shared" si="45"/>
        <v>0</v>
      </c>
      <c r="X509" s="387">
        <f t="shared" si="44"/>
        <v>0</v>
      </c>
    </row>
    <row r="510" spans="1:24" x14ac:dyDescent="0.25">
      <c r="A510" s="393" t="s">
        <v>433</v>
      </c>
      <c r="B510" s="393"/>
      <c r="C510" s="393" t="s">
        <v>1622</v>
      </c>
      <c r="G510" s="233"/>
      <c r="H510" s="233"/>
      <c r="M510" s="387" t="str">
        <f t="shared" si="43"/>
        <v/>
      </c>
      <c r="Q510" s="387"/>
      <c r="W510" s="387">
        <f t="shared" si="45"/>
        <v>0</v>
      </c>
      <c r="X510" s="387">
        <f t="shared" si="44"/>
        <v>0</v>
      </c>
    </row>
    <row r="511" spans="1:24" x14ac:dyDescent="0.25">
      <c r="A511" s="393" t="s">
        <v>430</v>
      </c>
      <c r="B511" s="393"/>
      <c r="C511" s="393" t="s">
        <v>1623</v>
      </c>
      <c r="G511" s="233"/>
      <c r="H511" s="233"/>
      <c r="M511" s="387" t="str">
        <f t="shared" si="43"/>
        <v/>
      </c>
      <c r="Q511" s="387"/>
      <c r="W511" s="387">
        <f t="shared" si="45"/>
        <v>0</v>
      </c>
      <c r="X511" s="387">
        <f t="shared" si="44"/>
        <v>0</v>
      </c>
    </row>
    <row r="512" spans="1:24" x14ac:dyDescent="0.25">
      <c r="A512" s="393" t="s">
        <v>431</v>
      </c>
      <c r="B512" s="393"/>
      <c r="C512" s="393" t="s">
        <v>1624</v>
      </c>
      <c r="G512" s="233"/>
      <c r="H512" s="233"/>
      <c r="M512" s="387" t="str">
        <f t="shared" si="43"/>
        <v/>
      </c>
      <c r="Q512" s="387"/>
      <c r="W512" s="387">
        <f t="shared" si="45"/>
        <v>0</v>
      </c>
      <c r="X512" s="387">
        <f t="shared" si="44"/>
        <v>0</v>
      </c>
    </row>
    <row r="513" spans="1:24" x14ac:dyDescent="0.25">
      <c r="A513" s="393" t="s">
        <v>432</v>
      </c>
      <c r="B513" s="393"/>
      <c r="C513" s="393" t="s">
        <v>1625</v>
      </c>
      <c r="G513" s="233"/>
      <c r="H513" s="233"/>
      <c r="M513" s="387" t="str">
        <f t="shared" si="43"/>
        <v/>
      </c>
      <c r="Q513" s="387"/>
      <c r="W513" s="387">
        <f t="shared" si="45"/>
        <v>0</v>
      </c>
      <c r="X513" s="387">
        <f t="shared" si="44"/>
        <v>0</v>
      </c>
    </row>
    <row r="514" spans="1:24" x14ac:dyDescent="0.25">
      <c r="A514" s="393" t="s">
        <v>33</v>
      </c>
      <c r="B514" s="393"/>
      <c r="C514" s="393" t="s">
        <v>1626</v>
      </c>
      <c r="G514" s="233"/>
      <c r="H514" s="233"/>
      <c r="M514" s="387" t="str">
        <f t="shared" si="43"/>
        <v/>
      </c>
      <c r="Q514" s="387"/>
      <c r="W514" s="387">
        <f t="shared" si="45"/>
        <v>0</v>
      </c>
      <c r="X514" s="387">
        <f t="shared" si="44"/>
        <v>0</v>
      </c>
    </row>
    <row r="515" spans="1:24" x14ac:dyDescent="0.25">
      <c r="A515" s="394" t="s">
        <v>347</v>
      </c>
      <c r="B515" s="394"/>
      <c r="C515" s="394" t="s">
        <v>1627</v>
      </c>
      <c r="G515" s="233"/>
      <c r="H515" s="233"/>
      <c r="M515" s="387" t="str">
        <f t="shared" si="43"/>
        <v/>
      </c>
      <c r="Q515" s="387"/>
      <c r="W515" s="387">
        <f t="shared" ref="W515:W565" si="46">IF(LEFT(V515,1)=" ",RIGHT(V515,LEN(V515)-1),V515)</f>
        <v>0</v>
      </c>
      <c r="X515" s="387">
        <f t="shared" si="44"/>
        <v>0</v>
      </c>
    </row>
    <row r="516" spans="1:24" x14ac:dyDescent="0.25">
      <c r="A516" s="393" t="s">
        <v>356</v>
      </c>
      <c r="B516" s="393"/>
      <c r="C516" s="393" t="s">
        <v>1628</v>
      </c>
      <c r="G516" s="233"/>
      <c r="H516" s="233"/>
      <c r="M516" s="387" t="str">
        <f t="shared" ref="M516:M580" si="47">IF(ISERROR(FIND(" (include",O516)),"",RIGHT(O516,LEN(O516)-FIND(" (include",O516)))</f>
        <v/>
      </c>
      <c r="Q516" s="387"/>
      <c r="W516" s="387">
        <f t="shared" si="46"/>
        <v>0</v>
      </c>
      <c r="X516" s="387">
        <f t="shared" si="44"/>
        <v>0</v>
      </c>
    </row>
    <row r="517" spans="1:24" x14ac:dyDescent="0.25">
      <c r="A517" s="393" t="s">
        <v>28</v>
      </c>
      <c r="B517" s="393"/>
      <c r="C517" s="393" t="s">
        <v>1629</v>
      </c>
      <c r="G517" s="233"/>
      <c r="H517" s="233"/>
      <c r="M517" s="387" t="str">
        <f t="shared" si="47"/>
        <v/>
      </c>
      <c r="Q517" s="387"/>
      <c r="W517" s="387">
        <f t="shared" si="46"/>
        <v>0</v>
      </c>
      <c r="X517" s="387">
        <f t="shared" ref="X517:X581" si="48">IF(LEFT(W517,1)=" ",1,0)</f>
        <v>0</v>
      </c>
    </row>
    <row r="518" spans="1:24" x14ac:dyDescent="0.25">
      <c r="A518" s="393" t="s">
        <v>368</v>
      </c>
      <c r="B518" s="393"/>
      <c r="C518" s="393" t="s">
        <v>1630</v>
      </c>
      <c r="G518" s="233"/>
      <c r="H518" s="233"/>
      <c r="M518" s="387" t="str">
        <f t="shared" si="47"/>
        <v/>
      </c>
      <c r="Q518" s="387"/>
      <c r="W518" s="387">
        <f t="shared" si="46"/>
        <v>0</v>
      </c>
      <c r="X518" s="387">
        <f t="shared" si="48"/>
        <v>0</v>
      </c>
    </row>
    <row r="519" spans="1:24" x14ac:dyDescent="0.25">
      <c r="A519" s="393" t="s">
        <v>409</v>
      </c>
      <c r="B519" s="393"/>
      <c r="C519" s="393" t="s">
        <v>1631</v>
      </c>
      <c r="G519" s="233"/>
      <c r="H519" s="233"/>
      <c r="M519" s="387" t="str">
        <f t="shared" si="47"/>
        <v/>
      </c>
      <c r="Q519" s="387"/>
      <c r="W519" s="387">
        <f t="shared" si="46"/>
        <v>0</v>
      </c>
      <c r="X519" s="387">
        <f t="shared" si="48"/>
        <v>0</v>
      </c>
    </row>
    <row r="520" spans="1:24" x14ac:dyDescent="0.25">
      <c r="A520" s="393" t="s">
        <v>376</v>
      </c>
      <c r="B520" s="393"/>
      <c r="C520" s="393" t="s">
        <v>1632</v>
      </c>
      <c r="G520" s="233"/>
      <c r="H520" s="233"/>
      <c r="M520" s="387" t="str">
        <f t="shared" si="47"/>
        <v/>
      </c>
      <c r="Q520" s="387"/>
      <c r="W520" s="387">
        <f t="shared" si="46"/>
        <v>0</v>
      </c>
      <c r="X520" s="387">
        <f t="shared" si="48"/>
        <v>0</v>
      </c>
    </row>
    <row r="521" spans="1:24" x14ac:dyDescent="0.25">
      <c r="A521" s="393" t="s">
        <v>410</v>
      </c>
      <c r="B521" s="393"/>
      <c r="C521" s="393" t="s">
        <v>1633</v>
      </c>
      <c r="G521" s="233"/>
      <c r="H521" s="233"/>
      <c r="M521" s="387" t="str">
        <f t="shared" si="47"/>
        <v/>
      </c>
      <c r="Q521" s="387"/>
      <c r="W521" s="387">
        <f t="shared" si="46"/>
        <v>0</v>
      </c>
      <c r="X521" s="387">
        <f t="shared" si="48"/>
        <v>0</v>
      </c>
    </row>
    <row r="522" spans="1:24" x14ac:dyDescent="0.25">
      <c r="A522" s="393" t="s">
        <v>398</v>
      </c>
      <c r="B522" s="393"/>
      <c r="C522" s="393" t="s">
        <v>1634</v>
      </c>
      <c r="G522" s="233"/>
      <c r="H522" s="233"/>
      <c r="M522" s="387" t="str">
        <f t="shared" si="47"/>
        <v/>
      </c>
      <c r="Q522" s="387"/>
      <c r="W522" s="387">
        <f t="shared" si="46"/>
        <v>0</v>
      </c>
      <c r="X522" s="387">
        <f t="shared" si="48"/>
        <v>0</v>
      </c>
    </row>
    <row r="523" spans="1:24" x14ac:dyDescent="0.25">
      <c r="A523" s="393" t="s">
        <v>399</v>
      </c>
      <c r="B523" s="393"/>
      <c r="C523" s="393" t="s">
        <v>1635</v>
      </c>
      <c r="G523" s="233"/>
      <c r="H523" s="233"/>
      <c r="M523" s="387" t="str">
        <f t="shared" si="47"/>
        <v/>
      </c>
      <c r="Q523" s="387"/>
      <c r="W523" s="387">
        <f t="shared" si="46"/>
        <v>0</v>
      </c>
      <c r="X523" s="387">
        <f t="shared" si="48"/>
        <v>0</v>
      </c>
    </row>
    <row r="524" spans="1:24" x14ac:dyDescent="0.25">
      <c r="A524" s="393" t="s">
        <v>400</v>
      </c>
      <c r="B524" s="393"/>
      <c r="C524" s="393" t="s">
        <v>1636</v>
      </c>
      <c r="G524" s="233"/>
      <c r="H524" s="233"/>
      <c r="M524" s="387" t="str">
        <f t="shared" si="47"/>
        <v/>
      </c>
      <c r="Q524" s="387"/>
      <c r="W524" s="387">
        <f t="shared" si="46"/>
        <v>0</v>
      </c>
      <c r="X524" s="387">
        <f t="shared" si="48"/>
        <v>0</v>
      </c>
    </row>
    <row r="525" spans="1:24" x14ac:dyDescent="0.25">
      <c r="A525" s="393" t="s">
        <v>401</v>
      </c>
      <c r="B525" s="393"/>
      <c r="C525" s="393" t="s">
        <v>1637</v>
      </c>
      <c r="G525" s="233"/>
      <c r="H525" s="233"/>
      <c r="M525" s="387" t="str">
        <f t="shared" si="47"/>
        <v/>
      </c>
      <c r="Q525" s="387"/>
      <c r="W525" s="387">
        <f t="shared" si="46"/>
        <v>0</v>
      </c>
      <c r="X525" s="387">
        <f t="shared" si="48"/>
        <v>0</v>
      </c>
    </row>
    <row r="526" spans="1:24" x14ac:dyDescent="0.25">
      <c r="A526" s="393" t="s">
        <v>402</v>
      </c>
      <c r="B526" s="393"/>
      <c r="C526" s="393" t="s">
        <v>1638</v>
      </c>
      <c r="G526" s="233"/>
      <c r="H526" s="233"/>
      <c r="M526" s="387" t="str">
        <f t="shared" si="47"/>
        <v/>
      </c>
      <c r="Q526" s="387"/>
      <c r="W526" s="387">
        <f t="shared" si="46"/>
        <v>0</v>
      </c>
      <c r="X526" s="387">
        <f t="shared" si="48"/>
        <v>0</v>
      </c>
    </row>
    <row r="527" spans="1:24" x14ac:dyDescent="0.25">
      <c r="A527" s="393" t="s">
        <v>403</v>
      </c>
      <c r="B527" s="393"/>
      <c r="C527" s="393" t="s">
        <v>1639</v>
      </c>
      <c r="G527" s="233"/>
      <c r="H527" s="233"/>
      <c r="M527" s="387" t="str">
        <f t="shared" si="47"/>
        <v/>
      </c>
      <c r="Q527" s="387"/>
      <c r="W527" s="387">
        <f t="shared" si="46"/>
        <v>0</v>
      </c>
      <c r="X527" s="387">
        <f t="shared" si="48"/>
        <v>0</v>
      </c>
    </row>
    <row r="528" spans="1:24" x14ac:dyDescent="0.25">
      <c r="A528" s="393" t="s">
        <v>404</v>
      </c>
      <c r="B528" s="393"/>
      <c r="C528" s="393" t="s">
        <v>1640</v>
      </c>
      <c r="G528" s="233"/>
      <c r="H528" s="233"/>
      <c r="M528" s="387" t="str">
        <f t="shared" si="47"/>
        <v/>
      </c>
      <c r="Q528" s="387"/>
      <c r="W528" s="387">
        <f t="shared" si="46"/>
        <v>0</v>
      </c>
      <c r="X528" s="387">
        <f t="shared" si="48"/>
        <v>0</v>
      </c>
    </row>
    <row r="529" spans="1:24" x14ac:dyDescent="0.25">
      <c r="A529" s="393" t="s">
        <v>417</v>
      </c>
      <c r="B529" s="393"/>
      <c r="C529" s="393" t="s">
        <v>1641</v>
      </c>
      <c r="G529" s="233"/>
      <c r="H529" s="233"/>
      <c r="M529" s="387" t="str">
        <f t="shared" si="47"/>
        <v/>
      </c>
      <c r="Q529" s="387"/>
      <c r="W529" s="387">
        <f t="shared" si="46"/>
        <v>0</v>
      </c>
      <c r="X529" s="387">
        <f t="shared" si="48"/>
        <v>0</v>
      </c>
    </row>
    <row r="530" spans="1:24" x14ac:dyDescent="0.25">
      <c r="A530" s="393" t="s">
        <v>418</v>
      </c>
      <c r="B530" s="393"/>
      <c r="C530" s="393" t="s">
        <v>1642</v>
      </c>
      <c r="G530" s="233"/>
      <c r="H530" s="233"/>
      <c r="M530" s="387" t="str">
        <f t="shared" si="47"/>
        <v/>
      </c>
      <c r="Q530" s="387"/>
      <c r="W530" s="387">
        <f t="shared" si="46"/>
        <v>0</v>
      </c>
      <c r="X530" s="387">
        <f t="shared" si="48"/>
        <v>0</v>
      </c>
    </row>
    <row r="531" spans="1:24" x14ac:dyDescent="0.25">
      <c r="A531" s="393" t="s">
        <v>411</v>
      </c>
      <c r="B531" s="393"/>
      <c r="C531" s="393" t="s">
        <v>1643</v>
      </c>
      <c r="G531" s="233"/>
      <c r="H531" s="233"/>
      <c r="M531" s="387" t="str">
        <f t="shared" si="47"/>
        <v/>
      </c>
      <c r="Q531" s="387"/>
      <c r="W531" s="387">
        <f t="shared" si="46"/>
        <v>0</v>
      </c>
      <c r="X531" s="387">
        <f t="shared" si="48"/>
        <v>0</v>
      </c>
    </row>
    <row r="532" spans="1:24" x14ac:dyDescent="0.25">
      <c r="A532" s="393" t="s">
        <v>412</v>
      </c>
      <c r="B532" s="393"/>
      <c r="C532" s="393" t="s">
        <v>1644</v>
      </c>
      <c r="G532" s="233"/>
      <c r="H532" s="233"/>
      <c r="M532" s="387" t="str">
        <f t="shared" si="47"/>
        <v/>
      </c>
      <c r="Q532" s="387"/>
      <c r="W532" s="387">
        <f t="shared" si="46"/>
        <v>0</v>
      </c>
      <c r="X532" s="387">
        <f t="shared" si="48"/>
        <v>0</v>
      </c>
    </row>
    <row r="533" spans="1:24" x14ac:dyDescent="0.25">
      <c r="A533" s="393" t="s">
        <v>413</v>
      </c>
      <c r="B533" s="393"/>
      <c r="C533" s="393" t="s">
        <v>1645</v>
      </c>
      <c r="G533" s="233"/>
      <c r="H533" s="233"/>
      <c r="M533" s="387" t="str">
        <f t="shared" si="47"/>
        <v/>
      </c>
      <c r="Q533" s="387"/>
      <c r="W533" s="387">
        <f t="shared" si="46"/>
        <v>0</v>
      </c>
      <c r="X533" s="387">
        <f t="shared" si="48"/>
        <v>0</v>
      </c>
    </row>
    <row r="534" spans="1:24" x14ac:dyDescent="0.25">
      <c r="A534" s="393" t="s">
        <v>414</v>
      </c>
      <c r="B534" s="393"/>
      <c r="C534" s="393" t="s">
        <v>1646</v>
      </c>
      <c r="G534" s="233"/>
      <c r="H534" s="233"/>
      <c r="M534" s="387" t="str">
        <f t="shared" si="47"/>
        <v/>
      </c>
      <c r="Q534" s="387"/>
      <c r="W534" s="387">
        <f t="shared" si="46"/>
        <v>0</v>
      </c>
      <c r="X534" s="387">
        <f t="shared" si="48"/>
        <v>0</v>
      </c>
    </row>
    <row r="535" spans="1:24" x14ac:dyDescent="0.25">
      <c r="A535" s="393" t="s">
        <v>415</v>
      </c>
      <c r="B535" s="393"/>
      <c r="C535" s="393" t="s">
        <v>1647</v>
      </c>
      <c r="G535" s="233"/>
      <c r="H535" s="233"/>
      <c r="M535" s="387" t="str">
        <f t="shared" si="47"/>
        <v/>
      </c>
      <c r="Q535" s="387"/>
      <c r="W535" s="387">
        <f t="shared" si="46"/>
        <v>0</v>
      </c>
      <c r="X535" s="387">
        <f t="shared" si="48"/>
        <v>0</v>
      </c>
    </row>
    <row r="536" spans="1:24" x14ac:dyDescent="0.25">
      <c r="A536" s="393" t="s">
        <v>373</v>
      </c>
      <c r="B536" s="393"/>
      <c r="C536" s="393" t="s">
        <v>1648</v>
      </c>
      <c r="G536" s="233"/>
      <c r="H536" s="233"/>
      <c r="M536" s="387" t="str">
        <f t="shared" si="47"/>
        <v/>
      </c>
      <c r="Q536" s="387"/>
      <c r="W536" s="387">
        <f t="shared" si="46"/>
        <v>0</v>
      </c>
      <c r="X536" s="387">
        <f t="shared" si="48"/>
        <v>0</v>
      </c>
    </row>
    <row r="537" spans="1:24" x14ac:dyDescent="0.25">
      <c r="A537" s="393" t="s">
        <v>733</v>
      </c>
      <c r="B537" s="393"/>
      <c r="C537" s="393" t="s">
        <v>1649</v>
      </c>
      <c r="G537" s="233"/>
      <c r="H537" s="233"/>
      <c r="M537" s="387" t="str">
        <f t="shared" si="47"/>
        <v/>
      </c>
      <c r="Q537" s="387"/>
      <c r="W537" s="387">
        <f t="shared" si="46"/>
        <v>0</v>
      </c>
      <c r="X537" s="387">
        <f t="shared" si="48"/>
        <v>0</v>
      </c>
    </row>
    <row r="538" spans="1:24" ht="25" x14ac:dyDescent="0.25">
      <c r="A538" s="393" t="s">
        <v>343</v>
      </c>
      <c r="B538" s="393"/>
      <c r="C538" s="393" t="s">
        <v>1650</v>
      </c>
      <c r="G538" s="233"/>
      <c r="H538" s="233"/>
      <c r="M538" s="387" t="str">
        <f t="shared" si="47"/>
        <v/>
      </c>
      <c r="Q538" s="387"/>
      <c r="W538" s="387">
        <f t="shared" si="46"/>
        <v>0</v>
      </c>
      <c r="X538" s="387">
        <f t="shared" si="48"/>
        <v>0</v>
      </c>
    </row>
    <row r="539" spans="1:24" x14ac:dyDescent="0.25">
      <c r="A539" s="393" t="s">
        <v>344</v>
      </c>
      <c r="B539" s="393"/>
      <c r="C539" s="393" t="s">
        <v>1651</v>
      </c>
      <c r="G539" s="233"/>
      <c r="H539" s="233"/>
      <c r="M539" s="387" t="str">
        <f t="shared" si="47"/>
        <v/>
      </c>
      <c r="Q539" s="387"/>
      <c r="W539" s="387">
        <f t="shared" si="46"/>
        <v>0</v>
      </c>
      <c r="X539" s="387">
        <f t="shared" si="48"/>
        <v>0</v>
      </c>
    </row>
    <row r="540" spans="1:24" ht="25" x14ac:dyDescent="0.25">
      <c r="A540" s="393" t="s">
        <v>345</v>
      </c>
      <c r="B540" s="393"/>
      <c r="C540" s="393" t="s">
        <v>1652</v>
      </c>
      <c r="G540" s="233"/>
      <c r="H540" s="233"/>
      <c r="M540" s="387" t="str">
        <f t="shared" si="47"/>
        <v/>
      </c>
      <c r="Q540" s="387"/>
      <c r="W540" s="387">
        <f t="shared" si="46"/>
        <v>0</v>
      </c>
      <c r="X540" s="387">
        <f t="shared" si="48"/>
        <v>0</v>
      </c>
    </row>
    <row r="541" spans="1:24" x14ac:dyDescent="0.25">
      <c r="A541" s="393" t="s">
        <v>346</v>
      </c>
      <c r="B541" s="393"/>
      <c r="C541" s="393" t="s">
        <v>1653</v>
      </c>
      <c r="G541" s="233"/>
      <c r="H541" s="233"/>
      <c r="M541" s="387" t="str">
        <f t="shared" si="47"/>
        <v/>
      </c>
      <c r="Q541" s="387"/>
      <c r="W541" s="387">
        <f t="shared" si="46"/>
        <v>0</v>
      </c>
      <c r="X541" s="387">
        <f t="shared" si="48"/>
        <v>0</v>
      </c>
    </row>
    <row r="542" spans="1:24" x14ac:dyDescent="0.25">
      <c r="A542" s="393" t="s">
        <v>1654</v>
      </c>
      <c r="B542" s="393"/>
      <c r="C542" s="393" t="s">
        <v>1655</v>
      </c>
      <c r="G542" s="233"/>
      <c r="H542" s="233"/>
      <c r="M542" s="387" t="str">
        <f t="shared" si="47"/>
        <v/>
      </c>
      <c r="Q542" s="387"/>
      <c r="W542" s="387">
        <f t="shared" si="46"/>
        <v>0</v>
      </c>
      <c r="X542" s="387">
        <f t="shared" si="48"/>
        <v>0</v>
      </c>
    </row>
    <row r="543" spans="1:24" x14ac:dyDescent="0.25">
      <c r="A543" s="393" t="s">
        <v>1656</v>
      </c>
      <c r="B543" s="393"/>
      <c r="C543" s="393" t="s">
        <v>1657</v>
      </c>
      <c r="G543" s="233"/>
      <c r="H543" s="233"/>
      <c r="M543" s="387" t="str">
        <f t="shared" si="47"/>
        <v/>
      </c>
      <c r="Q543" s="387"/>
      <c r="W543" s="387">
        <f t="shared" si="46"/>
        <v>0</v>
      </c>
      <c r="X543" s="387">
        <f t="shared" si="48"/>
        <v>0</v>
      </c>
    </row>
    <row r="544" spans="1:24" ht="25" x14ac:dyDescent="0.25">
      <c r="A544" s="393" t="s">
        <v>1658</v>
      </c>
      <c r="B544" s="393"/>
      <c r="C544" s="393" t="s">
        <v>1659</v>
      </c>
      <c r="G544" s="233"/>
      <c r="H544" s="233"/>
      <c r="M544" s="387" t="str">
        <f t="shared" si="47"/>
        <v/>
      </c>
      <c r="Q544" s="387"/>
      <c r="W544" s="387">
        <f t="shared" si="46"/>
        <v>0</v>
      </c>
      <c r="X544" s="387">
        <f t="shared" si="48"/>
        <v>0</v>
      </c>
    </row>
    <row r="545" spans="1:24" x14ac:dyDescent="0.25">
      <c r="A545" s="393" t="s">
        <v>440</v>
      </c>
      <c r="B545" s="393"/>
      <c r="C545" s="393" t="s">
        <v>1660</v>
      </c>
      <c r="G545" s="233"/>
      <c r="H545" s="233"/>
      <c r="M545" s="387" t="str">
        <f t="shared" si="47"/>
        <v/>
      </c>
      <c r="Q545" s="387"/>
      <c r="W545" s="387">
        <f t="shared" si="46"/>
        <v>0</v>
      </c>
      <c r="X545" s="387">
        <f t="shared" si="48"/>
        <v>0</v>
      </c>
    </row>
    <row r="546" spans="1:24" x14ac:dyDescent="0.25">
      <c r="A546" s="393" t="s">
        <v>1661</v>
      </c>
      <c r="B546" s="393"/>
      <c r="C546" s="393" t="s">
        <v>1662</v>
      </c>
      <c r="G546" s="233"/>
      <c r="H546" s="233"/>
      <c r="M546" s="387" t="str">
        <f t="shared" si="47"/>
        <v/>
      </c>
      <c r="Q546" s="387"/>
      <c r="W546" s="387">
        <f t="shared" si="46"/>
        <v>0</v>
      </c>
      <c r="X546" s="387">
        <f t="shared" si="48"/>
        <v>0</v>
      </c>
    </row>
    <row r="547" spans="1:24" x14ac:dyDescent="0.25">
      <c r="A547" s="393" t="s">
        <v>1663</v>
      </c>
      <c r="B547" s="393"/>
      <c r="C547" s="393" t="s">
        <v>1664</v>
      </c>
      <c r="G547" s="233"/>
      <c r="H547" s="233"/>
      <c r="M547" s="387" t="str">
        <f t="shared" si="47"/>
        <v/>
      </c>
      <c r="Q547" s="387"/>
      <c r="W547" s="387">
        <f t="shared" si="46"/>
        <v>0</v>
      </c>
      <c r="X547" s="387">
        <f t="shared" si="48"/>
        <v>0</v>
      </c>
    </row>
    <row r="548" spans="1:24" x14ac:dyDescent="0.25">
      <c r="A548" s="393" t="s">
        <v>1665</v>
      </c>
      <c r="B548" s="393"/>
      <c r="C548" s="393" t="s">
        <v>1666</v>
      </c>
      <c r="G548" s="233"/>
      <c r="H548" s="233"/>
      <c r="M548" s="387" t="str">
        <f t="shared" si="47"/>
        <v/>
      </c>
      <c r="Q548" s="387"/>
      <c r="W548" s="387">
        <f t="shared" si="46"/>
        <v>0</v>
      </c>
      <c r="X548" s="387">
        <f t="shared" si="48"/>
        <v>0</v>
      </c>
    </row>
    <row r="549" spans="1:24" x14ac:dyDescent="0.25">
      <c r="A549" s="397" t="s">
        <v>1667</v>
      </c>
      <c r="B549" s="397"/>
      <c r="C549" s="397" t="s">
        <v>1668</v>
      </c>
      <c r="G549" s="233"/>
      <c r="H549" s="233"/>
      <c r="M549" s="387" t="str">
        <f t="shared" si="47"/>
        <v/>
      </c>
      <c r="Q549" s="387"/>
      <c r="W549" s="387">
        <f t="shared" si="46"/>
        <v>0</v>
      </c>
      <c r="X549" s="387">
        <f t="shared" si="48"/>
        <v>0</v>
      </c>
    </row>
    <row r="550" spans="1:24" x14ac:dyDescent="0.25">
      <c r="A550" s="393" t="s">
        <v>1669</v>
      </c>
      <c r="B550" s="393"/>
      <c r="C550" s="393" t="s">
        <v>1670</v>
      </c>
      <c r="G550" s="233"/>
      <c r="H550" s="233"/>
      <c r="M550" s="387" t="str">
        <f t="shared" si="47"/>
        <v/>
      </c>
      <c r="Q550" s="387"/>
      <c r="W550" s="387">
        <f t="shared" si="46"/>
        <v>0</v>
      </c>
      <c r="X550" s="387">
        <f t="shared" si="48"/>
        <v>0</v>
      </c>
    </row>
    <row r="551" spans="1:24" x14ac:dyDescent="0.25">
      <c r="A551" s="393" t="s">
        <v>1671</v>
      </c>
      <c r="B551" s="393"/>
      <c r="C551" s="393" t="s">
        <v>1672</v>
      </c>
      <c r="G551" s="233"/>
      <c r="H551" s="233"/>
      <c r="M551" s="387" t="str">
        <f t="shared" si="47"/>
        <v/>
      </c>
      <c r="Q551" s="387"/>
      <c r="W551" s="387">
        <f t="shared" si="46"/>
        <v>0</v>
      </c>
      <c r="X551" s="387">
        <f t="shared" si="48"/>
        <v>0</v>
      </c>
    </row>
    <row r="552" spans="1:24" x14ac:dyDescent="0.25">
      <c r="A552" s="397" t="s">
        <v>1673</v>
      </c>
      <c r="B552" s="397"/>
      <c r="C552" s="397" t="s">
        <v>1674</v>
      </c>
      <c r="G552" s="233"/>
      <c r="H552" s="233"/>
      <c r="M552" s="387" t="str">
        <f t="shared" si="47"/>
        <v/>
      </c>
      <c r="Q552" s="387"/>
      <c r="W552" s="387">
        <f t="shared" si="46"/>
        <v>0</v>
      </c>
      <c r="X552" s="387">
        <f t="shared" si="48"/>
        <v>0</v>
      </c>
    </row>
    <row r="553" spans="1:24" x14ac:dyDescent="0.25">
      <c r="A553" s="393" t="s">
        <v>1675</v>
      </c>
      <c r="B553" s="393"/>
      <c r="C553" s="393" t="s">
        <v>1676</v>
      </c>
      <c r="G553" s="233"/>
      <c r="H553" s="233"/>
      <c r="M553" s="387" t="str">
        <f t="shared" si="47"/>
        <v/>
      </c>
      <c r="Q553" s="387"/>
      <c r="W553" s="387">
        <f t="shared" si="46"/>
        <v>0</v>
      </c>
      <c r="X553" s="387">
        <f t="shared" si="48"/>
        <v>0</v>
      </c>
    </row>
    <row r="554" spans="1:24" x14ac:dyDescent="0.25">
      <c r="A554" s="397" t="s">
        <v>1677</v>
      </c>
      <c r="B554" s="397"/>
      <c r="C554" s="397" t="s">
        <v>1678</v>
      </c>
      <c r="G554" s="233"/>
      <c r="H554" s="233"/>
      <c r="M554" s="387" t="str">
        <f t="shared" si="47"/>
        <v/>
      </c>
      <c r="Q554" s="387"/>
      <c r="W554" s="387">
        <f t="shared" si="46"/>
        <v>0</v>
      </c>
      <c r="X554" s="387">
        <f t="shared" si="48"/>
        <v>0</v>
      </c>
    </row>
    <row r="555" spans="1:24" x14ac:dyDescent="0.25">
      <c r="A555" s="397" t="s">
        <v>1679</v>
      </c>
      <c r="B555" s="397"/>
      <c r="C555" s="397" t="s">
        <v>1680</v>
      </c>
      <c r="G555" s="233"/>
      <c r="H555" s="233"/>
      <c r="M555" s="387" t="str">
        <f t="shared" si="47"/>
        <v/>
      </c>
      <c r="Q555" s="387"/>
      <c r="W555" s="387">
        <f t="shared" si="46"/>
        <v>0</v>
      </c>
      <c r="X555" s="387">
        <f t="shared" si="48"/>
        <v>0</v>
      </c>
    </row>
    <row r="556" spans="1:24" x14ac:dyDescent="0.25">
      <c r="A556" s="397" t="s">
        <v>1681</v>
      </c>
      <c r="B556" s="397"/>
      <c r="C556" s="397" t="s">
        <v>1682</v>
      </c>
      <c r="G556" s="233"/>
      <c r="H556" s="233"/>
      <c r="M556" s="387" t="str">
        <f t="shared" si="47"/>
        <v/>
      </c>
      <c r="Q556" s="387"/>
      <c r="W556" s="387">
        <f t="shared" si="46"/>
        <v>0</v>
      </c>
      <c r="X556" s="387">
        <f t="shared" si="48"/>
        <v>0</v>
      </c>
    </row>
    <row r="557" spans="1:24" x14ac:dyDescent="0.25">
      <c r="A557" s="393" t="s">
        <v>65</v>
      </c>
      <c r="B557" s="393"/>
      <c r="C557" s="393" t="s">
        <v>485</v>
      </c>
      <c r="G557" s="233"/>
      <c r="H557" s="233"/>
      <c r="M557" s="387" t="str">
        <f t="shared" si="47"/>
        <v/>
      </c>
      <c r="Q557" s="387"/>
      <c r="W557" s="387">
        <f t="shared" si="46"/>
        <v>0</v>
      </c>
      <c r="X557" s="387">
        <f t="shared" si="48"/>
        <v>0</v>
      </c>
    </row>
    <row r="558" spans="1:24" x14ac:dyDescent="0.25">
      <c r="A558" s="393" t="s">
        <v>1683</v>
      </c>
      <c r="B558" s="393"/>
      <c r="C558" s="393" t="s">
        <v>1684</v>
      </c>
      <c r="G558" s="233"/>
      <c r="H558" s="233"/>
      <c r="M558" s="387" t="str">
        <f t="shared" si="47"/>
        <v/>
      </c>
      <c r="Q558" s="387"/>
      <c r="W558" s="387">
        <f t="shared" si="46"/>
        <v>0</v>
      </c>
      <c r="X558" s="387">
        <f t="shared" si="48"/>
        <v>0</v>
      </c>
    </row>
    <row r="559" spans="1:24" x14ac:dyDescent="0.25">
      <c r="A559" s="393" t="s">
        <v>1685</v>
      </c>
      <c r="B559" s="393"/>
      <c r="C559" s="393" t="s">
        <v>1686</v>
      </c>
      <c r="G559" s="233"/>
      <c r="H559" s="233"/>
      <c r="M559" s="387" t="str">
        <f t="shared" si="47"/>
        <v/>
      </c>
      <c r="Q559" s="387"/>
      <c r="W559" s="387">
        <f t="shared" si="46"/>
        <v>0</v>
      </c>
      <c r="X559" s="387">
        <f t="shared" si="48"/>
        <v>0</v>
      </c>
    </row>
    <row r="560" spans="1:24" x14ac:dyDescent="0.25">
      <c r="A560" s="393" t="s">
        <v>307</v>
      </c>
      <c r="B560" s="393"/>
      <c r="C560" s="393" t="s">
        <v>487</v>
      </c>
      <c r="G560" s="233"/>
      <c r="H560" s="233"/>
      <c r="M560" s="387" t="str">
        <f t="shared" si="47"/>
        <v/>
      </c>
      <c r="Q560" s="387"/>
      <c r="W560" s="387">
        <f t="shared" si="46"/>
        <v>0</v>
      </c>
      <c r="X560" s="387">
        <f t="shared" si="48"/>
        <v>0</v>
      </c>
    </row>
    <row r="561" spans="1:24" x14ac:dyDescent="0.25">
      <c r="A561" s="393" t="s">
        <v>1687</v>
      </c>
      <c r="B561" s="393"/>
      <c r="C561" s="393" t="s">
        <v>1688</v>
      </c>
      <c r="G561" s="233"/>
      <c r="H561" s="233"/>
      <c r="M561" s="387" t="str">
        <f t="shared" si="47"/>
        <v/>
      </c>
      <c r="Q561" s="387"/>
      <c r="W561" s="387">
        <f t="shared" si="46"/>
        <v>0</v>
      </c>
      <c r="X561" s="387">
        <f t="shared" si="48"/>
        <v>0</v>
      </c>
    </row>
    <row r="562" spans="1:24" x14ac:dyDescent="0.25">
      <c r="A562" s="393" t="s">
        <v>1689</v>
      </c>
      <c r="B562" s="393"/>
      <c r="C562" s="393" t="s">
        <v>489</v>
      </c>
      <c r="G562" s="233"/>
      <c r="H562" s="233"/>
      <c r="M562" s="387" t="str">
        <f t="shared" si="47"/>
        <v/>
      </c>
      <c r="Q562" s="387"/>
      <c r="W562" s="387">
        <f t="shared" si="46"/>
        <v>0</v>
      </c>
      <c r="X562" s="387">
        <f t="shared" si="48"/>
        <v>0</v>
      </c>
    </row>
    <row r="563" spans="1:24" x14ac:dyDescent="0.25">
      <c r="A563" s="393" t="s">
        <v>308</v>
      </c>
      <c r="B563" s="393"/>
      <c r="C563" s="393" t="s">
        <v>490</v>
      </c>
      <c r="G563" s="233"/>
      <c r="H563" s="233"/>
      <c r="M563" s="387" t="str">
        <f t="shared" si="47"/>
        <v/>
      </c>
      <c r="Q563" s="387"/>
      <c r="W563" s="387">
        <f t="shared" si="46"/>
        <v>0</v>
      </c>
      <c r="X563" s="387">
        <f t="shared" si="48"/>
        <v>0</v>
      </c>
    </row>
    <row r="564" spans="1:24" x14ac:dyDescent="0.25">
      <c r="A564" s="393" t="s">
        <v>1690</v>
      </c>
      <c r="B564" s="393"/>
      <c r="C564" s="393" t="s">
        <v>492</v>
      </c>
      <c r="G564" s="233"/>
      <c r="H564" s="233"/>
      <c r="M564" s="387" t="str">
        <f t="shared" si="47"/>
        <v/>
      </c>
      <c r="Q564" s="387"/>
      <c r="W564" s="387">
        <f t="shared" si="46"/>
        <v>0</v>
      </c>
      <c r="X564" s="387">
        <f t="shared" si="48"/>
        <v>0</v>
      </c>
    </row>
    <row r="565" spans="1:24" x14ac:dyDescent="0.25">
      <c r="A565" s="393" t="s">
        <v>1691</v>
      </c>
      <c r="B565" s="393"/>
      <c r="C565" s="393" t="s">
        <v>1692</v>
      </c>
      <c r="G565" s="233"/>
      <c r="H565" s="233"/>
      <c r="M565" s="387" t="str">
        <f t="shared" si="47"/>
        <v/>
      </c>
      <c r="Q565" s="387"/>
      <c r="W565" s="387">
        <f t="shared" si="46"/>
        <v>0</v>
      </c>
      <c r="X565" s="387">
        <f t="shared" si="48"/>
        <v>0</v>
      </c>
    </row>
    <row r="566" spans="1:24" x14ac:dyDescent="0.25">
      <c r="A566" s="393" t="s">
        <v>64</v>
      </c>
      <c r="B566" s="393"/>
      <c r="C566" s="393" t="s">
        <v>494</v>
      </c>
      <c r="G566" s="233"/>
      <c r="H566" s="233"/>
      <c r="M566" s="387" t="str">
        <f t="shared" si="47"/>
        <v/>
      </c>
      <c r="Q566" s="387"/>
      <c r="W566" s="387">
        <f t="shared" ref="W566:W617" si="49">IF(LEFT(V566,1)=" ",RIGHT(V566,LEN(V566)-1),V566)</f>
        <v>0</v>
      </c>
      <c r="X566" s="387">
        <f t="shared" si="48"/>
        <v>0</v>
      </c>
    </row>
    <row r="567" spans="1:24" x14ac:dyDescent="0.25">
      <c r="A567" s="612" t="s">
        <v>2896</v>
      </c>
      <c r="B567" s="612"/>
      <c r="C567" s="393" t="s">
        <v>2898</v>
      </c>
      <c r="D567" s="613"/>
      <c r="G567" s="233"/>
      <c r="H567" s="233"/>
      <c r="Q567" s="387"/>
    </row>
    <row r="568" spans="1:24" x14ac:dyDescent="0.25">
      <c r="A568" s="393" t="s">
        <v>1693</v>
      </c>
      <c r="B568" s="393"/>
      <c r="C568" s="393" t="s">
        <v>1694</v>
      </c>
      <c r="G568" s="233"/>
      <c r="H568" s="233"/>
      <c r="M568" s="387" t="str">
        <f t="shared" si="47"/>
        <v/>
      </c>
      <c r="Q568" s="387"/>
      <c r="W568" s="387">
        <f t="shared" si="49"/>
        <v>0</v>
      </c>
      <c r="X568" s="387">
        <f t="shared" si="48"/>
        <v>0</v>
      </c>
    </row>
    <row r="569" spans="1:24" x14ac:dyDescent="0.25">
      <c r="A569" s="393" t="s">
        <v>1695</v>
      </c>
      <c r="B569" s="393"/>
      <c r="C569" s="393" t="s">
        <v>1696</v>
      </c>
      <c r="G569" s="233"/>
      <c r="H569" s="233"/>
      <c r="M569" s="387" t="str">
        <f t="shared" si="47"/>
        <v/>
      </c>
      <c r="Q569" s="387"/>
      <c r="W569" s="387">
        <f t="shared" si="49"/>
        <v>0</v>
      </c>
      <c r="X569" s="387">
        <f t="shared" si="48"/>
        <v>0</v>
      </c>
    </row>
    <row r="570" spans="1:24" x14ac:dyDescent="0.25">
      <c r="A570" s="393" t="s">
        <v>1697</v>
      </c>
      <c r="B570" s="393"/>
      <c r="C570" s="393" t="s">
        <v>1698</v>
      </c>
      <c r="G570" s="233"/>
      <c r="H570" s="233"/>
      <c r="M570" s="387" t="str">
        <f t="shared" si="47"/>
        <v/>
      </c>
      <c r="Q570" s="387"/>
      <c r="W570" s="387">
        <f t="shared" si="49"/>
        <v>0</v>
      </c>
      <c r="X570" s="387">
        <f t="shared" si="48"/>
        <v>0</v>
      </c>
    </row>
    <row r="571" spans="1:24" x14ac:dyDescent="0.25">
      <c r="A571" s="393" t="s">
        <v>1699</v>
      </c>
      <c r="B571" s="393"/>
      <c r="C571" s="393" t="s">
        <v>1700</v>
      </c>
      <c r="G571" s="233"/>
      <c r="H571" s="233"/>
      <c r="M571" s="387" t="str">
        <f t="shared" si="47"/>
        <v/>
      </c>
      <c r="Q571" s="387"/>
      <c r="W571" s="387">
        <f t="shared" si="49"/>
        <v>0</v>
      </c>
      <c r="X571" s="387">
        <f t="shared" si="48"/>
        <v>0</v>
      </c>
    </row>
    <row r="572" spans="1:24" x14ac:dyDescent="0.25">
      <c r="A572" s="393" t="s">
        <v>8</v>
      </c>
      <c r="B572" s="393"/>
      <c r="C572" s="393" t="s">
        <v>493</v>
      </c>
      <c r="G572" s="233"/>
      <c r="H572" s="233"/>
      <c r="M572" s="387" t="str">
        <f t="shared" si="47"/>
        <v/>
      </c>
      <c r="Q572" s="387"/>
      <c r="W572" s="387">
        <f t="shared" si="49"/>
        <v>0</v>
      </c>
      <c r="X572" s="387">
        <f t="shared" si="48"/>
        <v>0</v>
      </c>
    </row>
    <row r="573" spans="1:24" x14ac:dyDescent="0.25">
      <c r="A573" s="397" t="s">
        <v>1701</v>
      </c>
      <c r="B573" s="397"/>
      <c r="C573" s="397" t="s">
        <v>1702</v>
      </c>
      <c r="G573" s="233"/>
      <c r="H573" s="233"/>
      <c r="M573" s="387" t="str">
        <f t="shared" si="47"/>
        <v/>
      </c>
      <c r="Q573" s="387"/>
      <c r="W573" s="387">
        <f t="shared" si="49"/>
        <v>0</v>
      </c>
      <c r="X573" s="387">
        <f t="shared" si="48"/>
        <v>0</v>
      </c>
    </row>
    <row r="574" spans="1:24" x14ac:dyDescent="0.25">
      <c r="A574" s="393" t="s">
        <v>97</v>
      </c>
      <c r="B574" s="393"/>
      <c r="C574" s="393" t="s">
        <v>1703</v>
      </c>
      <c r="G574" s="233"/>
      <c r="H574" s="233"/>
      <c r="M574" s="387" t="str">
        <f t="shared" si="47"/>
        <v/>
      </c>
      <c r="Q574" s="387"/>
      <c r="W574" s="387">
        <f t="shared" si="49"/>
        <v>0</v>
      </c>
      <c r="X574" s="387">
        <f t="shared" si="48"/>
        <v>0</v>
      </c>
    </row>
    <row r="575" spans="1:24" x14ac:dyDescent="0.25">
      <c r="A575" s="393" t="s">
        <v>1704</v>
      </c>
      <c r="B575" s="393"/>
      <c r="C575" s="393" t="s">
        <v>1705</v>
      </c>
      <c r="G575" s="233"/>
      <c r="H575" s="233"/>
      <c r="M575" s="387" t="str">
        <f t="shared" si="47"/>
        <v/>
      </c>
      <c r="Q575" s="387"/>
      <c r="W575" s="387">
        <f t="shared" si="49"/>
        <v>0</v>
      </c>
      <c r="X575" s="387">
        <f t="shared" si="48"/>
        <v>0</v>
      </c>
    </row>
    <row r="576" spans="1:24" x14ac:dyDescent="0.25">
      <c r="A576" s="393" t="s">
        <v>1706</v>
      </c>
      <c r="B576" s="393"/>
      <c r="C576" s="393" t="s">
        <v>1707</v>
      </c>
      <c r="G576" s="233"/>
      <c r="H576" s="233"/>
      <c r="M576" s="387" t="str">
        <f t="shared" si="47"/>
        <v/>
      </c>
      <c r="Q576" s="387"/>
      <c r="W576" s="387">
        <f t="shared" si="49"/>
        <v>0</v>
      </c>
      <c r="X576" s="387">
        <f t="shared" si="48"/>
        <v>0</v>
      </c>
    </row>
    <row r="577" spans="1:24" x14ac:dyDescent="0.25">
      <c r="A577" s="393" t="s">
        <v>96</v>
      </c>
      <c r="B577" s="393"/>
      <c r="C577" s="393" t="s">
        <v>497</v>
      </c>
      <c r="G577" s="233"/>
      <c r="H577" s="233"/>
      <c r="M577" s="387" t="str">
        <f t="shared" si="47"/>
        <v/>
      </c>
      <c r="Q577" s="387"/>
      <c r="W577" s="387">
        <f t="shared" si="49"/>
        <v>0</v>
      </c>
      <c r="X577" s="387">
        <f t="shared" si="48"/>
        <v>0</v>
      </c>
    </row>
    <row r="578" spans="1:24" x14ac:dyDescent="0.25">
      <c r="A578" s="397" t="s">
        <v>1708</v>
      </c>
      <c r="B578" s="397"/>
      <c r="C578" s="397" t="s">
        <v>1709</v>
      </c>
      <c r="G578" s="233"/>
      <c r="H578" s="233"/>
      <c r="M578" s="387" t="str">
        <f t="shared" si="47"/>
        <v/>
      </c>
      <c r="Q578" s="387"/>
      <c r="W578" s="387">
        <f t="shared" si="49"/>
        <v>0</v>
      </c>
      <c r="X578" s="387">
        <f t="shared" si="48"/>
        <v>0</v>
      </c>
    </row>
    <row r="579" spans="1:24" x14ac:dyDescent="0.25">
      <c r="A579" s="393" t="s">
        <v>93</v>
      </c>
      <c r="B579" s="393"/>
      <c r="C579" s="393" t="s">
        <v>481</v>
      </c>
      <c r="G579" s="233"/>
      <c r="H579" s="233"/>
      <c r="M579" s="387" t="str">
        <f t="shared" si="47"/>
        <v/>
      </c>
      <c r="Q579" s="387"/>
      <c r="W579" s="387">
        <f t="shared" si="49"/>
        <v>0</v>
      </c>
      <c r="X579" s="387">
        <f t="shared" si="48"/>
        <v>0</v>
      </c>
    </row>
    <row r="580" spans="1:24" x14ac:dyDescent="0.25">
      <c r="A580" s="393" t="s">
        <v>106</v>
      </c>
      <c r="B580" s="393"/>
      <c r="C580" s="393" t="s">
        <v>502</v>
      </c>
      <c r="G580" s="233"/>
      <c r="H580" s="233"/>
      <c r="M580" s="387" t="str">
        <f t="shared" si="47"/>
        <v/>
      </c>
      <c r="Q580" s="387"/>
      <c r="W580" s="387">
        <f t="shared" si="49"/>
        <v>0</v>
      </c>
      <c r="X580" s="387">
        <f t="shared" si="48"/>
        <v>0</v>
      </c>
    </row>
    <row r="581" spans="1:24" x14ac:dyDescent="0.25">
      <c r="A581" s="397" t="s">
        <v>1710</v>
      </c>
      <c r="B581" s="397"/>
      <c r="C581" s="397" t="s">
        <v>1711</v>
      </c>
      <c r="G581" s="233"/>
      <c r="H581" s="233"/>
      <c r="M581" s="387" t="str">
        <f t="shared" ref="M581:M644" si="50">IF(ISERROR(FIND(" (include",O581)),"",RIGHT(O581,LEN(O581)-FIND(" (include",O581)))</f>
        <v/>
      </c>
      <c r="Q581" s="387"/>
      <c r="W581" s="387">
        <f t="shared" si="49"/>
        <v>0</v>
      </c>
      <c r="X581" s="387">
        <f t="shared" si="48"/>
        <v>0</v>
      </c>
    </row>
    <row r="582" spans="1:24" x14ac:dyDescent="0.25">
      <c r="A582" s="397" t="s">
        <v>1712</v>
      </c>
      <c r="B582" s="397"/>
      <c r="C582" s="397" t="s">
        <v>1713</v>
      </c>
      <c r="G582" s="233"/>
      <c r="H582" s="233"/>
      <c r="M582" s="387" t="str">
        <f t="shared" si="50"/>
        <v/>
      </c>
      <c r="Q582" s="387"/>
      <c r="W582" s="387">
        <f t="shared" si="49"/>
        <v>0</v>
      </c>
      <c r="X582" s="387">
        <f t="shared" ref="X582:X645" si="51">IF(LEFT(W582,1)=" ",1,0)</f>
        <v>0</v>
      </c>
    </row>
    <row r="583" spans="1:24" x14ac:dyDescent="0.25">
      <c r="A583" s="393" t="s">
        <v>1714</v>
      </c>
      <c r="B583" s="393"/>
      <c r="C583" s="393" t="s">
        <v>506</v>
      </c>
      <c r="G583" s="233"/>
      <c r="H583" s="233"/>
      <c r="M583" s="387" t="str">
        <f t="shared" si="50"/>
        <v/>
      </c>
      <c r="Q583" s="387"/>
      <c r="W583" s="387">
        <f t="shared" si="49"/>
        <v>0</v>
      </c>
      <c r="X583" s="387">
        <f t="shared" si="51"/>
        <v>0</v>
      </c>
    </row>
    <row r="584" spans="1:24" x14ac:dyDescent="0.25">
      <c r="A584" s="397" t="s">
        <v>1715</v>
      </c>
      <c r="B584" s="397"/>
      <c r="C584" s="397" t="s">
        <v>1716</v>
      </c>
      <c r="G584" s="233"/>
      <c r="H584" s="233"/>
      <c r="M584" s="387" t="str">
        <f t="shared" si="50"/>
        <v/>
      </c>
      <c r="Q584" s="387"/>
      <c r="W584" s="387">
        <f t="shared" si="49"/>
        <v>0</v>
      </c>
      <c r="X584" s="387">
        <f t="shared" si="51"/>
        <v>0</v>
      </c>
    </row>
    <row r="585" spans="1:24" x14ac:dyDescent="0.25">
      <c r="A585" s="393" t="s">
        <v>1717</v>
      </c>
      <c r="B585" s="393"/>
      <c r="C585" s="393" t="s">
        <v>510</v>
      </c>
      <c r="G585" s="233"/>
      <c r="H585" s="233"/>
      <c r="M585" s="387" t="str">
        <f t="shared" si="50"/>
        <v/>
      </c>
      <c r="Q585" s="387"/>
      <c r="W585" s="387">
        <f t="shared" si="49"/>
        <v>0</v>
      </c>
      <c r="X585" s="387">
        <f t="shared" si="51"/>
        <v>0</v>
      </c>
    </row>
    <row r="586" spans="1:24" x14ac:dyDescent="0.25">
      <c r="A586" s="393" t="s">
        <v>1718</v>
      </c>
      <c r="B586" s="393"/>
      <c r="C586" s="393" t="s">
        <v>512</v>
      </c>
      <c r="G586" s="233"/>
      <c r="H586" s="233"/>
      <c r="M586" s="387" t="str">
        <f t="shared" si="50"/>
        <v/>
      </c>
      <c r="Q586" s="387"/>
      <c r="W586" s="387">
        <f t="shared" si="49"/>
        <v>0</v>
      </c>
      <c r="X586" s="387">
        <f t="shared" si="51"/>
        <v>0</v>
      </c>
    </row>
    <row r="587" spans="1:24" x14ac:dyDescent="0.25">
      <c r="A587" s="393" t="s">
        <v>1719</v>
      </c>
      <c r="B587" s="393"/>
      <c r="C587" s="393" t="s">
        <v>515</v>
      </c>
      <c r="G587" s="233"/>
      <c r="H587" s="233"/>
      <c r="M587" s="387" t="str">
        <f t="shared" si="50"/>
        <v/>
      </c>
      <c r="Q587" s="387"/>
      <c r="W587" s="387">
        <f t="shared" si="49"/>
        <v>0</v>
      </c>
      <c r="X587" s="387">
        <f t="shared" si="51"/>
        <v>0</v>
      </c>
    </row>
    <row r="588" spans="1:24" x14ac:dyDescent="0.25">
      <c r="A588" s="393" t="s">
        <v>38</v>
      </c>
      <c r="B588" s="393"/>
      <c r="C588" s="393" t="s">
        <v>517</v>
      </c>
      <c r="G588" s="233"/>
      <c r="H588" s="233"/>
      <c r="M588" s="387" t="str">
        <f t="shared" si="50"/>
        <v/>
      </c>
      <c r="Q588" s="387"/>
      <c r="W588" s="387">
        <f t="shared" si="49"/>
        <v>0</v>
      </c>
      <c r="X588" s="387">
        <f t="shared" si="51"/>
        <v>0</v>
      </c>
    </row>
    <row r="589" spans="1:24" x14ac:dyDescent="0.25">
      <c r="A589" s="393" t="s">
        <v>1720</v>
      </c>
      <c r="B589" s="393"/>
      <c r="C589" s="393" t="s">
        <v>482</v>
      </c>
      <c r="G589" s="233"/>
      <c r="H589" s="233"/>
      <c r="M589" s="387" t="str">
        <f t="shared" si="50"/>
        <v/>
      </c>
      <c r="Q589" s="387"/>
      <c r="W589" s="387">
        <f t="shared" si="49"/>
        <v>0</v>
      </c>
      <c r="X589" s="387">
        <f t="shared" si="51"/>
        <v>0</v>
      </c>
    </row>
    <row r="590" spans="1:24" x14ac:dyDescent="0.25">
      <c r="A590" s="393" t="s">
        <v>1721</v>
      </c>
      <c r="B590" s="393"/>
      <c r="C590" s="393" t="s">
        <v>521</v>
      </c>
      <c r="G590" s="233"/>
      <c r="H590" s="233"/>
      <c r="M590" s="387" t="str">
        <f t="shared" si="50"/>
        <v/>
      </c>
      <c r="Q590" s="387"/>
      <c r="W590" s="387">
        <f t="shared" si="49"/>
        <v>0</v>
      </c>
      <c r="X590" s="387">
        <f t="shared" si="51"/>
        <v>0</v>
      </c>
    </row>
    <row r="591" spans="1:24" x14ac:dyDescent="0.25">
      <c r="A591" s="393" t="s">
        <v>1722</v>
      </c>
      <c r="B591" s="393"/>
      <c r="C591" s="393" t="s">
        <v>1723</v>
      </c>
      <c r="G591" s="233"/>
      <c r="H591" s="233"/>
      <c r="M591" s="387" t="str">
        <f t="shared" si="50"/>
        <v/>
      </c>
      <c r="Q591" s="387"/>
      <c r="W591" s="387">
        <f t="shared" si="49"/>
        <v>0</v>
      </c>
      <c r="X591" s="387">
        <f t="shared" si="51"/>
        <v>0</v>
      </c>
    </row>
    <row r="592" spans="1:24" x14ac:dyDescent="0.25">
      <c r="A592" s="393" t="s">
        <v>1724</v>
      </c>
      <c r="B592" s="393"/>
      <c r="C592" s="393" t="s">
        <v>1725</v>
      </c>
      <c r="G592" s="233"/>
      <c r="H592" s="233"/>
      <c r="M592" s="387" t="str">
        <f t="shared" si="50"/>
        <v/>
      </c>
      <c r="Q592" s="387"/>
      <c r="W592" s="387">
        <f t="shared" si="49"/>
        <v>0</v>
      </c>
      <c r="X592" s="387">
        <f t="shared" si="51"/>
        <v>0</v>
      </c>
    </row>
    <row r="593" spans="1:24" x14ac:dyDescent="0.25">
      <c r="A593" s="393" t="s">
        <v>1726</v>
      </c>
      <c r="B593" s="393"/>
      <c r="C593" s="393" t="s">
        <v>1727</v>
      </c>
      <c r="G593" s="233"/>
      <c r="H593" s="233"/>
      <c r="M593" s="387" t="str">
        <f t="shared" si="50"/>
        <v/>
      </c>
      <c r="Q593" s="387"/>
      <c r="W593" s="387">
        <f t="shared" si="49"/>
        <v>0</v>
      </c>
      <c r="X593" s="387">
        <f t="shared" si="51"/>
        <v>0</v>
      </c>
    </row>
    <row r="594" spans="1:24" x14ac:dyDescent="0.25">
      <c r="A594" s="397" t="s">
        <v>1728</v>
      </c>
      <c r="B594" s="397"/>
      <c r="C594" s="397" t="s">
        <v>1729</v>
      </c>
      <c r="G594" s="233"/>
      <c r="H594" s="233"/>
      <c r="M594" s="387" t="str">
        <f t="shared" si="50"/>
        <v/>
      </c>
      <c r="Q594" s="387"/>
      <c r="W594" s="387">
        <f t="shared" si="49"/>
        <v>0</v>
      </c>
      <c r="X594" s="387">
        <f t="shared" si="51"/>
        <v>0</v>
      </c>
    </row>
    <row r="595" spans="1:24" x14ac:dyDescent="0.25">
      <c r="A595" s="397" t="s">
        <v>1730</v>
      </c>
      <c r="B595" s="397"/>
      <c r="C595" s="397" t="s">
        <v>1731</v>
      </c>
      <c r="G595" s="233"/>
      <c r="H595" s="233"/>
      <c r="M595" s="387" t="str">
        <f t="shared" si="50"/>
        <v/>
      </c>
      <c r="Q595" s="387"/>
      <c r="W595" s="387">
        <f t="shared" si="49"/>
        <v>0</v>
      </c>
      <c r="X595" s="387">
        <f t="shared" si="51"/>
        <v>0</v>
      </c>
    </row>
    <row r="596" spans="1:24" x14ac:dyDescent="0.25">
      <c r="A596" s="397" t="s">
        <v>1732</v>
      </c>
      <c r="B596" s="397"/>
      <c r="C596" s="397" t="s">
        <v>1733</v>
      </c>
      <c r="G596" s="233"/>
      <c r="H596" s="233"/>
      <c r="M596" s="387" t="str">
        <f t="shared" si="50"/>
        <v/>
      </c>
      <c r="Q596" s="387"/>
      <c r="W596" s="387">
        <f t="shared" si="49"/>
        <v>0</v>
      </c>
      <c r="X596" s="387">
        <f t="shared" si="51"/>
        <v>0</v>
      </c>
    </row>
    <row r="597" spans="1:24" x14ac:dyDescent="0.25">
      <c r="A597" s="397" t="s">
        <v>1734</v>
      </c>
      <c r="B597" s="397"/>
      <c r="C597" s="397" t="s">
        <v>519</v>
      </c>
      <c r="G597" s="233"/>
      <c r="H597" s="233"/>
      <c r="M597" s="387" t="str">
        <f t="shared" si="50"/>
        <v/>
      </c>
      <c r="Q597" s="387"/>
      <c r="W597" s="387">
        <f t="shared" si="49"/>
        <v>0</v>
      </c>
      <c r="X597" s="387">
        <f t="shared" si="51"/>
        <v>0</v>
      </c>
    </row>
    <row r="598" spans="1:24" x14ac:dyDescent="0.25">
      <c r="A598" s="397" t="s">
        <v>1735</v>
      </c>
      <c r="B598" s="397"/>
      <c r="C598" s="397" t="s">
        <v>1736</v>
      </c>
      <c r="G598" s="233"/>
      <c r="H598" s="233"/>
      <c r="M598" s="387" t="str">
        <f t="shared" si="50"/>
        <v/>
      </c>
      <c r="Q598" s="387"/>
      <c r="W598" s="387">
        <f t="shared" si="49"/>
        <v>0</v>
      </c>
      <c r="X598" s="387">
        <f t="shared" si="51"/>
        <v>0</v>
      </c>
    </row>
    <row r="599" spans="1:24" x14ac:dyDescent="0.25">
      <c r="A599" s="393" t="s">
        <v>1737</v>
      </c>
      <c r="B599" s="393"/>
      <c r="C599" s="393" t="s">
        <v>532</v>
      </c>
      <c r="G599" s="233"/>
      <c r="H599" s="233"/>
      <c r="M599" s="387" t="str">
        <f t="shared" si="50"/>
        <v/>
      </c>
      <c r="Q599" s="387"/>
      <c r="W599" s="387">
        <f t="shared" si="49"/>
        <v>0</v>
      </c>
      <c r="X599" s="387">
        <f t="shared" si="51"/>
        <v>0</v>
      </c>
    </row>
    <row r="600" spans="1:24" x14ac:dyDescent="0.25">
      <c r="A600" s="393" t="s">
        <v>1738</v>
      </c>
      <c r="B600" s="393"/>
      <c r="C600" s="397" t="s">
        <v>1739</v>
      </c>
      <c r="G600" s="233"/>
      <c r="H600" s="233"/>
      <c r="M600" s="387" t="str">
        <f t="shared" si="50"/>
        <v/>
      </c>
      <c r="Q600" s="387"/>
      <c r="W600" s="387">
        <f t="shared" si="49"/>
        <v>0</v>
      </c>
      <c r="X600" s="387">
        <f t="shared" si="51"/>
        <v>0</v>
      </c>
    </row>
    <row r="601" spans="1:24" x14ac:dyDescent="0.25">
      <c r="A601" s="393" t="s">
        <v>1740</v>
      </c>
      <c r="B601" s="393"/>
      <c r="C601" s="397" t="s">
        <v>1741</v>
      </c>
      <c r="G601" s="233"/>
      <c r="H601" s="233"/>
      <c r="M601" s="387" t="str">
        <f t="shared" si="50"/>
        <v/>
      </c>
      <c r="Q601" s="387"/>
      <c r="W601" s="387">
        <f t="shared" si="49"/>
        <v>0</v>
      </c>
      <c r="X601" s="387">
        <f t="shared" si="51"/>
        <v>0</v>
      </c>
    </row>
    <row r="602" spans="1:24" x14ac:dyDescent="0.25">
      <c r="A602" s="393" t="s">
        <v>1742</v>
      </c>
      <c r="B602" s="393"/>
      <c r="C602" s="397" t="s">
        <v>1743</v>
      </c>
      <c r="G602" s="233"/>
      <c r="H602" s="233"/>
      <c r="M602" s="387" t="str">
        <f t="shared" si="50"/>
        <v/>
      </c>
      <c r="Q602" s="387"/>
      <c r="W602" s="387">
        <f t="shared" si="49"/>
        <v>0</v>
      </c>
      <c r="X602" s="387">
        <f t="shared" si="51"/>
        <v>0</v>
      </c>
    </row>
    <row r="603" spans="1:24" x14ac:dyDescent="0.25">
      <c r="A603" s="393" t="s">
        <v>1744</v>
      </c>
      <c r="B603" s="393"/>
      <c r="C603" s="397" t="s">
        <v>1745</v>
      </c>
      <c r="G603" s="233"/>
      <c r="H603" s="233"/>
      <c r="M603" s="387" t="str">
        <f t="shared" si="50"/>
        <v/>
      </c>
      <c r="Q603" s="387"/>
      <c r="W603" s="387">
        <f t="shared" si="49"/>
        <v>0</v>
      </c>
      <c r="X603" s="387">
        <f t="shared" si="51"/>
        <v>0</v>
      </c>
    </row>
    <row r="604" spans="1:24" x14ac:dyDescent="0.25">
      <c r="A604" s="393" t="s">
        <v>1746</v>
      </c>
      <c r="B604" s="393"/>
      <c r="C604" s="397" t="s">
        <v>1747</v>
      </c>
      <c r="G604" s="233"/>
      <c r="H604" s="233"/>
      <c r="M604" s="387" t="str">
        <f t="shared" si="50"/>
        <v/>
      </c>
      <c r="Q604" s="387"/>
      <c r="W604" s="387">
        <f t="shared" si="49"/>
        <v>0</v>
      </c>
      <c r="X604" s="387">
        <f t="shared" si="51"/>
        <v>0</v>
      </c>
    </row>
    <row r="605" spans="1:24" x14ac:dyDescent="0.25">
      <c r="A605" s="393" t="s">
        <v>1748</v>
      </c>
      <c r="B605" s="393"/>
      <c r="C605" s="397" t="s">
        <v>1749</v>
      </c>
      <c r="G605" s="233"/>
      <c r="H605" s="233"/>
      <c r="M605" s="387" t="str">
        <f t="shared" si="50"/>
        <v/>
      </c>
      <c r="Q605" s="387"/>
      <c r="W605" s="387">
        <f t="shared" si="49"/>
        <v>0</v>
      </c>
      <c r="X605" s="387">
        <f t="shared" si="51"/>
        <v>0</v>
      </c>
    </row>
    <row r="606" spans="1:24" x14ac:dyDescent="0.25">
      <c r="A606" s="393" t="s">
        <v>1750</v>
      </c>
      <c r="B606" s="393"/>
      <c r="C606" s="393" t="s">
        <v>1751</v>
      </c>
      <c r="G606" s="233"/>
      <c r="H606" s="233"/>
      <c r="M606" s="387" t="str">
        <f t="shared" si="50"/>
        <v/>
      </c>
      <c r="Q606" s="387"/>
      <c r="W606" s="387">
        <f t="shared" si="49"/>
        <v>0</v>
      </c>
      <c r="X606" s="387">
        <f t="shared" si="51"/>
        <v>0</v>
      </c>
    </row>
    <row r="607" spans="1:24" x14ac:dyDescent="0.25">
      <c r="A607" s="393" t="s">
        <v>1752</v>
      </c>
      <c r="B607" s="393"/>
      <c r="C607" s="393" t="s">
        <v>546</v>
      </c>
      <c r="G607" s="233"/>
      <c r="H607" s="233"/>
      <c r="M607" s="387" t="str">
        <f t="shared" si="50"/>
        <v/>
      </c>
      <c r="Q607" s="387"/>
      <c r="W607" s="387">
        <f t="shared" si="49"/>
        <v>0</v>
      </c>
      <c r="X607" s="387">
        <f t="shared" si="51"/>
        <v>0</v>
      </c>
    </row>
    <row r="608" spans="1:24" x14ac:dyDescent="0.25">
      <c r="A608" s="393" t="s">
        <v>1753</v>
      </c>
      <c r="B608" s="393"/>
      <c r="C608" s="393" t="s">
        <v>1754</v>
      </c>
      <c r="G608" s="233"/>
      <c r="H608" s="233"/>
      <c r="M608" s="387" t="str">
        <f t="shared" si="50"/>
        <v/>
      </c>
      <c r="Q608" s="387"/>
      <c r="W608" s="387">
        <f t="shared" si="49"/>
        <v>0</v>
      </c>
      <c r="X608" s="387">
        <f t="shared" si="51"/>
        <v>0</v>
      </c>
    </row>
    <row r="609" spans="1:24" x14ac:dyDescent="0.25">
      <c r="A609" s="393" t="s">
        <v>832</v>
      </c>
      <c r="B609" s="393"/>
      <c r="C609" s="393" t="s">
        <v>1755</v>
      </c>
      <c r="G609" s="233"/>
      <c r="H609" s="233"/>
      <c r="M609" s="387" t="str">
        <f t="shared" si="50"/>
        <v/>
      </c>
      <c r="Q609" s="387"/>
      <c r="W609" s="387">
        <f t="shared" si="49"/>
        <v>0</v>
      </c>
      <c r="X609" s="387">
        <f t="shared" si="51"/>
        <v>0</v>
      </c>
    </row>
    <row r="610" spans="1:24" x14ac:dyDescent="0.25">
      <c r="A610" s="397" t="s">
        <v>1756</v>
      </c>
      <c r="B610" s="397"/>
      <c r="C610" s="397" t="s">
        <v>1757</v>
      </c>
      <c r="G610" s="233"/>
      <c r="H610" s="233"/>
      <c r="M610" s="387" t="str">
        <f t="shared" si="50"/>
        <v/>
      </c>
      <c r="Q610" s="387"/>
      <c r="W610" s="387">
        <f t="shared" si="49"/>
        <v>0</v>
      </c>
      <c r="X610" s="387">
        <f t="shared" si="51"/>
        <v>0</v>
      </c>
    </row>
    <row r="611" spans="1:24" x14ac:dyDescent="0.25">
      <c r="A611" s="397" t="s">
        <v>1758</v>
      </c>
      <c r="B611" s="397"/>
      <c r="C611" s="397" t="s">
        <v>1759</v>
      </c>
      <c r="G611" s="233"/>
      <c r="H611" s="233"/>
      <c r="M611" s="387" t="str">
        <f t="shared" si="50"/>
        <v/>
      </c>
      <c r="Q611" s="387"/>
      <c r="W611" s="387">
        <f t="shared" si="49"/>
        <v>0</v>
      </c>
      <c r="X611" s="387">
        <f t="shared" si="51"/>
        <v>0</v>
      </c>
    </row>
    <row r="612" spans="1:24" x14ac:dyDescent="0.25">
      <c r="A612" s="393" t="s">
        <v>1760</v>
      </c>
      <c r="B612" s="393"/>
      <c r="C612" s="393" t="s">
        <v>1761</v>
      </c>
      <c r="G612" s="233"/>
      <c r="H612" s="233"/>
      <c r="M612" s="387" t="str">
        <f t="shared" si="50"/>
        <v/>
      </c>
      <c r="Q612" s="387"/>
      <c r="W612" s="387">
        <f t="shared" si="49"/>
        <v>0</v>
      </c>
      <c r="X612" s="387">
        <f t="shared" si="51"/>
        <v>0</v>
      </c>
    </row>
    <row r="613" spans="1:24" x14ac:dyDescent="0.25">
      <c r="A613" s="393" t="s">
        <v>1762</v>
      </c>
      <c r="B613" s="393"/>
      <c r="C613" s="393" t="s">
        <v>1763</v>
      </c>
      <c r="G613" s="233"/>
      <c r="H613" s="233"/>
      <c r="M613" s="387" t="str">
        <f t="shared" si="50"/>
        <v/>
      </c>
      <c r="Q613" s="387"/>
      <c r="W613" s="387">
        <f t="shared" si="49"/>
        <v>0</v>
      </c>
      <c r="X613" s="387">
        <f t="shared" si="51"/>
        <v>0</v>
      </c>
    </row>
    <row r="614" spans="1:24" x14ac:dyDescent="0.25">
      <c r="A614" s="394" t="s">
        <v>1764</v>
      </c>
      <c r="B614" s="394"/>
      <c r="C614" s="394" t="s">
        <v>1765</v>
      </c>
      <c r="G614" s="233"/>
      <c r="H614" s="233"/>
      <c r="M614" s="387" t="str">
        <f t="shared" si="50"/>
        <v/>
      </c>
      <c r="Q614" s="387"/>
      <c r="W614" s="387">
        <f t="shared" si="49"/>
        <v>0</v>
      </c>
      <c r="X614" s="387">
        <f t="shared" si="51"/>
        <v>0</v>
      </c>
    </row>
    <row r="615" spans="1:24" x14ac:dyDescent="0.25">
      <c r="A615" s="397" t="s">
        <v>1766</v>
      </c>
      <c r="B615" s="397"/>
      <c r="C615" s="397" t="s">
        <v>1767</v>
      </c>
      <c r="G615" s="233"/>
      <c r="H615" s="233"/>
      <c r="M615" s="387" t="str">
        <f t="shared" si="50"/>
        <v/>
      </c>
      <c r="Q615" s="387"/>
      <c r="W615" s="387">
        <f t="shared" si="49"/>
        <v>0</v>
      </c>
      <c r="X615" s="387">
        <f t="shared" si="51"/>
        <v>0</v>
      </c>
    </row>
    <row r="616" spans="1:24" x14ac:dyDescent="0.25">
      <c r="A616" s="393" t="s">
        <v>1768</v>
      </c>
      <c r="B616" s="393"/>
      <c r="C616" s="393" t="s">
        <v>1769</v>
      </c>
      <c r="G616" s="233"/>
      <c r="H616" s="233"/>
      <c r="M616" s="387" t="str">
        <f t="shared" si="50"/>
        <v/>
      </c>
      <c r="Q616" s="387"/>
      <c r="W616" s="387">
        <f t="shared" si="49"/>
        <v>0</v>
      </c>
      <c r="X616" s="387">
        <f t="shared" si="51"/>
        <v>0</v>
      </c>
    </row>
    <row r="617" spans="1:24" x14ac:dyDescent="0.25">
      <c r="A617" s="393" t="s">
        <v>1770</v>
      </c>
      <c r="B617" s="393"/>
      <c r="C617" s="393" t="s">
        <v>1771</v>
      </c>
      <c r="G617" s="233"/>
      <c r="H617" s="233"/>
      <c r="M617" s="387" t="str">
        <f t="shared" si="50"/>
        <v/>
      </c>
      <c r="Q617" s="387"/>
      <c r="W617" s="387">
        <f t="shared" si="49"/>
        <v>0</v>
      </c>
      <c r="X617" s="387">
        <f t="shared" si="51"/>
        <v>0</v>
      </c>
    </row>
    <row r="618" spans="1:24" x14ac:dyDescent="0.25">
      <c r="A618" s="393" t="s">
        <v>1772</v>
      </c>
      <c r="B618" s="393"/>
      <c r="C618" s="393" t="s">
        <v>1773</v>
      </c>
      <c r="G618" s="233"/>
      <c r="H618" s="233"/>
      <c r="M618" s="387" t="str">
        <f t="shared" si="50"/>
        <v/>
      </c>
      <c r="Q618" s="387"/>
      <c r="W618" s="387">
        <f t="shared" ref="W618:W668" si="52">IF(LEFT(V618,1)=" ",RIGHT(V618,LEN(V618)-1),V618)</f>
        <v>0</v>
      </c>
      <c r="X618" s="387">
        <f t="shared" si="51"/>
        <v>0</v>
      </c>
    </row>
    <row r="619" spans="1:24" x14ac:dyDescent="0.25">
      <c r="A619" s="397" t="s">
        <v>1774</v>
      </c>
      <c r="B619" s="397"/>
      <c r="C619" s="397" t="s">
        <v>1775</v>
      </c>
      <c r="G619" s="233"/>
      <c r="H619" s="233"/>
      <c r="M619" s="387" t="str">
        <f t="shared" si="50"/>
        <v/>
      </c>
      <c r="Q619" s="387"/>
      <c r="W619" s="387">
        <f t="shared" si="52"/>
        <v>0</v>
      </c>
      <c r="X619" s="387">
        <f t="shared" si="51"/>
        <v>0</v>
      </c>
    </row>
    <row r="620" spans="1:24" x14ac:dyDescent="0.25">
      <c r="A620" s="393" t="s">
        <v>1776</v>
      </c>
      <c r="B620" s="393"/>
      <c r="C620" s="393" t="s">
        <v>1777</v>
      </c>
      <c r="G620" s="233"/>
      <c r="H620" s="233"/>
      <c r="M620" s="387" t="str">
        <f t="shared" si="50"/>
        <v/>
      </c>
      <c r="Q620" s="387"/>
      <c r="W620" s="387">
        <f t="shared" si="52"/>
        <v>0</v>
      </c>
      <c r="X620" s="387">
        <f t="shared" si="51"/>
        <v>0</v>
      </c>
    </row>
    <row r="621" spans="1:24" x14ac:dyDescent="0.25">
      <c r="A621" s="393" t="s">
        <v>363</v>
      </c>
      <c r="B621" s="393"/>
      <c r="C621" s="393" t="s">
        <v>1778</v>
      </c>
      <c r="G621" s="233"/>
      <c r="H621" s="233"/>
      <c r="M621" s="387" t="str">
        <f t="shared" si="50"/>
        <v/>
      </c>
      <c r="Q621" s="387"/>
      <c r="W621" s="387">
        <f t="shared" si="52"/>
        <v>0</v>
      </c>
      <c r="X621" s="387">
        <f t="shared" si="51"/>
        <v>0</v>
      </c>
    </row>
    <row r="622" spans="1:24" x14ac:dyDescent="0.25">
      <c r="A622" s="397" t="s">
        <v>1779</v>
      </c>
      <c r="B622" s="397"/>
      <c r="C622" s="397" t="s">
        <v>1780</v>
      </c>
      <c r="G622" s="233"/>
      <c r="H622" s="233"/>
      <c r="M622" s="387" t="str">
        <f t="shared" si="50"/>
        <v/>
      </c>
      <c r="Q622" s="387"/>
      <c r="W622" s="387">
        <f t="shared" si="52"/>
        <v>0</v>
      </c>
      <c r="X622" s="387">
        <f t="shared" si="51"/>
        <v>0</v>
      </c>
    </row>
    <row r="623" spans="1:24" x14ac:dyDescent="0.25">
      <c r="A623" s="393" t="s">
        <v>102</v>
      </c>
      <c r="B623" s="393"/>
      <c r="C623" s="393" t="s">
        <v>488</v>
      </c>
      <c r="G623" s="233"/>
      <c r="H623" s="233"/>
      <c r="M623" s="387" t="str">
        <f t="shared" si="50"/>
        <v/>
      </c>
      <c r="Q623" s="387"/>
      <c r="W623" s="387">
        <f t="shared" si="52"/>
        <v>0</v>
      </c>
      <c r="X623" s="387">
        <f t="shared" si="51"/>
        <v>0</v>
      </c>
    </row>
    <row r="624" spans="1:24" x14ac:dyDescent="0.25">
      <c r="A624" s="397" t="s">
        <v>103</v>
      </c>
      <c r="B624" s="397"/>
      <c r="C624" s="397" t="s">
        <v>1781</v>
      </c>
      <c r="G624" s="233"/>
      <c r="H624" s="233"/>
      <c r="M624" s="387" t="str">
        <f t="shared" si="50"/>
        <v/>
      </c>
      <c r="Q624" s="387"/>
      <c r="W624" s="387">
        <f t="shared" si="52"/>
        <v>0</v>
      </c>
      <c r="X624" s="387">
        <f t="shared" si="51"/>
        <v>0</v>
      </c>
    </row>
    <row r="625" spans="1:24" x14ac:dyDescent="0.25">
      <c r="A625" s="397" t="s">
        <v>691</v>
      </c>
      <c r="B625" s="397"/>
      <c r="C625" s="397" t="s">
        <v>1782</v>
      </c>
      <c r="G625" s="233"/>
      <c r="H625" s="233"/>
      <c r="M625" s="387" t="str">
        <f t="shared" si="50"/>
        <v/>
      </c>
      <c r="Q625" s="387"/>
      <c r="W625" s="387">
        <f t="shared" si="52"/>
        <v>0</v>
      </c>
      <c r="X625" s="387">
        <f t="shared" si="51"/>
        <v>0</v>
      </c>
    </row>
    <row r="626" spans="1:24" x14ac:dyDescent="0.25">
      <c r="A626" s="393" t="s">
        <v>1783</v>
      </c>
      <c r="B626" s="393"/>
      <c r="C626" s="393" t="s">
        <v>1784</v>
      </c>
      <c r="G626" s="233"/>
      <c r="H626" s="233"/>
      <c r="M626" s="387" t="str">
        <f t="shared" si="50"/>
        <v/>
      </c>
      <c r="Q626" s="387"/>
      <c r="W626" s="387">
        <f t="shared" si="52"/>
        <v>0</v>
      </c>
      <c r="X626" s="387">
        <f t="shared" si="51"/>
        <v>0</v>
      </c>
    </row>
    <row r="627" spans="1:24" x14ac:dyDescent="0.25">
      <c r="A627" s="393" t="s">
        <v>1785</v>
      </c>
      <c r="B627" s="393"/>
      <c r="C627" s="393" t="s">
        <v>1786</v>
      </c>
      <c r="G627" s="233"/>
      <c r="H627" s="233"/>
      <c r="M627" s="387" t="str">
        <f t="shared" si="50"/>
        <v/>
      </c>
      <c r="Q627" s="387"/>
      <c r="W627" s="387">
        <f t="shared" si="52"/>
        <v>0</v>
      </c>
      <c r="X627" s="387">
        <f t="shared" si="51"/>
        <v>0</v>
      </c>
    </row>
    <row r="628" spans="1:24" x14ac:dyDescent="0.25">
      <c r="A628" s="393" t="s">
        <v>1787</v>
      </c>
      <c r="B628" s="393"/>
      <c r="C628" s="393" t="s">
        <v>1788</v>
      </c>
      <c r="G628" s="233"/>
      <c r="H628" s="233"/>
      <c r="M628" s="387" t="str">
        <f t="shared" si="50"/>
        <v/>
      </c>
      <c r="Q628" s="387"/>
      <c r="W628" s="387">
        <f t="shared" si="52"/>
        <v>0</v>
      </c>
      <c r="X628" s="387">
        <f t="shared" si="51"/>
        <v>0</v>
      </c>
    </row>
    <row r="629" spans="1:24" x14ac:dyDescent="0.25">
      <c r="A629" s="393" t="s">
        <v>1789</v>
      </c>
      <c r="B629" s="393"/>
      <c r="C629" s="393" t="s">
        <v>1790</v>
      </c>
      <c r="G629" s="233"/>
      <c r="H629" s="233"/>
      <c r="M629" s="387" t="str">
        <f t="shared" si="50"/>
        <v/>
      </c>
      <c r="Q629" s="387"/>
      <c r="W629" s="387">
        <f t="shared" si="52"/>
        <v>0</v>
      </c>
      <c r="X629" s="387">
        <f t="shared" si="51"/>
        <v>0</v>
      </c>
    </row>
    <row r="630" spans="1:24" x14ac:dyDescent="0.25">
      <c r="A630" s="397" t="s">
        <v>1791</v>
      </c>
      <c r="B630" s="397"/>
      <c r="C630" s="397" t="s">
        <v>1792</v>
      </c>
      <c r="G630" s="233"/>
      <c r="H630" s="233"/>
      <c r="M630" s="387" t="str">
        <f t="shared" si="50"/>
        <v/>
      </c>
      <c r="Q630" s="387"/>
      <c r="W630" s="387">
        <f t="shared" si="52"/>
        <v>0</v>
      </c>
      <c r="X630" s="387">
        <f t="shared" si="51"/>
        <v>0</v>
      </c>
    </row>
    <row r="631" spans="1:24" x14ac:dyDescent="0.25">
      <c r="A631" s="397" t="s">
        <v>1793</v>
      </c>
      <c r="B631" s="397"/>
      <c r="C631" s="397" t="s">
        <v>1794</v>
      </c>
      <c r="G631" s="233"/>
      <c r="H631" s="233"/>
      <c r="M631" s="387" t="str">
        <f t="shared" si="50"/>
        <v/>
      </c>
      <c r="Q631" s="387"/>
      <c r="W631" s="387">
        <f t="shared" si="52"/>
        <v>0</v>
      </c>
      <c r="X631" s="387">
        <f t="shared" si="51"/>
        <v>0</v>
      </c>
    </row>
    <row r="632" spans="1:24" x14ac:dyDescent="0.25">
      <c r="A632" s="397" t="s">
        <v>1795</v>
      </c>
      <c r="B632" s="397"/>
      <c r="C632" s="397" t="s">
        <v>1796</v>
      </c>
      <c r="G632" s="233"/>
      <c r="H632" s="233"/>
      <c r="M632" s="387" t="str">
        <f t="shared" si="50"/>
        <v/>
      </c>
      <c r="Q632" s="387"/>
      <c r="W632" s="387">
        <f t="shared" si="52"/>
        <v>0</v>
      </c>
      <c r="X632" s="387">
        <f t="shared" si="51"/>
        <v>0</v>
      </c>
    </row>
    <row r="633" spans="1:24" x14ac:dyDescent="0.25">
      <c r="A633" s="397" t="s">
        <v>1797</v>
      </c>
      <c r="B633" s="397"/>
      <c r="C633" s="397" t="s">
        <v>1798</v>
      </c>
      <c r="G633" s="233"/>
      <c r="H633" s="233"/>
      <c r="M633" s="387" t="str">
        <f t="shared" si="50"/>
        <v/>
      </c>
      <c r="Q633" s="387"/>
      <c r="W633" s="387">
        <f t="shared" si="52"/>
        <v>0</v>
      </c>
      <c r="X633" s="387">
        <f t="shared" si="51"/>
        <v>0</v>
      </c>
    </row>
    <row r="634" spans="1:24" x14ac:dyDescent="0.25">
      <c r="A634" s="397" t="s">
        <v>1799</v>
      </c>
      <c r="B634" s="397"/>
      <c r="C634" s="397" t="s">
        <v>1800</v>
      </c>
      <c r="G634" s="233"/>
      <c r="H634" s="233"/>
      <c r="M634" s="387" t="str">
        <f t="shared" si="50"/>
        <v/>
      </c>
      <c r="Q634" s="387"/>
      <c r="W634" s="387">
        <f t="shared" si="52"/>
        <v>0</v>
      </c>
      <c r="X634" s="387">
        <f t="shared" si="51"/>
        <v>0</v>
      </c>
    </row>
    <row r="635" spans="1:24" x14ac:dyDescent="0.25">
      <c r="A635" s="393" t="s">
        <v>1801</v>
      </c>
      <c r="B635" s="393"/>
      <c r="C635" s="393" t="s">
        <v>1802</v>
      </c>
      <c r="G635" s="233"/>
      <c r="H635" s="233"/>
      <c r="M635" s="387" t="str">
        <f t="shared" si="50"/>
        <v/>
      </c>
      <c r="Q635" s="387"/>
      <c r="W635" s="387">
        <f t="shared" si="52"/>
        <v>0</v>
      </c>
      <c r="X635" s="387">
        <f t="shared" si="51"/>
        <v>0</v>
      </c>
    </row>
    <row r="636" spans="1:24" x14ac:dyDescent="0.25">
      <c r="A636" s="397" t="s">
        <v>1803</v>
      </c>
      <c r="B636" s="397"/>
      <c r="C636" s="397" t="s">
        <v>1804</v>
      </c>
      <c r="G636" s="233"/>
      <c r="H636" s="233"/>
      <c r="M636" s="387" t="str">
        <f t="shared" si="50"/>
        <v/>
      </c>
      <c r="Q636" s="387"/>
      <c r="W636" s="387">
        <f t="shared" si="52"/>
        <v>0</v>
      </c>
      <c r="X636" s="387">
        <f t="shared" si="51"/>
        <v>0</v>
      </c>
    </row>
    <row r="637" spans="1:24" x14ac:dyDescent="0.25">
      <c r="A637" s="393" t="s">
        <v>735</v>
      </c>
      <c r="B637" s="393"/>
      <c r="C637" s="393" t="s">
        <v>1805</v>
      </c>
      <c r="G637" s="233"/>
      <c r="H637" s="233"/>
      <c r="M637" s="387" t="str">
        <f t="shared" si="50"/>
        <v/>
      </c>
      <c r="Q637" s="387"/>
      <c r="W637" s="387">
        <f t="shared" si="52"/>
        <v>0</v>
      </c>
      <c r="X637" s="387">
        <f t="shared" si="51"/>
        <v>0</v>
      </c>
    </row>
    <row r="638" spans="1:24" x14ac:dyDescent="0.25">
      <c r="A638" s="393" t="s">
        <v>1806</v>
      </c>
      <c r="B638" s="393"/>
      <c r="C638" s="397" t="s">
        <v>1807</v>
      </c>
      <c r="G638" s="233"/>
      <c r="H638" s="233"/>
      <c r="M638" s="387" t="str">
        <f t="shared" si="50"/>
        <v/>
      </c>
      <c r="Q638" s="387"/>
      <c r="W638" s="387">
        <f t="shared" si="52"/>
        <v>0</v>
      </c>
      <c r="X638" s="387">
        <f t="shared" si="51"/>
        <v>0</v>
      </c>
    </row>
    <row r="639" spans="1:24" x14ac:dyDescent="0.25">
      <c r="A639" s="393" t="s">
        <v>1808</v>
      </c>
      <c r="B639" s="393"/>
      <c r="C639" s="397" t="s">
        <v>1809</v>
      </c>
      <c r="G639" s="233"/>
      <c r="H639" s="233"/>
      <c r="M639" s="387" t="str">
        <f t="shared" si="50"/>
        <v/>
      </c>
      <c r="Q639" s="387"/>
      <c r="W639" s="387">
        <f t="shared" si="52"/>
        <v>0</v>
      </c>
      <c r="X639" s="387">
        <f t="shared" si="51"/>
        <v>0</v>
      </c>
    </row>
    <row r="640" spans="1:24" x14ac:dyDescent="0.25">
      <c r="A640" s="393" t="s">
        <v>1810</v>
      </c>
      <c r="B640" s="393"/>
      <c r="C640" s="397" t="s">
        <v>1811</v>
      </c>
      <c r="G640" s="233"/>
      <c r="H640" s="233"/>
      <c r="M640" s="387" t="str">
        <f t="shared" si="50"/>
        <v/>
      </c>
      <c r="Q640" s="387"/>
      <c r="W640" s="387">
        <f t="shared" si="52"/>
        <v>0</v>
      </c>
      <c r="X640" s="387">
        <f t="shared" si="51"/>
        <v>0</v>
      </c>
    </row>
    <row r="641" spans="1:24" x14ac:dyDescent="0.25">
      <c r="A641" s="393" t="s">
        <v>1812</v>
      </c>
      <c r="B641" s="393"/>
      <c r="C641" s="397" t="s">
        <v>1813</v>
      </c>
      <c r="G641" s="233"/>
      <c r="H641" s="233"/>
      <c r="M641" s="387" t="str">
        <f t="shared" si="50"/>
        <v/>
      </c>
      <c r="Q641" s="387"/>
      <c r="W641" s="387">
        <f t="shared" si="52"/>
        <v>0</v>
      </c>
      <c r="X641" s="387">
        <f t="shared" si="51"/>
        <v>0</v>
      </c>
    </row>
    <row r="642" spans="1:24" x14ac:dyDescent="0.25">
      <c r="A642" s="393" t="s">
        <v>1814</v>
      </c>
      <c r="B642" s="393"/>
      <c r="C642" s="397" t="s">
        <v>1815</v>
      </c>
      <c r="G642" s="233"/>
      <c r="H642" s="233"/>
      <c r="M642" s="387" t="str">
        <f t="shared" si="50"/>
        <v/>
      </c>
      <c r="Q642" s="387"/>
      <c r="W642" s="387">
        <f t="shared" si="52"/>
        <v>0</v>
      </c>
      <c r="X642" s="387">
        <f t="shared" si="51"/>
        <v>0</v>
      </c>
    </row>
    <row r="643" spans="1:24" x14ac:dyDescent="0.25">
      <c r="A643" s="393" t="s">
        <v>1816</v>
      </c>
      <c r="B643" s="393"/>
      <c r="C643" s="397" t="s">
        <v>1817</v>
      </c>
      <c r="G643" s="233"/>
      <c r="H643" s="233"/>
      <c r="M643" s="387" t="str">
        <f t="shared" si="50"/>
        <v/>
      </c>
      <c r="Q643" s="387"/>
      <c r="W643" s="387">
        <f t="shared" si="52"/>
        <v>0</v>
      </c>
      <c r="X643" s="387">
        <f t="shared" si="51"/>
        <v>0</v>
      </c>
    </row>
    <row r="644" spans="1:24" x14ac:dyDescent="0.25">
      <c r="A644" s="393" t="s">
        <v>1818</v>
      </c>
      <c r="B644" s="393"/>
      <c r="C644" s="397" t="s">
        <v>1819</v>
      </c>
      <c r="G644" s="233"/>
      <c r="H644" s="233"/>
      <c r="M644" s="387" t="str">
        <f t="shared" si="50"/>
        <v/>
      </c>
      <c r="Q644" s="387"/>
      <c r="W644" s="387">
        <f t="shared" si="52"/>
        <v>0</v>
      </c>
      <c r="X644" s="387">
        <f t="shared" si="51"/>
        <v>0</v>
      </c>
    </row>
    <row r="645" spans="1:24" x14ac:dyDescent="0.25">
      <c r="A645" s="397" t="s">
        <v>1820</v>
      </c>
      <c r="B645" s="397"/>
      <c r="C645" s="397" t="s">
        <v>1821</v>
      </c>
      <c r="G645" s="233"/>
      <c r="H645" s="233"/>
      <c r="M645" s="387" t="str">
        <f t="shared" ref="M645:M708" si="53">IF(ISERROR(FIND(" (include",O645)),"",RIGHT(O645,LEN(O645)-FIND(" (include",O645)))</f>
        <v/>
      </c>
      <c r="Q645" s="387"/>
      <c r="W645" s="387">
        <f t="shared" si="52"/>
        <v>0</v>
      </c>
      <c r="X645" s="387">
        <f t="shared" si="51"/>
        <v>0</v>
      </c>
    </row>
    <row r="646" spans="1:24" x14ac:dyDescent="0.25">
      <c r="A646" s="393" t="s">
        <v>1822</v>
      </c>
      <c r="B646" s="393"/>
      <c r="C646" s="393" t="s">
        <v>1823</v>
      </c>
      <c r="G646" s="233"/>
      <c r="H646" s="233"/>
      <c r="M646" s="387" t="str">
        <f t="shared" si="53"/>
        <v/>
      </c>
      <c r="Q646" s="387"/>
      <c r="W646" s="387">
        <f t="shared" si="52"/>
        <v>0</v>
      </c>
      <c r="X646" s="387">
        <f t="shared" ref="X646:X709" si="54">IF(LEFT(W646,1)=" ",1,0)</f>
        <v>0</v>
      </c>
    </row>
    <row r="647" spans="1:24" x14ac:dyDescent="0.25">
      <c r="A647" s="397" t="s">
        <v>1824</v>
      </c>
      <c r="B647" s="397"/>
      <c r="C647" s="397" t="s">
        <v>1825</v>
      </c>
      <c r="G647" s="233"/>
      <c r="H647" s="233"/>
      <c r="M647" s="387" t="str">
        <f t="shared" si="53"/>
        <v/>
      </c>
      <c r="Q647" s="387"/>
      <c r="W647" s="387">
        <f t="shared" si="52"/>
        <v>0</v>
      </c>
      <c r="X647" s="387">
        <f t="shared" si="54"/>
        <v>0</v>
      </c>
    </row>
    <row r="648" spans="1:24" x14ac:dyDescent="0.25">
      <c r="A648" s="393" t="s">
        <v>1826</v>
      </c>
      <c r="B648" s="393"/>
      <c r="C648" s="393" t="s">
        <v>1827</v>
      </c>
      <c r="G648" s="233"/>
      <c r="H648" s="233"/>
      <c r="M648" s="387" t="str">
        <f t="shared" si="53"/>
        <v/>
      </c>
      <c r="Q648" s="387"/>
      <c r="W648" s="387">
        <f t="shared" si="52"/>
        <v>0</v>
      </c>
      <c r="X648" s="387">
        <f t="shared" si="54"/>
        <v>0</v>
      </c>
    </row>
    <row r="649" spans="1:24" x14ac:dyDescent="0.25">
      <c r="A649" s="393" t="s">
        <v>1828</v>
      </c>
      <c r="B649" s="393"/>
      <c r="C649" s="393" t="s">
        <v>1829</v>
      </c>
      <c r="G649" s="233"/>
      <c r="H649" s="233"/>
      <c r="M649" s="387" t="str">
        <f t="shared" si="53"/>
        <v/>
      </c>
      <c r="Q649" s="387"/>
      <c r="W649" s="387">
        <f t="shared" si="52"/>
        <v>0</v>
      </c>
      <c r="X649" s="387">
        <f t="shared" si="54"/>
        <v>0</v>
      </c>
    </row>
    <row r="650" spans="1:24" x14ac:dyDescent="0.25">
      <c r="A650" s="393" t="s">
        <v>1830</v>
      </c>
      <c r="B650" s="393"/>
      <c r="C650" s="393" t="s">
        <v>1831</v>
      </c>
      <c r="G650" s="233"/>
      <c r="H650" s="233"/>
      <c r="M650" s="387" t="str">
        <f t="shared" si="53"/>
        <v/>
      </c>
      <c r="Q650" s="387"/>
      <c r="W650" s="387">
        <f t="shared" si="52"/>
        <v>0</v>
      </c>
      <c r="X650" s="387">
        <f t="shared" si="54"/>
        <v>0</v>
      </c>
    </row>
    <row r="651" spans="1:24" x14ac:dyDescent="0.25">
      <c r="A651" s="393" t="s">
        <v>1832</v>
      </c>
      <c r="B651" s="393"/>
      <c r="C651" s="393" t="s">
        <v>1833</v>
      </c>
      <c r="G651" s="233"/>
      <c r="H651" s="233"/>
      <c r="M651" s="387" t="str">
        <f t="shared" si="53"/>
        <v/>
      </c>
      <c r="Q651" s="387"/>
      <c r="W651" s="387">
        <f t="shared" si="52"/>
        <v>0</v>
      </c>
      <c r="X651" s="387">
        <f t="shared" si="54"/>
        <v>0</v>
      </c>
    </row>
    <row r="652" spans="1:24" x14ac:dyDescent="0.25">
      <c r="A652" s="393" t="s">
        <v>1834</v>
      </c>
      <c r="B652" s="393"/>
      <c r="C652" s="393" t="s">
        <v>575</v>
      </c>
      <c r="G652" s="233"/>
      <c r="H652" s="233"/>
      <c r="M652" s="387" t="str">
        <f t="shared" si="53"/>
        <v/>
      </c>
      <c r="Q652" s="387"/>
      <c r="W652" s="387">
        <f t="shared" si="52"/>
        <v>0</v>
      </c>
      <c r="X652" s="387">
        <f t="shared" si="54"/>
        <v>0</v>
      </c>
    </row>
    <row r="653" spans="1:24" x14ac:dyDescent="0.25">
      <c r="A653" s="393" t="s">
        <v>1835</v>
      </c>
      <c r="B653" s="393"/>
      <c r="C653" s="393" t="s">
        <v>577</v>
      </c>
      <c r="G653" s="233"/>
      <c r="H653" s="233"/>
      <c r="M653" s="387" t="str">
        <f t="shared" si="53"/>
        <v/>
      </c>
      <c r="Q653" s="387"/>
      <c r="W653" s="387">
        <f t="shared" si="52"/>
        <v>0</v>
      </c>
      <c r="X653" s="387">
        <f t="shared" si="54"/>
        <v>0</v>
      </c>
    </row>
    <row r="654" spans="1:24" x14ac:dyDescent="0.25">
      <c r="A654" s="393" t="s">
        <v>1836</v>
      </c>
      <c r="B654" s="393"/>
      <c r="C654" s="393" t="s">
        <v>1837</v>
      </c>
      <c r="G654" s="233"/>
      <c r="H654" s="233"/>
      <c r="M654" s="387" t="str">
        <f t="shared" si="53"/>
        <v/>
      </c>
      <c r="Q654" s="387"/>
      <c r="W654" s="387">
        <f t="shared" si="52"/>
        <v>0</v>
      </c>
      <c r="X654" s="387">
        <f t="shared" si="54"/>
        <v>0</v>
      </c>
    </row>
    <row r="655" spans="1:24" x14ac:dyDescent="0.25">
      <c r="A655" s="393" t="s">
        <v>1838</v>
      </c>
      <c r="B655" s="393"/>
      <c r="C655" s="393" t="s">
        <v>1839</v>
      </c>
      <c r="G655" s="233"/>
      <c r="H655" s="233"/>
      <c r="M655" s="387" t="str">
        <f t="shared" si="53"/>
        <v/>
      </c>
      <c r="Q655" s="387"/>
      <c r="W655" s="387">
        <f t="shared" si="52"/>
        <v>0</v>
      </c>
      <c r="X655" s="387">
        <f t="shared" si="54"/>
        <v>0</v>
      </c>
    </row>
    <row r="656" spans="1:24" x14ac:dyDescent="0.25">
      <c r="A656" s="393" t="s">
        <v>1840</v>
      </c>
      <c r="B656" s="393"/>
      <c r="C656" s="393" t="s">
        <v>1841</v>
      </c>
      <c r="G656" s="233"/>
      <c r="H656" s="233"/>
      <c r="M656" s="387" t="str">
        <f t="shared" si="53"/>
        <v/>
      </c>
      <c r="Q656" s="387"/>
      <c r="W656" s="387">
        <f t="shared" si="52"/>
        <v>0</v>
      </c>
      <c r="X656" s="387">
        <f t="shared" si="54"/>
        <v>0</v>
      </c>
    </row>
    <row r="657" spans="1:24" x14ac:dyDescent="0.25">
      <c r="A657" s="393" t="s">
        <v>1842</v>
      </c>
      <c r="B657" s="393"/>
      <c r="C657" s="397" t="s">
        <v>1843</v>
      </c>
      <c r="G657" s="233"/>
      <c r="H657" s="233"/>
      <c r="M657" s="387" t="str">
        <f t="shared" si="53"/>
        <v/>
      </c>
      <c r="Q657" s="387"/>
      <c r="W657" s="387">
        <f t="shared" si="52"/>
        <v>0</v>
      </c>
      <c r="X657" s="387">
        <f t="shared" si="54"/>
        <v>0</v>
      </c>
    </row>
    <row r="658" spans="1:24" x14ac:dyDescent="0.25">
      <c r="A658" s="393" t="s">
        <v>1844</v>
      </c>
      <c r="B658" s="393"/>
      <c r="C658" s="397" t="s">
        <v>1845</v>
      </c>
      <c r="G658" s="233"/>
      <c r="H658" s="233"/>
      <c r="M658" s="387" t="str">
        <f t="shared" si="53"/>
        <v/>
      </c>
      <c r="Q658" s="387"/>
      <c r="W658" s="387">
        <f t="shared" si="52"/>
        <v>0</v>
      </c>
      <c r="X658" s="387">
        <f t="shared" si="54"/>
        <v>0</v>
      </c>
    </row>
    <row r="659" spans="1:24" x14ac:dyDescent="0.25">
      <c r="A659" s="393" t="s">
        <v>1846</v>
      </c>
      <c r="B659" s="393"/>
      <c r="C659" s="397" t="s">
        <v>1847</v>
      </c>
      <c r="G659" s="233"/>
      <c r="H659" s="233"/>
      <c r="M659" s="387" t="str">
        <f t="shared" si="53"/>
        <v/>
      </c>
      <c r="Q659" s="387"/>
      <c r="W659" s="387">
        <f t="shared" si="52"/>
        <v>0</v>
      </c>
      <c r="X659" s="387">
        <f t="shared" si="54"/>
        <v>0</v>
      </c>
    </row>
    <row r="660" spans="1:24" x14ac:dyDescent="0.25">
      <c r="A660" s="393" t="s">
        <v>1848</v>
      </c>
      <c r="B660" s="393"/>
      <c r="C660" s="393" t="s">
        <v>1849</v>
      </c>
      <c r="G660" s="233"/>
      <c r="H660" s="233"/>
      <c r="M660" s="387" t="str">
        <f t="shared" si="53"/>
        <v/>
      </c>
      <c r="Q660" s="387"/>
      <c r="W660" s="387">
        <f t="shared" si="52"/>
        <v>0</v>
      </c>
      <c r="X660" s="387">
        <f t="shared" si="54"/>
        <v>0</v>
      </c>
    </row>
    <row r="661" spans="1:24" x14ac:dyDescent="0.25">
      <c r="A661" s="393" t="s">
        <v>692</v>
      </c>
      <c r="B661" s="393"/>
      <c r="C661" s="393" t="s">
        <v>1850</v>
      </c>
      <c r="G661" s="233"/>
      <c r="H661" s="233"/>
      <c r="M661" s="387" t="str">
        <f t="shared" si="53"/>
        <v/>
      </c>
      <c r="Q661" s="387"/>
      <c r="W661" s="387">
        <f t="shared" si="52"/>
        <v>0</v>
      </c>
      <c r="X661" s="387">
        <f t="shared" si="54"/>
        <v>0</v>
      </c>
    </row>
    <row r="662" spans="1:24" x14ac:dyDescent="0.25">
      <c r="A662" s="397" t="s">
        <v>1851</v>
      </c>
      <c r="B662" s="397"/>
      <c r="C662" s="397" t="s">
        <v>1852</v>
      </c>
      <c r="G662" s="233"/>
      <c r="H662" s="233"/>
      <c r="M662" s="387" t="str">
        <f t="shared" si="53"/>
        <v/>
      </c>
      <c r="Q662" s="387"/>
      <c r="W662" s="387">
        <f t="shared" si="52"/>
        <v>0</v>
      </c>
      <c r="X662" s="387">
        <f t="shared" si="54"/>
        <v>0</v>
      </c>
    </row>
    <row r="663" spans="1:24" x14ac:dyDescent="0.25">
      <c r="A663" s="397" t="s">
        <v>1853</v>
      </c>
      <c r="B663" s="397"/>
      <c r="C663" s="397" t="s">
        <v>1854</v>
      </c>
      <c r="G663" s="233"/>
      <c r="H663" s="233"/>
      <c r="M663" s="387" t="str">
        <f t="shared" si="53"/>
        <v/>
      </c>
      <c r="Q663" s="387"/>
      <c r="W663" s="387">
        <f t="shared" si="52"/>
        <v>0</v>
      </c>
      <c r="X663" s="387">
        <f t="shared" si="54"/>
        <v>0</v>
      </c>
    </row>
    <row r="664" spans="1:24" x14ac:dyDescent="0.25">
      <c r="A664" s="393" t="s">
        <v>1855</v>
      </c>
      <c r="B664" s="393"/>
      <c r="C664" s="393" t="s">
        <v>585</v>
      </c>
      <c r="G664" s="233"/>
      <c r="H664" s="233"/>
      <c r="M664" s="387" t="str">
        <f t="shared" si="53"/>
        <v/>
      </c>
      <c r="Q664" s="387"/>
      <c r="W664" s="387">
        <f t="shared" si="52"/>
        <v>0</v>
      </c>
      <c r="X664" s="387">
        <f t="shared" si="54"/>
        <v>0</v>
      </c>
    </row>
    <row r="665" spans="1:24" x14ac:dyDescent="0.25">
      <c r="A665" s="397" t="s">
        <v>1856</v>
      </c>
      <c r="B665" s="397"/>
      <c r="C665" s="397" t="s">
        <v>1857</v>
      </c>
      <c r="G665" s="233"/>
      <c r="H665" s="233"/>
      <c r="M665" s="387" t="str">
        <f t="shared" si="53"/>
        <v/>
      </c>
      <c r="Q665" s="387"/>
      <c r="W665" s="387">
        <f t="shared" si="52"/>
        <v>0</v>
      </c>
      <c r="X665" s="387">
        <f t="shared" si="54"/>
        <v>0</v>
      </c>
    </row>
    <row r="666" spans="1:24" x14ac:dyDescent="0.25">
      <c r="A666" s="397" t="s">
        <v>1858</v>
      </c>
      <c r="B666" s="397"/>
      <c r="C666" s="397" t="s">
        <v>1859</v>
      </c>
      <c r="G666" s="233"/>
      <c r="H666" s="233"/>
      <c r="M666" s="387" t="str">
        <f t="shared" si="53"/>
        <v/>
      </c>
      <c r="Q666" s="387"/>
      <c r="W666" s="387">
        <f t="shared" si="52"/>
        <v>0</v>
      </c>
      <c r="X666" s="387">
        <f t="shared" si="54"/>
        <v>0</v>
      </c>
    </row>
    <row r="667" spans="1:24" x14ac:dyDescent="0.25">
      <c r="A667" s="397" t="s">
        <v>1860</v>
      </c>
      <c r="B667" s="397"/>
      <c r="C667" s="397" t="s">
        <v>1861</v>
      </c>
      <c r="G667" s="233"/>
      <c r="H667" s="233"/>
      <c r="M667" s="387" t="str">
        <f t="shared" si="53"/>
        <v/>
      </c>
      <c r="Q667" s="387"/>
      <c r="W667" s="387">
        <f t="shared" si="52"/>
        <v>0</v>
      </c>
      <c r="X667" s="387">
        <f t="shared" si="54"/>
        <v>0</v>
      </c>
    </row>
    <row r="668" spans="1:24" x14ac:dyDescent="0.25">
      <c r="A668" s="393" t="s">
        <v>1862</v>
      </c>
      <c r="B668" s="393"/>
      <c r="C668" s="397" t="s">
        <v>1863</v>
      </c>
      <c r="G668" s="233"/>
      <c r="H668" s="233"/>
      <c r="M668" s="387" t="str">
        <f t="shared" si="53"/>
        <v/>
      </c>
      <c r="Q668" s="387"/>
      <c r="W668" s="387">
        <f t="shared" si="52"/>
        <v>0</v>
      </c>
      <c r="X668" s="387">
        <f t="shared" si="54"/>
        <v>0</v>
      </c>
    </row>
    <row r="669" spans="1:24" x14ac:dyDescent="0.25">
      <c r="A669" s="397" t="s">
        <v>1864</v>
      </c>
      <c r="B669" s="397"/>
      <c r="C669" s="397" t="s">
        <v>1307</v>
      </c>
      <c r="G669" s="233"/>
      <c r="H669" s="233"/>
      <c r="M669" s="387" t="str">
        <f t="shared" si="53"/>
        <v/>
      </c>
      <c r="Q669" s="387"/>
      <c r="W669" s="387">
        <f t="shared" ref="W669:W719" si="55">IF(LEFT(V669,1)=" ",RIGHT(V669,LEN(V669)-1),V669)</f>
        <v>0</v>
      </c>
      <c r="X669" s="387">
        <f t="shared" si="54"/>
        <v>0</v>
      </c>
    </row>
    <row r="670" spans="1:24" x14ac:dyDescent="0.25">
      <c r="A670" s="397" t="s">
        <v>1865</v>
      </c>
      <c r="B670" s="397"/>
      <c r="C670" s="397" t="s">
        <v>1866</v>
      </c>
      <c r="G670" s="233"/>
      <c r="H670" s="233"/>
      <c r="M670" s="387" t="str">
        <f t="shared" si="53"/>
        <v/>
      </c>
      <c r="Q670" s="387"/>
      <c r="W670" s="387">
        <f t="shared" si="55"/>
        <v>0</v>
      </c>
      <c r="X670" s="387">
        <f t="shared" si="54"/>
        <v>0</v>
      </c>
    </row>
    <row r="671" spans="1:24" x14ac:dyDescent="0.25">
      <c r="A671" s="397" t="s">
        <v>1867</v>
      </c>
      <c r="B671" s="397"/>
      <c r="C671" s="397" t="s">
        <v>1868</v>
      </c>
      <c r="G671" s="233"/>
      <c r="H671" s="233"/>
      <c r="M671" s="387" t="str">
        <f t="shared" si="53"/>
        <v/>
      </c>
      <c r="Q671" s="387"/>
      <c r="W671" s="387">
        <f t="shared" si="55"/>
        <v>0</v>
      </c>
      <c r="X671" s="387">
        <f t="shared" si="54"/>
        <v>0</v>
      </c>
    </row>
    <row r="672" spans="1:24" x14ac:dyDescent="0.25">
      <c r="A672" s="397" t="s">
        <v>1869</v>
      </c>
      <c r="B672" s="397"/>
      <c r="C672" s="397" t="s">
        <v>1870</v>
      </c>
      <c r="G672" s="233"/>
      <c r="H672" s="233"/>
      <c r="M672" s="387" t="str">
        <f t="shared" si="53"/>
        <v/>
      </c>
      <c r="Q672" s="387"/>
      <c r="W672" s="387">
        <f t="shared" si="55"/>
        <v>0</v>
      </c>
      <c r="X672" s="387">
        <f t="shared" si="54"/>
        <v>0</v>
      </c>
    </row>
    <row r="673" spans="1:24" x14ac:dyDescent="0.25">
      <c r="A673" s="397" t="s">
        <v>1871</v>
      </c>
      <c r="B673" s="397"/>
      <c r="C673" s="397" t="s">
        <v>1872</v>
      </c>
      <c r="G673" s="233"/>
      <c r="H673" s="233"/>
      <c r="M673" s="387" t="str">
        <f t="shared" si="53"/>
        <v/>
      </c>
      <c r="Q673" s="387"/>
      <c r="W673" s="387">
        <f t="shared" si="55"/>
        <v>0</v>
      </c>
      <c r="X673" s="387">
        <f t="shared" si="54"/>
        <v>0</v>
      </c>
    </row>
    <row r="674" spans="1:24" x14ac:dyDescent="0.25">
      <c r="A674" s="393" t="s">
        <v>1873</v>
      </c>
      <c r="B674" s="393"/>
      <c r="C674" s="393" t="s">
        <v>601</v>
      </c>
      <c r="G674" s="233"/>
      <c r="H674" s="233"/>
      <c r="M674" s="387" t="str">
        <f t="shared" si="53"/>
        <v/>
      </c>
      <c r="Q674" s="387"/>
      <c r="W674" s="387">
        <f t="shared" si="55"/>
        <v>0</v>
      </c>
      <c r="X674" s="387">
        <f t="shared" si="54"/>
        <v>0</v>
      </c>
    </row>
    <row r="675" spans="1:24" x14ac:dyDescent="0.25">
      <c r="A675" s="397" t="s">
        <v>1874</v>
      </c>
      <c r="B675" s="397"/>
      <c r="C675" s="397" t="s">
        <v>1875</v>
      </c>
      <c r="G675" s="233"/>
      <c r="H675" s="233"/>
      <c r="M675" s="387" t="str">
        <f t="shared" si="53"/>
        <v/>
      </c>
      <c r="Q675" s="387"/>
      <c r="W675" s="387">
        <f t="shared" si="55"/>
        <v>0</v>
      </c>
      <c r="X675" s="387">
        <f t="shared" si="54"/>
        <v>0</v>
      </c>
    </row>
    <row r="676" spans="1:24" x14ac:dyDescent="0.25">
      <c r="A676" s="397" t="s">
        <v>1876</v>
      </c>
      <c r="B676" s="397"/>
      <c r="C676" s="397" t="s">
        <v>1877</v>
      </c>
      <c r="G676" s="233"/>
      <c r="H676" s="233"/>
      <c r="M676" s="387" t="str">
        <f t="shared" si="53"/>
        <v/>
      </c>
      <c r="Q676" s="387"/>
      <c r="W676" s="387">
        <f t="shared" si="55"/>
        <v>0</v>
      </c>
      <c r="X676" s="387">
        <f t="shared" si="54"/>
        <v>0</v>
      </c>
    </row>
    <row r="677" spans="1:24" x14ac:dyDescent="0.25">
      <c r="A677" s="393" t="s">
        <v>1878</v>
      </c>
      <c r="B677" s="393"/>
      <c r="C677" s="393" t="s">
        <v>1879</v>
      </c>
      <c r="G677" s="233"/>
      <c r="H677" s="233"/>
      <c r="M677" s="387" t="str">
        <f t="shared" si="53"/>
        <v/>
      </c>
      <c r="Q677" s="387"/>
      <c r="W677" s="387">
        <f t="shared" si="55"/>
        <v>0</v>
      </c>
      <c r="X677" s="387">
        <f t="shared" si="54"/>
        <v>0</v>
      </c>
    </row>
    <row r="678" spans="1:24" x14ac:dyDescent="0.25">
      <c r="A678" s="397" t="s">
        <v>1880</v>
      </c>
      <c r="B678" s="397"/>
      <c r="C678" s="397" t="s">
        <v>1881</v>
      </c>
      <c r="G678" s="233"/>
      <c r="H678" s="233"/>
      <c r="M678" s="387" t="str">
        <f t="shared" si="53"/>
        <v/>
      </c>
      <c r="Q678" s="387"/>
      <c r="W678" s="387">
        <f t="shared" si="55"/>
        <v>0</v>
      </c>
      <c r="X678" s="387">
        <f t="shared" si="54"/>
        <v>0</v>
      </c>
    </row>
    <row r="679" spans="1:24" x14ac:dyDescent="0.25">
      <c r="A679" s="393" t="s">
        <v>1882</v>
      </c>
      <c r="B679" s="393"/>
      <c r="C679" s="393" t="s">
        <v>610</v>
      </c>
      <c r="G679" s="233"/>
      <c r="H679" s="233"/>
      <c r="M679" s="387" t="str">
        <f t="shared" si="53"/>
        <v/>
      </c>
      <c r="Q679" s="387"/>
      <c r="W679" s="387">
        <f t="shared" si="55"/>
        <v>0</v>
      </c>
      <c r="X679" s="387">
        <f t="shared" si="54"/>
        <v>0</v>
      </c>
    </row>
    <row r="680" spans="1:24" x14ac:dyDescent="0.25">
      <c r="A680" s="393" t="s">
        <v>1883</v>
      </c>
      <c r="B680" s="393"/>
      <c r="C680" s="393" t="s">
        <v>591</v>
      </c>
      <c r="G680" s="233"/>
      <c r="H680" s="233"/>
      <c r="M680" s="387" t="str">
        <f t="shared" si="53"/>
        <v/>
      </c>
      <c r="Q680" s="387"/>
      <c r="W680" s="387">
        <f t="shared" si="55"/>
        <v>0</v>
      </c>
      <c r="X680" s="387">
        <f t="shared" si="54"/>
        <v>0</v>
      </c>
    </row>
    <row r="681" spans="1:24" x14ac:dyDescent="0.25">
      <c r="A681" s="393" t="s">
        <v>1884</v>
      </c>
      <c r="B681" s="393"/>
      <c r="C681" s="393" t="s">
        <v>587</v>
      </c>
      <c r="G681" s="233"/>
      <c r="H681" s="233"/>
      <c r="M681" s="387" t="str">
        <f t="shared" si="53"/>
        <v/>
      </c>
      <c r="Q681" s="387"/>
      <c r="W681" s="387">
        <f t="shared" si="55"/>
        <v>0</v>
      </c>
      <c r="X681" s="387">
        <f t="shared" si="54"/>
        <v>0</v>
      </c>
    </row>
    <row r="682" spans="1:24" x14ac:dyDescent="0.25">
      <c r="A682" s="393" t="s">
        <v>1885</v>
      </c>
      <c r="B682" s="393"/>
      <c r="C682" s="393" t="s">
        <v>583</v>
      </c>
      <c r="G682" s="233"/>
      <c r="H682" s="233"/>
      <c r="M682" s="387" t="str">
        <f t="shared" si="53"/>
        <v/>
      </c>
      <c r="Q682" s="387"/>
      <c r="W682" s="387">
        <f t="shared" si="55"/>
        <v>0</v>
      </c>
      <c r="X682" s="387">
        <f t="shared" si="54"/>
        <v>0</v>
      </c>
    </row>
    <row r="683" spans="1:24" x14ac:dyDescent="0.25">
      <c r="A683" s="393" t="s">
        <v>1886</v>
      </c>
      <c r="B683" s="393"/>
      <c r="C683" s="393" t="s">
        <v>581</v>
      </c>
      <c r="G683" s="233"/>
      <c r="H683" s="233"/>
      <c r="M683" s="387" t="str">
        <f t="shared" si="53"/>
        <v/>
      </c>
      <c r="Q683" s="387"/>
      <c r="W683" s="387">
        <f t="shared" si="55"/>
        <v>0</v>
      </c>
      <c r="X683" s="387">
        <f t="shared" si="54"/>
        <v>0</v>
      </c>
    </row>
    <row r="684" spans="1:24" x14ac:dyDescent="0.25">
      <c r="A684" s="393" t="s">
        <v>1887</v>
      </c>
      <c r="B684" s="393"/>
      <c r="C684" s="393" t="s">
        <v>586</v>
      </c>
      <c r="G684" s="233"/>
      <c r="H684" s="233"/>
      <c r="M684" s="387" t="str">
        <f t="shared" si="53"/>
        <v/>
      </c>
      <c r="Q684" s="387"/>
      <c r="W684" s="387">
        <f t="shared" si="55"/>
        <v>0</v>
      </c>
      <c r="X684" s="387">
        <f t="shared" si="54"/>
        <v>0</v>
      </c>
    </row>
    <row r="685" spans="1:24" x14ac:dyDescent="0.25">
      <c r="A685" s="393" t="s">
        <v>1888</v>
      </c>
      <c r="B685" s="393"/>
      <c r="C685" s="393" t="s">
        <v>611</v>
      </c>
      <c r="G685" s="233"/>
      <c r="H685" s="233"/>
      <c r="M685" s="387" t="str">
        <f t="shared" si="53"/>
        <v/>
      </c>
      <c r="Q685" s="387"/>
      <c r="W685" s="387">
        <f t="shared" si="55"/>
        <v>0</v>
      </c>
      <c r="X685" s="387">
        <f t="shared" si="54"/>
        <v>0</v>
      </c>
    </row>
    <row r="686" spans="1:24" x14ac:dyDescent="0.25">
      <c r="A686" s="393" t="s">
        <v>1889</v>
      </c>
      <c r="B686" s="393"/>
      <c r="C686" s="393" t="s">
        <v>1890</v>
      </c>
      <c r="G686" s="233"/>
      <c r="H686" s="233"/>
      <c r="M686" s="387" t="str">
        <f t="shared" si="53"/>
        <v/>
      </c>
      <c r="Q686" s="387"/>
      <c r="W686" s="387">
        <f t="shared" si="55"/>
        <v>0</v>
      </c>
      <c r="X686" s="387">
        <f t="shared" si="54"/>
        <v>0</v>
      </c>
    </row>
    <row r="687" spans="1:24" x14ac:dyDescent="0.25">
      <c r="A687" s="397" t="s">
        <v>66</v>
      </c>
      <c r="B687" s="397"/>
      <c r="C687" s="397" t="s">
        <v>1891</v>
      </c>
      <c r="G687" s="233"/>
      <c r="H687" s="233"/>
      <c r="M687" s="387" t="str">
        <f t="shared" si="53"/>
        <v/>
      </c>
      <c r="Q687" s="387"/>
      <c r="W687" s="387">
        <f t="shared" si="55"/>
        <v>0</v>
      </c>
      <c r="X687" s="387">
        <f t="shared" si="54"/>
        <v>0</v>
      </c>
    </row>
    <row r="688" spans="1:24" x14ac:dyDescent="0.25">
      <c r="A688" s="393" t="s">
        <v>1892</v>
      </c>
      <c r="B688" s="393"/>
      <c r="C688" s="393" t="s">
        <v>584</v>
      </c>
      <c r="G688" s="233"/>
      <c r="H688" s="233"/>
      <c r="M688" s="387" t="str">
        <f t="shared" si="53"/>
        <v/>
      </c>
      <c r="Q688" s="387"/>
      <c r="W688" s="387">
        <f t="shared" si="55"/>
        <v>0</v>
      </c>
      <c r="X688" s="387">
        <f t="shared" si="54"/>
        <v>0</v>
      </c>
    </row>
    <row r="689" spans="1:24" x14ac:dyDescent="0.25">
      <c r="A689" s="393" t="s">
        <v>1893</v>
      </c>
      <c r="B689" s="393"/>
      <c r="C689" s="393" t="s">
        <v>582</v>
      </c>
      <c r="G689" s="233"/>
      <c r="H689" s="233"/>
      <c r="M689" s="387" t="str">
        <f t="shared" si="53"/>
        <v/>
      </c>
      <c r="Q689" s="387"/>
      <c r="W689" s="387">
        <f t="shared" si="55"/>
        <v>0</v>
      </c>
      <c r="X689" s="387">
        <f t="shared" si="54"/>
        <v>0</v>
      </c>
    </row>
    <row r="690" spans="1:24" x14ac:dyDescent="0.25">
      <c r="A690" s="393" t="s">
        <v>1894</v>
      </c>
      <c r="B690" s="393"/>
      <c r="C690" s="393" t="s">
        <v>1895</v>
      </c>
      <c r="G690" s="233"/>
      <c r="H690" s="233"/>
      <c r="M690" s="387" t="str">
        <f t="shared" si="53"/>
        <v/>
      </c>
      <c r="Q690" s="387"/>
      <c r="W690" s="387">
        <f t="shared" si="55"/>
        <v>0</v>
      </c>
      <c r="X690" s="387">
        <f t="shared" si="54"/>
        <v>0</v>
      </c>
    </row>
    <row r="691" spans="1:24" x14ac:dyDescent="0.25">
      <c r="A691" s="393" t="s">
        <v>1896</v>
      </c>
      <c r="B691" s="393"/>
      <c r="C691" s="393" t="s">
        <v>1897</v>
      </c>
      <c r="G691" s="233"/>
      <c r="H691" s="233"/>
      <c r="M691" s="387" t="str">
        <f t="shared" si="53"/>
        <v/>
      </c>
      <c r="Q691" s="387"/>
      <c r="W691" s="387">
        <f t="shared" si="55"/>
        <v>0</v>
      </c>
      <c r="X691" s="387">
        <f t="shared" si="54"/>
        <v>0</v>
      </c>
    </row>
    <row r="692" spans="1:24" x14ac:dyDescent="0.25">
      <c r="A692" s="393" t="s">
        <v>1898</v>
      </c>
      <c r="B692" s="393"/>
      <c r="C692" s="393" t="s">
        <v>514</v>
      </c>
      <c r="G692" s="233"/>
      <c r="H692" s="233"/>
      <c r="M692" s="387" t="str">
        <f t="shared" si="53"/>
        <v/>
      </c>
      <c r="Q692" s="387"/>
      <c r="W692" s="387">
        <f t="shared" si="55"/>
        <v>0</v>
      </c>
      <c r="X692" s="387">
        <f t="shared" si="54"/>
        <v>0</v>
      </c>
    </row>
    <row r="693" spans="1:24" x14ac:dyDescent="0.25">
      <c r="A693" s="393" t="s">
        <v>1899</v>
      </c>
      <c r="B693" s="393"/>
      <c r="C693" s="393" t="s">
        <v>1900</v>
      </c>
      <c r="G693" s="233"/>
      <c r="H693" s="233"/>
      <c r="M693" s="387" t="str">
        <f t="shared" si="53"/>
        <v/>
      </c>
      <c r="Q693" s="387"/>
      <c r="W693" s="387">
        <f t="shared" si="55"/>
        <v>0</v>
      </c>
      <c r="X693" s="387">
        <f t="shared" si="54"/>
        <v>0</v>
      </c>
    </row>
    <row r="694" spans="1:24" x14ac:dyDescent="0.25">
      <c r="A694" s="393" t="s">
        <v>1901</v>
      </c>
      <c r="B694" s="393"/>
      <c r="C694" s="393" t="s">
        <v>1902</v>
      </c>
      <c r="G694" s="233"/>
      <c r="H694" s="233"/>
      <c r="M694" s="387" t="str">
        <f t="shared" si="53"/>
        <v/>
      </c>
      <c r="Q694" s="387"/>
      <c r="W694" s="387">
        <f t="shared" si="55"/>
        <v>0</v>
      </c>
      <c r="X694" s="387">
        <f t="shared" si="54"/>
        <v>0</v>
      </c>
    </row>
    <row r="695" spans="1:24" x14ac:dyDescent="0.25">
      <c r="A695" s="397" t="s">
        <v>1903</v>
      </c>
      <c r="B695" s="397"/>
      <c r="C695" s="397" t="s">
        <v>1904</v>
      </c>
      <c r="G695" s="233"/>
      <c r="H695" s="233"/>
      <c r="M695" s="387" t="str">
        <f t="shared" si="53"/>
        <v/>
      </c>
      <c r="Q695" s="387"/>
      <c r="W695" s="387">
        <f t="shared" si="55"/>
        <v>0</v>
      </c>
      <c r="X695" s="387">
        <f t="shared" si="54"/>
        <v>0</v>
      </c>
    </row>
    <row r="696" spans="1:24" x14ac:dyDescent="0.25">
      <c r="A696" s="397" t="s">
        <v>1905</v>
      </c>
      <c r="B696" s="397"/>
      <c r="C696" s="397" t="s">
        <v>1906</v>
      </c>
      <c r="G696" s="233"/>
      <c r="H696" s="233"/>
      <c r="M696" s="387" t="str">
        <f t="shared" si="53"/>
        <v/>
      </c>
      <c r="Q696" s="387"/>
      <c r="W696" s="387">
        <f t="shared" si="55"/>
        <v>0</v>
      </c>
      <c r="X696" s="387">
        <f t="shared" si="54"/>
        <v>0</v>
      </c>
    </row>
    <row r="697" spans="1:24" x14ac:dyDescent="0.25">
      <c r="A697" s="397" t="s">
        <v>1907</v>
      </c>
      <c r="B697" s="397"/>
      <c r="C697" s="397" t="s">
        <v>1908</v>
      </c>
      <c r="G697" s="233"/>
      <c r="H697" s="233"/>
      <c r="M697" s="387" t="str">
        <f t="shared" si="53"/>
        <v/>
      </c>
      <c r="Q697" s="387"/>
      <c r="W697" s="387">
        <f t="shared" si="55"/>
        <v>0</v>
      </c>
      <c r="X697" s="387">
        <f t="shared" si="54"/>
        <v>0</v>
      </c>
    </row>
    <row r="698" spans="1:24" x14ac:dyDescent="0.25">
      <c r="A698" s="397" t="s">
        <v>1909</v>
      </c>
      <c r="B698" s="397"/>
      <c r="C698" s="397" t="s">
        <v>1910</v>
      </c>
      <c r="G698" s="233"/>
      <c r="H698" s="233"/>
      <c r="M698" s="387" t="str">
        <f t="shared" si="53"/>
        <v/>
      </c>
      <c r="Q698" s="387"/>
      <c r="W698" s="387">
        <f t="shared" si="55"/>
        <v>0</v>
      </c>
      <c r="X698" s="387">
        <f t="shared" si="54"/>
        <v>0</v>
      </c>
    </row>
    <row r="699" spans="1:24" x14ac:dyDescent="0.25">
      <c r="A699" s="393" t="s">
        <v>1911</v>
      </c>
      <c r="B699" s="393"/>
      <c r="C699" s="393" t="s">
        <v>550</v>
      </c>
      <c r="G699" s="233"/>
      <c r="H699" s="233"/>
      <c r="M699" s="387" t="str">
        <f t="shared" si="53"/>
        <v/>
      </c>
      <c r="Q699" s="387"/>
      <c r="W699" s="387">
        <f t="shared" si="55"/>
        <v>0</v>
      </c>
      <c r="X699" s="387">
        <f t="shared" si="54"/>
        <v>0</v>
      </c>
    </row>
    <row r="700" spans="1:24" x14ac:dyDescent="0.25">
      <c r="A700" s="393" t="s">
        <v>1912</v>
      </c>
      <c r="B700" s="393"/>
      <c r="C700" s="393" t="s">
        <v>559</v>
      </c>
      <c r="G700" s="233"/>
      <c r="H700" s="233"/>
      <c r="M700" s="387" t="str">
        <f t="shared" si="53"/>
        <v/>
      </c>
      <c r="Q700" s="387"/>
      <c r="W700" s="387">
        <f t="shared" si="55"/>
        <v>0</v>
      </c>
      <c r="X700" s="387">
        <f t="shared" si="54"/>
        <v>0</v>
      </c>
    </row>
    <row r="701" spans="1:24" x14ac:dyDescent="0.25">
      <c r="A701" s="393" t="s">
        <v>1913</v>
      </c>
      <c r="B701" s="393"/>
      <c r="C701" s="393" t="s">
        <v>571</v>
      </c>
      <c r="G701" s="233"/>
      <c r="H701" s="233"/>
      <c r="M701" s="387" t="str">
        <f t="shared" si="53"/>
        <v/>
      </c>
      <c r="Q701" s="387"/>
      <c r="W701" s="387">
        <f t="shared" si="55"/>
        <v>0</v>
      </c>
      <c r="X701" s="387">
        <f t="shared" si="54"/>
        <v>0</v>
      </c>
    </row>
    <row r="702" spans="1:24" x14ac:dyDescent="0.25">
      <c r="A702" s="393" t="s">
        <v>1914</v>
      </c>
      <c r="B702" s="393"/>
      <c r="C702" s="393" t="s">
        <v>536</v>
      </c>
      <c r="G702" s="233"/>
      <c r="H702" s="233"/>
      <c r="M702" s="387" t="str">
        <f t="shared" si="53"/>
        <v/>
      </c>
      <c r="Q702" s="387"/>
      <c r="W702" s="387">
        <f t="shared" si="55"/>
        <v>0</v>
      </c>
      <c r="X702" s="387">
        <f t="shared" si="54"/>
        <v>0</v>
      </c>
    </row>
    <row r="703" spans="1:24" x14ac:dyDescent="0.25">
      <c r="A703" s="393" t="s">
        <v>1915</v>
      </c>
      <c r="B703" s="393"/>
      <c r="C703" s="393" t="s">
        <v>1916</v>
      </c>
      <c r="G703" s="233"/>
      <c r="H703" s="233"/>
      <c r="M703" s="387" t="str">
        <f t="shared" si="53"/>
        <v/>
      </c>
      <c r="Q703" s="387"/>
      <c r="W703" s="387">
        <f t="shared" si="55"/>
        <v>0</v>
      </c>
      <c r="X703" s="387">
        <f t="shared" si="54"/>
        <v>0</v>
      </c>
    </row>
    <row r="704" spans="1:24" x14ac:dyDescent="0.25">
      <c r="A704" s="393" t="s">
        <v>1917</v>
      </c>
      <c r="B704" s="393"/>
      <c r="C704" s="393" t="s">
        <v>630</v>
      </c>
      <c r="G704" s="233"/>
      <c r="H704" s="233"/>
      <c r="M704" s="387" t="str">
        <f t="shared" si="53"/>
        <v/>
      </c>
      <c r="Q704" s="387"/>
      <c r="W704" s="387">
        <f t="shared" si="55"/>
        <v>0</v>
      </c>
      <c r="X704" s="387">
        <f t="shared" si="54"/>
        <v>0</v>
      </c>
    </row>
    <row r="705" spans="1:24" x14ac:dyDescent="0.25">
      <c r="A705" s="393" t="s">
        <v>1918</v>
      </c>
      <c r="B705" s="393"/>
      <c r="C705" s="393" t="s">
        <v>1919</v>
      </c>
      <c r="G705" s="233"/>
      <c r="H705" s="233"/>
      <c r="M705" s="387" t="str">
        <f t="shared" si="53"/>
        <v/>
      </c>
      <c r="Q705" s="387"/>
      <c r="W705" s="387">
        <f t="shared" si="55"/>
        <v>0</v>
      </c>
      <c r="X705" s="387">
        <f t="shared" si="54"/>
        <v>0</v>
      </c>
    </row>
    <row r="706" spans="1:24" x14ac:dyDescent="0.25">
      <c r="A706" s="393" t="s">
        <v>1920</v>
      </c>
      <c r="B706" s="393"/>
      <c r="C706" s="393" t="s">
        <v>624</v>
      </c>
      <c r="G706" s="233"/>
      <c r="H706" s="233"/>
      <c r="M706" s="387" t="str">
        <f t="shared" si="53"/>
        <v/>
      </c>
      <c r="Q706" s="387"/>
      <c r="W706" s="387">
        <f t="shared" si="55"/>
        <v>0</v>
      </c>
      <c r="X706" s="387">
        <f t="shared" si="54"/>
        <v>0</v>
      </c>
    </row>
    <row r="707" spans="1:24" x14ac:dyDescent="0.25">
      <c r="A707" s="393" t="s">
        <v>2695</v>
      </c>
      <c r="B707" s="393" t="s">
        <v>2696</v>
      </c>
      <c r="C707" s="393" t="s">
        <v>2697</v>
      </c>
      <c r="D707" s="387" t="s">
        <v>2698</v>
      </c>
      <c r="G707" s="233"/>
      <c r="H707" s="233"/>
      <c r="M707" s="387" t="str">
        <f t="shared" si="53"/>
        <v/>
      </c>
      <c r="Q707" s="387"/>
      <c r="W707" s="387">
        <f t="shared" si="55"/>
        <v>0</v>
      </c>
      <c r="X707" s="387">
        <f t="shared" si="54"/>
        <v>0</v>
      </c>
    </row>
    <row r="708" spans="1:24" x14ac:dyDescent="0.25">
      <c r="A708" s="393" t="s">
        <v>1921</v>
      </c>
      <c r="B708" s="393"/>
      <c r="C708" s="393" t="s">
        <v>1922</v>
      </c>
      <c r="G708" s="233"/>
      <c r="H708" s="233"/>
      <c r="M708" s="387" t="str">
        <f t="shared" si="53"/>
        <v/>
      </c>
      <c r="Q708" s="387"/>
      <c r="W708" s="387">
        <f t="shared" si="55"/>
        <v>0</v>
      </c>
      <c r="X708" s="387">
        <f t="shared" si="54"/>
        <v>0</v>
      </c>
    </row>
    <row r="709" spans="1:24" x14ac:dyDescent="0.25">
      <c r="A709" s="393" t="s">
        <v>1923</v>
      </c>
      <c r="B709" s="393"/>
      <c r="C709" s="393" t="s">
        <v>1924</v>
      </c>
      <c r="G709" s="233"/>
      <c r="H709" s="233"/>
      <c r="M709" s="387" t="str">
        <f t="shared" ref="M709:M772" si="56">IF(ISERROR(FIND(" (include",O709)),"",RIGHT(O709,LEN(O709)-FIND(" (include",O709)))</f>
        <v/>
      </c>
      <c r="Q709" s="387"/>
      <c r="W709" s="387">
        <f t="shared" si="55"/>
        <v>0</v>
      </c>
      <c r="X709" s="387">
        <f t="shared" si="54"/>
        <v>0</v>
      </c>
    </row>
    <row r="710" spans="1:24" x14ac:dyDescent="0.25">
      <c r="A710" s="393" t="s">
        <v>1925</v>
      </c>
      <c r="B710" s="393"/>
      <c r="C710" s="393" t="s">
        <v>1926</v>
      </c>
      <c r="G710" s="233"/>
      <c r="H710" s="233"/>
      <c r="M710" s="387" t="str">
        <f t="shared" si="56"/>
        <v/>
      </c>
      <c r="Q710" s="387"/>
      <c r="W710" s="387">
        <f t="shared" si="55"/>
        <v>0</v>
      </c>
      <c r="X710" s="387">
        <f t="shared" ref="X710:X773" si="57">IF(LEFT(W710,1)=" ",1,0)</f>
        <v>0</v>
      </c>
    </row>
    <row r="711" spans="1:24" x14ac:dyDescent="0.25">
      <c r="A711" s="393" t="s">
        <v>1927</v>
      </c>
      <c r="B711" s="393"/>
      <c r="C711" s="393" t="s">
        <v>578</v>
      </c>
      <c r="G711" s="233"/>
      <c r="H711" s="233"/>
      <c r="M711" s="387" t="str">
        <f t="shared" si="56"/>
        <v/>
      </c>
      <c r="Q711" s="387"/>
      <c r="W711" s="387">
        <f t="shared" si="55"/>
        <v>0</v>
      </c>
      <c r="X711" s="387">
        <f t="shared" si="57"/>
        <v>0</v>
      </c>
    </row>
    <row r="712" spans="1:24" x14ac:dyDescent="0.25">
      <c r="A712" s="397" t="s">
        <v>1928</v>
      </c>
      <c r="B712" s="397"/>
      <c r="C712" s="397" t="s">
        <v>1929</v>
      </c>
      <c r="G712" s="233"/>
      <c r="H712" s="233"/>
      <c r="M712" s="387" t="str">
        <f t="shared" si="56"/>
        <v/>
      </c>
      <c r="Q712" s="387"/>
      <c r="W712" s="387">
        <f t="shared" si="55"/>
        <v>0</v>
      </c>
      <c r="X712" s="387">
        <f t="shared" si="57"/>
        <v>0</v>
      </c>
    </row>
    <row r="713" spans="1:24" x14ac:dyDescent="0.25">
      <c r="A713" s="393" t="s">
        <v>98</v>
      </c>
      <c r="B713" s="393"/>
      <c r="C713" s="393" t="s">
        <v>638</v>
      </c>
      <c r="G713" s="233"/>
      <c r="H713" s="233"/>
      <c r="M713" s="387" t="str">
        <f t="shared" si="56"/>
        <v/>
      </c>
      <c r="Q713" s="387"/>
      <c r="W713" s="387">
        <f t="shared" si="55"/>
        <v>0</v>
      </c>
      <c r="X713" s="387">
        <f t="shared" si="57"/>
        <v>0</v>
      </c>
    </row>
    <row r="714" spans="1:24" x14ac:dyDescent="0.25">
      <c r="A714" s="393" t="s">
        <v>1930</v>
      </c>
      <c r="B714" s="393"/>
      <c r="C714" s="393" t="s">
        <v>1931</v>
      </c>
      <c r="G714" s="233"/>
      <c r="H714" s="233"/>
      <c r="M714" s="387" t="str">
        <f t="shared" si="56"/>
        <v/>
      </c>
      <c r="Q714" s="387"/>
      <c r="W714" s="387">
        <f t="shared" si="55"/>
        <v>0</v>
      </c>
      <c r="X714" s="387">
        <f t="shared" si="57"/>
        <v>0</v>
      </c>
    </row>
    <row r="715" spans="1:24" ht="25" x14ac:dyDescent="0.25">
      <c r="A715" s="393" t="s">
        <v>2699</v>
      </c>
      <c r="B715" s="393" t="s">
        <v>2700</v>
      </c>
      <c r="C715" s="393" t="s">
        <v>2701</v>
      </c>
      <c r="D715" s="387" t="s">
        <v>2702</v>
      </c>
      <c r="G715" s="233"/>
      <c r="H715" s="233"/>
      <c r="M715" s="387" t="str">
        <f t="shared" si="56"/>
        <v/>
      </c>
      <c r="Q715" s="387"/>
      <c r="W715" s="387">
        <f t="shared" si="55"/>
        <v>0</v>
      </c>
      <c r="X715" s="387">
        <f t="shared" si="57"/>
        <v>0</v>
      </c>
    </row>
    <row r="716" spans="1:24" x14ac:dyDescent="0.25">
      <c r="A716" s="393" t="s">
        <v>1932</v>
      </c>
      <c r="B716" s="393"/>
      <c r="C716" s="393" t="s">
        <v>1933</v>
      </c>
      <c r="G716" s="233"/>
      <c r="H716" s="233"/>
      <c r="M716" s="387" t="str">
        <f t="shared" si="56"/>
        <v/>
      </c>
      <c r="Q716" s="387"/>
      <c r="W716" s="387">
        <f t="shared" si="55"/>
        <v>0</v>
      </c>
      <c r="X716" s="387">
        <f t="shared" si="57"/>
        <v>0</v>
      </c>
    </row>
    <row r="717" spans="1:24" x14ac:dyDescent="0.25">
      <c r="A717" s="393" t="s">
        <v>1934</v>
      </c>
      <c r="B717" s="393"/>
      <c r="C717" s="393" t="s">
        <v>1935</v>
      </c>
      <c r="G717" s="233"/>
      <c r="H717" s="233"/>
      <c r="M717" s="387" t="str">
        <f t="shared" si="56"/>
        <v/>
      </c>
      <c r="Q717" s="387"/>
      <c r="W717" s="387">
        <f t="shared" si="55"/>
        <v>0</v>
      </c>
      <c r="X717" s="387">
        <f t="shared" si="57"/>
        <v>0</v>
      </c>
    </row>
    <row r="718" spans="1:24" x14ac:dyDescent="0.25">
      <c r="A718" s="393" t="s">
        <v>1936</v>
      </c>
      <c r="B718" s="393"/>
      <c r="C718" s="393" t="s">
        <v>1937</v>
      </c>
      <c r="G718" s="233"/>
      <c r="H718" s="233"/>
      <c r="M718" s="387" t="str">
        <f t="shared" si="56"/>
        <v/>
      </c>
      <c r="Q718" s="387"/>
      <c r="W718" s="387">
        <f t="shared" si="55"/>
        <v>0</v>
      </c>
      <c r="X718" s="387">
        <f t="shared" si="57"/>
        <v>0</v>
      </c>
    </row>
    <row r="719" spans="1:24" x14ac:dyDescent="0.25">
      <c r="A719" s="393" t="s">
        <v>1938</v>
      </c>
      <c r="B719" s="393"/>
      <c r="C719" s="393" t="s">
        <v>1939</v>
      </c>
      <c r="G719" s="233"/>
      <c r="H719" s="233"/>
      <c r="M719" s="387" t="str">
        <f t="shared" si="56"/>
        <v/>
      </c>
      <c r="Q719" s="387"/>
      <c r="W719" s="387">
        <f t="shared" si="55"/>
        <v>0</v>
      </c>
      <c r="X719" s="387">
        <f t="shared" si="57"/>
        <v>0</v>
      </c>
    </row>
    <row r="720" spans="1:24" x14ac:dyDescent="0.25">
      <c r="A720" s="397" t="s">
        <v>1940</v>
      </c>
      <c r="B720" s="397"/>
      <c r="C720" s="397" t="s">
        <v>1941</v>
      </c>
      <c r="G720" s="233"/>
      <c r="H720" s="233"/>
      <c r="M720" s="387" t="str">
        <f t="shared" si="56"/>
        <v/>
      </c>
      <c r="Q720" s="387"/>
      <c r="W720" s="387">
        <f t="shared" ref="W720:W770" si="58">IF(LEFT(V720,1)=" ",RIGHT(V720,LEN(V720)-1),V720)</f>
        <v>0</v>
      </c>
      <c r="X720" s="387">
        <f t="shared" si="57"/>
        <v>0</v>
      </c>
    </row>
    <row r="721" spans="1:24" x14ac:dyDescent="0.25">
      <c r="A721" s="397" t="s">
        <v>1942</v>
      </c>
      <c r="B721" s="397"/>
      <c r="C721" s="397" t="s">
        <v>1943</v>
      </c>
      <c r="G721" s="233"/>
      <c r="H721" s="233"/>
      <c r="M721" s="387" t="str">
        <f t="shared" si="56"/>
        <v/>
      </c>
      <c r="Q721" s="387"/>
      <c r="W721" s="387">
        <f t="shared" si="58"/>
        <v>0</v>
      </c>
      <c r="X721" s="387">
        <f t="shared" si="57"/>
        <v>0</v>
      </c>
    </row>
    <row r="722" spans="1:24" x14ac:dyDescent="0.25">
      <c r="A722" s="397" t="s">
        <v>1944</v>
      </c>
      <c r="B722" s="397"/>
      <c r="C722" s="397" t="s">
        <v>1945</v>
      </c>
      <c r="G722" s="233"/>
      <c r="H722" s="233"/>
      <c r="M722" s="387" t="str">
        <f t="shared" si="56"/>
        <v/>
      </c>
      <c r="Q722" s="387"/>
      <c r="W722" s="387">
        <f t="shared" si="58"/>
        <v>0</v>
      </c>
      <c r="X722" s="387">
        <f t="shared" si="57"/>
        <v>0</v>
      </c>
    </row>
    <row r="723" spans="1:24" x14ac:dyDescent="0.25">
      <c r="A723" s="397" t="s">
        <v>1946</v>
      </c>
      <c r="B723" s="397"/>
      <c r="C723" s="397" t="s">
        <v>1947</v>
      </c>
      <c r="G723" s="233"/>
      <c r="H723" s="233"/>
      <c r="M723" s="387" t="str">
        <f t="shared" si="56"/>
        <v/>
      </c>
      <c r="Q723" s="387"/>
      <c r="W723" s="387">
        <f t="shared" si="58"/>
        <v>0</v>
      </c>
      <c r="X723" s="387">
        <f t="shared" si="57"/>
        <v>0</v>
      </c>
    </row>
    <row r="724" spans="1:24" x14ac:dyDescent="0.25">
      <c r="A724" s="397" t="s">
        <v>1948</v>
      </c>
      <c r="B724" s="397"/>
      <c r="C724" s="397" t="s">
        <v>1949</v>
      </c>
      <c r="G724" s="233"/>
      <c r="H724" s="233"/>
      <c r="M724" s="387" t="str">
        <f t="shared" si="56"/>
        <v/>
      </c>
      <c r="Q724" s="387"/>
      <c r="W724" s="387">
        <f t="shared" si="58"/>
        <v>0</v>
      </c>
      <c r="X724" s="387">
        <f t="shared" si="57"/>
        <v>0</v>
      </c>
    </row>
    <row r="725" spans="1:24" x14ac:dyDescent="0.25">
      <c r="A725" s="397" t="s">
        <v>1950</v>
      </c>
      <c r="B725" s="397"/>
      <c r="C725" s="397" t="s">
        <v>1951</v>
      </c>
      <c r="G725" s="233"/>
      <c r="H725" s="233"/>
      <c r="M725" s="387" t="str">
        <f t="shared" si="56"/>
        <v/>
      </c>
      <c r="Q725" s="387"/>
      <c r="W725" s="387">
        <f t="shared" si="58"/>
        <v>0</v>
      </c>
      <c r="X725" s="387">
        <f t="shared" si="57"/>
        <v>0</v>
      </c>
    </row>
    <row r="726" spans="1:24" x14ac:dyDescent="0.25">
      <c r="A726" s="397" t="s">
        <v>1952</v>
      </c>
      <c r="B726" s="397"/>
      <c r="C726" s="397" t="s">
        <v>1953</v>
      </c>
      <c r="G726" s="233"/>
      <c r="H726" s="233"/>
      <c r="M726" s="387" t="str">
        <f t="shared" si="56"/>
        <v/>
      </c>
      <c r="Q726" s="387"/>
      <c r="W726" s="387">
        <f t="shared" si="58"/>
        <v>0</v>
      </c>
      <c r="X726" s="387">
        <f t="shared" si="57"/>
        <v>0</v>
      </c>
    </row>
    <row r="727" spans="1:24" x14ac:dyDescent="0.25">
      <c r="A727" s="397" t="s">
        <v>1954</v>
      </c>
      <c r="B727" s="397"/>
      <c r="C727" s="397" t="s">
        <v>1955</v>
      </c>
      <c r="G727" s="233"/>
      <c r="H727" s="233"/>
      <c r="M727" s="387" t="str">
        <f t="shared" si="56"/>
        <v/>
      </c>
      <c r="Q727" s="387"/>
      <c r="W727" s="387">
        <f t="shared" si="58"/>
        <v>0</v>
      </c>
      <c r="X727" s="387">
        <f t="shared" si="57"/>
        <v>0</v>
      </c>
    </row>
    <row r="728" spans="1:24" x14ac:dyDescent="0.25">
      <c r="A728" s="397" t="s">
        <v>1956</v>
      </c>
      <c r="B728" s="397"/>
      <c r="C728" s="397" t="s">
        <v>1957</v>
      </c>
      <c r="G728" s="233"/>
      <c r="H728" s="233"/>
      <c r="M728" s="387" t="str">
        <f t="shared" si="56"/>
        <v/>
      </c>
      <c r="Q728" s="387"/>
      <c r="W728" s="387">
        <f t="shared" si="58"/>
        <v>0</v>
      </c>
      <c r="X728" s="387">
        <f t="shared" si="57"/>
        <v>0</v>
      </c>
    </row>
    <row r="729" spans="1:24" x14ac:dyDescent="0.25">
      <c r="A729" s="397" t="s">
        <v>1958</v>
      </c>
      <c r="B729" s="397"/>
      <c r="C729" s="397" t="s">
        <v>1959</v>
      </c>
      <c r="G729" s="233"/>
      <c r="H729" s="233"/>
      <c r="M729" s="387" t="str">
        <f t="shared" si="56"/>
        <v/>
      </c>
      <c r="Q729" s="387"/>
      <c r="W729" s="387">
        <f t="shared" si="58"/>
        <v>0</v>
      </c>
      <c r="X729" s="387">
        <f t="shared" si="57"/>
        <v>0</v>
      </c>
    </row>
    <row r="730" spans="1:24" x14ac:dyDescent="0.25">
      <c r="A730" s="397" t="s">
        <v>1960</v>
      </c>
      <c r="B730" s="397"/>
      <c r="C730" s="397" t="s">
        <v>1961</v>
      </c>
      <c r="G730" s="233"/>
      <c r="H730" s="233"/>
      <c r="M730" s="387" t="str">
        <f t="shared" si="56"/>
        <v/>
      </c>
      <c r="Q730" s="387"/>
      <c r="W730" s="387">
        <f t="shared" si="58"/>
        <v>0</v>
      </c>
      <c r="X730" s="387">
        <f t="shared" si="57"/>
        <v>0</v>
      </c>
    </row>
    <row r="731" spans="1:24" x14ac:dyDescent="0.25">
      <c r="A731" s="397" t="s">
        <v>1962</v>
      </c>
      <c r="B731" s="397"/>
      <c r="C731" s="397" t="s">
        <v>1963</v>
      </c>
      <c r="G731" s="233"/>
      <c r="H731" s="233"/>
      <c r="M731" s="387" t="str">
        <f t="shared" si="56"/>
        <v/>
      </c>
      <c r="Q731" s="387"/>
      <c r="W731" s="387">
        <f t="shared" si="58"/>
        <v>0</v>
      </c>
      <c r="X731" s="387">
        <f t="shared" si="57"/>
        <v>0</v>
      </c>
    </row>
    <row r="732" spans="1:24" x14ac:dyDescent="0.25">
      <c r="A732" s="397" t="s">
        <v>1964</v>
      </c>
      <c r="B732" s="397"/>
      <c r="C732" s="397" t="s">
        <v>1965</v>
      </c>
      <c r="G732" s="233"/>
      <c r="H732" s="233"/>
      <c r="M732" s="387" t="str">
        <f t="shared" si="56"/>
        <v/>
      </c>
      <c r="Q732" s="387"/>
      <c r="W732" s="387">
        <f t="shared" si="58"/>
        <v>0</v>
      </c>
      <c r="X732" s="387">
        <f t="shared" si="57"/>
        <v>0</v>
      </c>
    </row>
    <row r="733" spans="1:24" x14ac:dyDescent="0.25">
      <c r="A733" s="397" t="s">
        <v>1966</v>
      </c>
      <c r="B733" s="397"/>
      <c r="C733" s="397" t="s">
        <v>1967</v>
      </c>
      <c r="G733" s="233"/>
      <c r="H733" s="233"/>
      <c r="M733" s="387" t="str">
        <f t="shared" si="56"/>
        <v/>
      </c>
      <c r="Q733" s="387"/>
      <c r="W733" s="387">
        <f t="shared" si="58"/>
        <v>0</v>
      </c>
      <c r="X733" s="387">
        <f t="shared" si="57"/>
        <v>0</v>
      </c>
    </row>
    <row r="734" spans="1:24" x14ac:dyDescent="0.25">
      <c r="A734" s="397" t="s">
        <v>1968</v>
      </c>
      <c r="B734" s="397"/>
      <c r="C734" s="397" t="s">
        <v>1969</v>
      </c>
      <c r="G734" s="233"/>
      <c r="H734" s="233"/>
      <c r="M734" s="387" t="str">
        <f t="shared" si="56"/>
        <v/>
      </c>
      <c r="Q734" s="387"/>
      <c r="W734" s="387">
        <f t="shared" si="58"/>
        <v>0</v>
      </c>
      <c r="X734" s="387">
        <f t="shared" si="57"/>
        <v>0</v>
      </c>
    </row>
    <row r="735" spans="1:24" x14ac:dyDescent="0.25">
      <c r="A735" s="397" t="s">
        <v>1970</v>
      </c>
      <c r="B735" s="397"/>
      <c r="C735" s="397" t="s">
        <v>1971</v>
      </c>
      <c r="G735" s="233"/>
      <c r="H735" s="233"/>
      <c r="M735" s="387" t="str">
        <f t="shared" si="56"/>
        <v/>
      </c>
      <c r="Q735" s="387"/>
      <c r="W735" s="387">
        <f t="shared" si="58"/>
        <v>0</v>
      </c>
      <c r="X735" s="387">
        <f t="shared" si="57"/>
        <v>0</v>
      </c>
    </row>
    <row r="736" spans="1:24" x14ac:dyDescent="0.25">
      <c r="A736" s="397" t="s">
        <v>1972</v>
      </c>
      <c r="B736" s="397"/>
      <c r="C736" s="397" t="s">
        <v>1973</v>
      </c>
      <c r="G736" s="233"/>
      <c r="H736" s="233"/>
      <c r="M736" s="387" t="str">
        <f t="shared" si="56"/>
        <v/>
      </c>
      <c r="Q736" s="387"/>
      <c r="W736" s="387">
        <f t="shared" si="58"/>
        <v>0</v>
      </c>
      <c r="X736" s="387">
        <f t="shared" si="57"/>
        <v>0</v>
      </c>
    </row>
    <row r="737" spans="1:24" x14ac:dyDescent="0.25">
      <c r="A737" s="397" t="s">
        <v>1974</v>
      </c>
      <c r="B737" s="397"/>
      <c r="C737" s="397" t="s">
        <v>1975</v>
      </c>
      <c r="G737" s="233"/>
      <c r="H737" s="233"/>
      <c r="M737" s="387" t="str">
        <f t="shared" si="56"/>
        <v/>
      </c>
      <c r="Q737" s="387"/>
      <c r="W737" s="387">
        <f t="shared" si="58"/>
        <v>0</v>
      </c>
      <c r="X737" s="387">
        <f t="shared" si="57"/>
        <v>0</v>
      </c>
    </row>
    <row r="738" spans="1:24" x14ac:dyDescent="0.25">
      <c r="A738" s="397" t="s">
        <v>1976</v>
      </c>
      <c r="B738" s="397"/>
      <c r="C738" s="397" t="s">
        <v>1977</v>
      </c>
      <c r="G738" s="233"/>
      <c r="H738" s="233"/>
      <c r="M738" s="387" t="str">
        <f t="shared" si="56"/>
        <v/>
      </c>
      <c r="Q738" s="387"/>
      <c r="W738" s="387">
        <f t="shared" si="58"/>
        <v>0</v>
      </c>
      <c r="X738" s="387">
        <f t="shared" si="57"/>
        <v>0</v>
      </c>
    </row>
    <row r="739" spans="1:24" x14ac:dyDescent="0.25">
      <c r="A739" s="393" t="s">
        <v>1978</v>
      </c>
      <c r="B739" s="393"/>
      <c r="C739" s="393" t="s">
        <v>634</v>
      </c>
      <c r="G739" s="233"/>
      <c r="H739" s="233"/>
      <c r="M739" s="387" t="str">
        <f t="shared" si="56"/>
        <v/>
      </c>
      <c r="Q739" s="387"/>
      <c r="W739" s="387">
        <f t="shared" si="58"/>
        <v>0</v>
      </c>
      <c r="X739" s="387">
        <f t="shared" si="57"/>
        <v>0</v>
      </c>
    </row>
    <row r="740" spans="1:24" x14ac:dyDescent="0.25">
      <c r="A740" s="397" t="s">
        <v>1979</v>
      </c>
      <c r="B740" s="397"/>
      <c r="C740" s="397" t="s">
        <v>1980</v>
      </c>
      <c r="G740" s="233"/>
      <c r="H740" s="233"/>
      <c r="M740" s="387" t="str">
        <f t="shared" si="56"/>
        <v/>
      </c>
      <c r="Q740" s="387"/>
      <c r="W740" s="387">
        <f t="shared" si="58"/>
        <v>0</v>
      </c>
      <c r="X740" s="387">
        <f t="shared" si="57"/>
        <v>0</v>
      </c>
    </row>
    <row r="741" spans="1:24" x14ac:dyDescent="0.25">
      <c r="A741" s="393" t="s">
        <v>1981</v>
      </c>
      <c r="B741" s="393"/>
      <c r="C741" s="393" t="s">
        <v>632</v>
      </c>
      <c r="G741" s="233"/>
      <c r="H741" s="233"/>
      <c r="M741" s="387" t="str">
        <f t="shared" si="56"/>
        <v/>
      </c>
      <c r="Q741" s="387"/>
      <c r="W741" s="387">
        <f t="shared" si="58"/>
        <v>0</v>
      </c>
      <c r="X741" s="387">
        <f t="shared" si="57"/>
        <v>0</v>
      </c>
    </row>
    <row r="742" spans="1:24" x14ac:dyDescent="0.25">
      <c r="A742" s="397" t="s">
        <v>1982</v>
      </c>
      <c r="B742" s="397"/>
      <c r="C742" s="397" t="s">
        <v>1983</v>
      </c>
      <c r="G742" s="233"/>
      <c r="H742" s="233"/>
      <c r="M742" s="387" t="str">
        <f t="shared" si="56"/>
        <v/>
      </c>
      <c r="Q742" s="387"/>
      <c r="W742" s="387">
        <f t="shared" si="58"/>
        <v>0</v>
      </c>
      <c r="X742" s="387">
        <f t="shared" si="57"/>
        <v>0</v>
      </c>
    </row>
    <row r="743" spans="1:24" x14ac:dyDescent="0.25">
      <c r="A743" s="393" t="s">
        <v>1984</v>
      </c>
      <c r="B743" s="393"/>
      <c r="C743" s="393" t="s">
        <v>633</v>
      </c>
      <c r="G743" s="233"/>
      <c r="H743" s="233"/>
      <c r="M743" s="387" t="str">
        <f t="shared" si="56"/>
        <v/>
      </c>
      <c r="Q743" s="387"/>
      <c r="W743" s="387">
        <f t="shared" si="58"/>
        <v>0</v>
      </c>
      <c r="X743" s="387">
        <f t="shared" si="57"/>
        <v>0</v>
      </c>
    </row>
    <row r="744" spans="1:24" x14ac:dyDescent="0.25">
      <c r="A744" s="393" t="s">
        <v>1985</v>
      </c>
      <c r="B744" s="393"/>
      <c r="C744" s="393" t="s">
        <v>556</v>
      </c>
      <c r="G744" s="233"/>
      <c r="H744" s="233"/>
      <c r="M744" s="387" t="str">
        <f t="shared" si="56"/>
        <v/>
      </c>
      <c r="Q744" s="387"/>
      <c r="W744" s="387">
        <f t="shared" si="58"/>
        <v>0</v>
      </c>
      <c r="X744" s="387">
        <f t="shared" si="57"/>
        <v>0</v>
      </c>
    </row>
    <row r="745" spans="1:24" x14ac:dyDescent="0.25">
      <c r="A745" s="393" t="s">
        <v>1986</v>
      </c>
      <c r="B745" s="393"/>
      <c r="C745" s="393" t="s">
        <v>1987</v>
      </c>
      <c r="G745" s="233"/>
      <c r="H745" s="233"/>
      <c r="M745" s="387" t="str">
        <f t="shared" si="56"/>
        <v/>
      </c>
      <c r="Q745" s="387"/>
      <c r="W745" s="387">
        <f t="shared" si="58"/>
        <v>0</v>
      </c>
      <c r="X745" s="387">
        <f t="shared" si="57"/>
        <v>0</v>
      </c>
    </row>
    <row r="746" spans="1:24" x14ac:dyDescent="0.25">
      <c r="A746" s="397" t="s">
        <v>1988</v>
      </c>
      <c r="B746" s="397"/>
      <c r="C746" s="397" t="s">
        <v>1989</v>
      </c>
      <c r="G746" s="233"/>
      <c r="H746" s="233"/>
      <c r="M746" s="387" t="str">
        <f t="shared" si="56"/>
        <v/>
      </c>
      <c r="Q746" s="387"/>
      <c r="W746" s="387">
        <f t="shared" si="58"/>
        <v>0</v>
      </c>
      <c r="X746" s="387">
        <f t="shared" si="57"/>
        <v>0</v>
      </c>
    </row>
    <row r="747" spans="1:24" x14ac:dyDescent="0.25">
      <c r="A747" s="393" t="s">
        <v>1990</v>
      </c>
      <c r="B747" s="393"/>
      <c r="C747" s="393" t="s">
        <v>1991</v>
      </c>
      <c r="G747" s="233"/>
      <c r="H747" s="233"/>
      <c r="M747" s="387" t="str">
        <f t="shared" si="56"/>
        <v/>
      </c>
      <c r="Q747" s="387"/>
      <c r="W747" s="387">
        <f t="shared" si="58"/>
        <v>0</v>
      </c>
      <c r="X747" s="387">
        <f t="shared" si="57"/>
        <v>0</v>
      </c>
    </row>
    <row r="748" spans="1:24" x14ac:dyDescent="0.25">
      <c r="A748" s="393" t="s">
        <v>1992</v>
      </c>
      <c r="B748" s="393"/>
      <c r="C748" s="393" t="s">
        <v>507</v>
      </c>
      <c r="G748" s="233"/>
      <c r="H748" s="233"/>
      <c r="M748" s="387" t="str">
        <f t="shared" si="56"/>
        <v/>
      </c>
      <c r="Q748" s="387"/>
      <c r="W748" s="387">
        <f t="shared" si="58"/>
        <v>0</v>
      </c>
      <c r="X748" s="387">
        <f t="shared" si="57"/>
        <v>0</v>
      </c>
    </row>
    <row r="749" spans="1:24" x14ac:dyDescent="0.25">
      <c r="A749" s="397" t="s">
        <v>1993</v>
      </c>
      <c r="B749" s="397"/>
      <c r="C749" s="397" t="s">
        <v>1994</v>
      </c>
      <c r="G749" s="233"/>
      <c r="H749" s="233"/>
      <c r="M749" s="387" t="str">
        <f t="shared" si="56"/>
        <v/>
      </c>
      <c r="Q749" s="387"/>
      <c r="W749" s="387">
        <f t="shared" si="58"/>
        <v>0</v>
      </c>
      <c r="X749" s="387">
        <f t="shared" si="57"/>
        <v>0</v>
      </c>
    </row>
    <row r="750" spans="1:24" x14ac:dyDescent="0.25">
      <c r="A750" s="393" t="s">
        <v>1995</v>
      </c>
      <c r="B750" s="393"/>
      <c r="C750" s="393" t="s">
        <v>664</v>
      </c>
      <c r="G750" s="233"/>
      <c r="H750" s="233"/>
      <c r="M750" s="387" t="str">
        <f t="shared" si="56"/>
        <v/>
      </c>
      <c r="Q750" s="387"/>
      <c r="W750" s="387">
        <f t="shared" si="58"/>
        <v>0</v>
      </c>
      <c r="X750" s="387">
        <f t="shared" si="57"/>
        <v>0</v>
      </c>
    </row>
    <row r="751" spans="1:24" x14ac:dyDescent="0.25">
      <c r="A751" s="393" t="s">
        <v>1996</v>
      </c>
      <c r="B751" s="393"/>
      <c r="C751" s="393" t="s">
        <v>665</v>
      </c>
      <c r="G751" s="233"/>
      <c r="H751" s="233"/>
      <c r="M751" s="387" t="str">
        <f t="shared" si="56"/>
        <v/>
      </c>
      <c r="Q751" s="387"/>
      <c r="W751" s="387">
        <f t="shared" si="58"/>
        <v>0</v>
      </c>
      <c r="X751" s="387">
        <f t="shared" si="57"/>
        <v>0</v>
      </c>
    </row>
    <row r="752" spans="1:24" x14ac:dyDescent="0.25">
      <c r="A752" s="393" t="s">
        <v>1997</v>
      </c>
      <c r="B752" s="393"/>
      <c r="C752" s="393" t="s">
        <v>1998</v>
      </c>
      <c r="G752" s="233"/>
      <c r="H752" s="233"/>
      <c r="M752" s="387" t="str">
        <f t="shared" si="56"/>
        <v/>
      </c>
      <c r="Q752" s="387"/>
      <c r="W752" s="387">
        <f t="shared" si="58"/>
        <v>0</v>
      </c>
      <c r="X752" s="387">
        <f t="shared" si="57"/>
        <v>0</v>
      </c>
    </row>
    <row r="753" spans="1:24" x14ac:dyDescent="0.25">
      <c r="A753" s="397" t="s">
        <v>1999</v>
      </c>
      <c r="B753" s="397"/>
      <c r="C753" s="397" t="s">
        <v>2000</v>
      </c>
      <c r="G753" s="233"/>
      <c r="H753" s="233"/>
      <c r="M753" s="387" t="str">
        <f t="shared" si="56"/>
        <v/>
      </c>
      <c r="Q753" s="387"/>
      <c r="W753" s="387">
        <f t="shared" si="58"/>
        <v>0</v>
      </c>
      <c r="X753" s="387">
        <f t="shared" si="57"/>
        <v>0</v>
      </c>
    </row>
    <row r="754" spans="1:24" x14ac:dyDescent="0.25">
      <c r="A754" s="397" t="s">
        <v>2001</v>
      </c>
      <c r="B754" s="397"/>
      <c r="C754" s="397" t="s">
        <v>2002</v>
      </c>
      <c r="G754" s="233"/>
      <c r="H754" s="233"/>
      <c r="M754" s="387" t="str">
        <f t="shared" si="56"/>
        <v/>
      </c>
      <c r="Q754" s="387"/>
      <c r="W754" s="387">
        <f t="shared" si="58"/>
        <v>0</v>
      </c>
      <c r="X754" s="387">
        <f t="shared" si="57"/>
        <v>0</v>
      </c>
    </row>
    <row r="755" spans="1:24" x14ac:dyDescent="0.25">
      <c r="A755" s="393" t="s">
        <v>2003</v>
      </c>
      <c r="B755" s="393"/>
      <c r="C755" s="393" t="s">
        <v>2004</v>
      </c>
      <c r="G755" s="233"/>
      <c r="H755" s="233"/>
      <c r="M755" s="387" t="str">
        <f t="shared" si="56"/>
        <v/>
      </c>
      <c r="Q755" s="387"/>
      <c r="W755" s="387">
        <f t="shared" si="58"/>
        <v>0</v>
      </c>
      <c r="X755" s="387">
        <f t="shared" si="57"/>
        <v>0</v>
      </c>
    </row>
    <row r="756" spans="1:24" x14ac:dyDescent="0.25">
      <c r="A756" s="393" t="s">
        <v>2005</v>
      </c>
      <c r="B756" s="393"/>
      <c r="C756" s="393" t="s">
        <v>2006</v>
      </c>
      <c r="G756" s="233"/>
      <c r="H756" s="233"/>
      <c r="M756" s="387" t="str">
        <f t="shared" si="56"/>
        <v/>
      </c>
      <c r="Q756" s="387"/>
      <c r="W756" s="387">
        <f t="shared" si="58"/>
        <v>0</v>
      </c>
      <c r="X756" s="387">
        <f t="shared" si="57"/>
        <v>0</v>
      </c>
    </row>
    <row r="757" spans="1:24" x14ac:dyDescent="0.25">
      <c r="A757" s="393" t="s">
        <v>2007</v>
      </c>
      <c r="B757" s="393"/>
      <c r="C757" s="393" t="s">
        <v>2008</v>
      </c>
      <c r="G757" s="233"/>
      <c r="H757" s="233"/>
      <c r="M757" s="387" t="str">
        <f t="shared" si="56"/>
        <v/>
      </c>
      <c r="Q757" s="387"/>
      <c r="W757" s="387">
        <f t="shared" si="58"/>
        <v>0</v>
      </c>
      <c r="X757" s="387">
        <f t="shared" si="57"/>
        <v>0</v>
      </c>
    </row>
    <row r="758" spans="1:24" x14ac:dyDescent="0.25">
      <c r="A758" s="393" t="s">
        <v>2009</v>
      </c>
      <c r="B758" s="393"/>
      <c r="C758" s="393" t="s">
        <v>2010</v>
      </c>
      <c r="G758" s="233"/>
      <c r="H758" s="233"/>
      <c r="M758" s="387" t="str">
        <f t="shared" si="56"/>
        <v/>
      </c>
      <c r="Q758" s="387"/>
      <c r="W758" s="387">
        <f t="shared" si="58"/>
        <v>0</v>
      </c>
      <c r="X758" s="387">
        <f t="shared" si="57"/>
        <v>0</v>
      </c>
    </row>
    <row r="759" spans="1:24" x14ac:dyDescent="0.25">
      <c r="A759" s="397" t="s">
        <v>2011</v>
      </c>
      <c r="B759" s="397"/>
      <c r="C759" s="397" t="s">
        <v>2012</v>
      </c>
      <c r="G759" s="233"/>
      <c r="H759" s="233"/>
      <c r="M759" s="387" t="str">
        <f t="shared" si="56"/>
        <v/>
      </c>
      <c r="Q759" s="387"/>
      <c r="W759" s="387">
        <f t="shared" si="58"/>
        <v>0</v>
      </c>
      <c r="X759" s="387">
        <f t="shared" si="57"/>
        <v>0</v>
      </c>
    </row>
    <row r="760" spans="1:24" x14ac:dyDescent="0.25">
      <c r="A760" s="393" t="s">
        <v>2013</v>
      </c>
      <c r="B760" s="393"/>
      <c r="C760" s="393" t="s">
        <v>2014</v>
      </c>
      <c r="G760" s="233"/>
      <c r="H760" s="233"/>
      <c r="M760" s="387" t="str">
        <f t="shared" si="56"/>
        <v/>
      </c>
      <c r="Q760" s="387"/>
      <c r="W760" s="387">
        <f t="shared" si="58"/>
        <v>0</v>
      </c>
      <c r="X760" s="387">
        <f t="shared" si="57"/>
        <v>0</v>
      </c>
    </row>
    <row r="761" spans="1:24" x14ac:dyDescent="0.25">
      <c r="A761" s="397" t="s">
        <v>2015</v>
      </c>
      <c r="B761" s="397"/>
      <c r="C761" s="397" t="s">
        <v>2016</v>
      </c>
      <c r="G761" s="233"/>
      <c r="H761" s="233"/>
      <c r="M761" s="387" t="str">
        <f t="shared" si="56"/>
        <v/>
      </c>
      <c r="Q761" s="387"/>
      <c r="W761" s="387">
        <f t="shared" si="58"/>
        <v>0</v>
      </c>
      <c r="X761" s="387">
        <f t="shared" si="57"/>
        <v>0</v>
      </c>
    </row>
    <row r="762" spans="1:24" x14ac:dyDescent="0.25">
      <c r="A762" s="397" t="s">
        <v>2017</v>
      </c>
      <c r="B762" s="397"/>
      <c r="C762" s="397" t="s">
        <v>2018</v>
      </c>
      <c r="G762" s="233"/>
      <c r="H762" s="233"/>
      <c r="M762" s="387" t="str">
        <f t="shared" si="56"/>
        <v/>
      </c>
      <c r="Q762" s="387"/>
      <c r="W762" s="387">
        <f t="shared" si="58"/>
        <v>0</v>
      </c>
      <c r="X762" s="387">
        <f t="shared" si="57"/>
        <v>0</v>
      </c>
    </row>
    <row r="763" spans="1:24" x14ac:dyDescent="0.25">
      <c r="A763" s="397" t="s">
        <v>2019</v>
      </c>
      <c r="B763" s="397"/>
      <c r="C763" s="397" t="s">
        <v>2020</v>
      </c>
      <c r="G763" s="233"/>
      <c r="H763" s="233"/>
      <c r="M763" s="387" t="str">
        <f t="shared" si="56"/>
        <v/>
      </c>
      <c r="Q763" s="387"/>
      <c r="W763" s="387">
        <f t="shared" si="58"/>
        <v>0</v>
      </c>
      <c r="X763" s="387">
        <f t="shared" si="57"/>
        <v>0</v>
      </c>
    </row>
    <row r="764" spans="1:24" x14ac:dyDescent="0.25">
      <c r="A764" s="393" t="s">
        <v>2021</v>
      </c>
      <c r="B764" s="393"/>
      <c r="C764" s="393" t="s">
        <v>2022</v>
      </c>
      <c r="G764" s="233"/>
      <c r="H764" s="233"/>
      <c r="M764" s="387" t="str">
        <f t="shared" si="56"/>
        <v/>
      </c>
      <c r="Q764" s="387"/>
      <c r="W764" s="387">
        <f t="shared" si="58"/>
        <v>0</v>
      </c>
      <c r="X764" s="387">
        <f t="shared" si="57"/>
        <v>0</v>
      </c>
    </row>
    <row r="765" spans="1:24" x14ac:dyDescent="0.25">
      <c r="A765" s="393" t="s">
        <v>2023</v>
      </c>
      <c r="B765" s="393"/>
      <c r="C765" s="393" t="s">
        <v>2024</v>
      </c>
      <c r="G765" s="233"/>
      <c r="H765" s="233"/>
      <c r="M765" s="387" t="str">
        <f t="shared" si="56"/>
        <v/>
      </c>
      <c r="Q765" s="387"/>
      <c r="W765" s="387">
        <f t="shared" si="58"/>
        <v>0</v>
      </c>
      <c r="X765" s="387">
        <f t="shared" si="57"/>
        <v>0</v>
      </c>
    </row>
    <row r="766" spans="1:24" x14ac:dyDescent="0.25">
      <c r="A766" s="393" t="s">
        <v>2025</v>
      </c>
      <c r="B766" s="393"/>
      <c r="C766" s="393" t="s">
        <v>2026</v>
      </c>
      <c r="G766" s="233"/>
      <c r="H766" s="233"/>
      <c r="M766" s="387" t="str">
        <f t="shared" si="56"/>
        <v/>
      </c>
      <c r="Q766" s="387"/>
      <c r="W766" s="387">
        <f t="shared" si="58"/>
        <v>0</v>
      </c>
      <c r="X766" s="387">
        <f t="shared" si="57"/>
        <v>0</v>
      </c>
    </row>
    <row r="767" spans="1:24" x14ac:dyDescent="0.25">
      <c r="A767" s="393" t="s">
        <v>2027</v>
      </c>
      <c r="B767" s="393"/>
      <c r="C767" s="393" t="s">
        <v>2028</v>
      </c>
      <c r="G767" s="233"/>
      <c r="H767" s="233"/>
      <c r="M767" s="387" t="str">
        <f t="shared" si="56"/>
        <v/>
      </c>
      <c r="Q767" s="387"/>
      <c r="W767" s="387">
        <f t="shared" si="58"/>
        <v>0</v>
      </c>
      <c r="X767" s="387">
        <f t="shared" si="57"/>
        <v>0</v>
      </c>
    </row>
    <row r="768" spans="1:24" x14ac:dyDescent="0.25">
      <c r="A768" s="393" t="s">
        <v>2029</v>
      </c>
      <c r="B768" s="393"/>
      <c r="C768" s="393" t="s">
        <v>523</v>
      </c>
      <c r="G768" s="233"/>
      <c r="H768" s="233"/>
      <c r="M768" s="387" t="str">
        <f t="shared" si="56"/>
        <v/>
      </c>
      <c r="Q768" s="387"/>
      <c r="W768" s="387">
        <f t="shared" si="58"/>
        <v>0</v>
      </c>
      <c r="X768" s="387">
        <f t="shared" si="57"/>
        <v>0</v>
      </c>
    </row>
    <row r="769" spans="1:24" x14ac:dyDescent="0.25">
      <c r="A769" s="393" t="s">
        <v>2030</v>
      </c>
      <c r="B769" s="393"/>
      <c r="C769" s="393" t="s">
        <v>2031</v>
      </c>
      <c r="G769" s="233"/>
      <c r="H769" s="233"/>
      <c r="M769" s="387" t="str">
        <f t="shared" si="56"/>
        <v/>
      </c>
      <c r="Q769" s="387"/>
      <c r="W769" s="387">
        <f t="shared" si="58"/>
        <v>0</v>
      </c>
      <c r="X769" s="387">
        <f t="shared" si="57"/>
        <v>0</v>
      </c>
    </row>
    <row r="770" spans="1:24" x14ac:dyDescent="0.25">
      <c r="A770" s="397" t="s">
        <v>2032</v>
      </c>
      <c r="B770" s="397"/>
      <c r="C770" s="397" t="s">
        <v>2033</v>
      </c>
      <c r="G770" s="233"/>
      <c r="H770" s="233"/>
      <c r="M770" s="387" t="str">
        <f t="shared" si="56"/>
        <v/>
      </c>
      <c r="Q770" s="387"/>
      <c r="W770" s="387">
        <f t="shared" si="58"/>
        <v>0</v>
      </c>
      <c r="X770" s="387">
        <f t="shared" si="57"/>
        <v>0</v>
      </c>
    </row>
    <row r="771" spans="1:24" x14ac:dyDescent="0.25">
      <c r="A771" s="397" t="s">
        <v>2034</v>
      </c>
      <c r="B771" s="397"/>
      <c r="C771" s="397" t="s">
        <v>2035</v>
      </c>
      <c r="G771" s="233"/>
      <c r="H771" s="233"/>
      <c r="M771" s="387" t="str">
        <f t="shared" si="56"/>
        <v/>
      </c>
      <c r="Q771" s="387"/>
      <c r="W771" s="387">
        <f t="shared" ref="W771:W821" si="59">IF(LEFT(V771,1)=" ",RIGHT(V771,LEN(V771)-1),V771)</f>
        <v>0</v>
      </c>
      <c r="X771" s="387">
        <f t="shared" si="57"/>
        <v>0</v>
      </c>
    </row>
    <row r="772" spans="1:24" x14ac:dyDescent="0.25">
      <c r="A772" s="397" t="s">
        <v>2036</v>
      </c>
      <c r="B772" s="397"/>
      <c r="C772" s="398" t="s">
        <v>2037</v>
      </c>
      <c r="G772" s="233"/>
      <c r="H772" s="233"/>
      <c r="M772" s="387" t="str">
        <f t="shared" si="56"/>
        <v/>
      </c>
      <c r="Q772" s="387"/>
      <c r="W772" s="387">
        <f t="shared" si="59"/>
        <v>0</v>
      </c>
      <c r="X772" s="387">
        <f t="shared" si="57"/>
        <v>0</v>
      </c>
    </row>
    <row r="773" spans="1:24" x14ac:dyDescent="0.25">
      <c r="A773" s="393" t="s">
        <v>2038</v>
      </c>
      <c r="B773" s="393"/>
      <c r="C773" s="393" t="s">
        <v>674</v>
      </c>
      <c r="G773" s="233"/>
      <c r="H773" s="233"/>
      <c r="M773" s="387" t="str">
        <f t="shared" ref="M773:M836" si="60">IF(ISERROR(FIND(" (include",O773)),"",RIGHT(O773,LEN(O773)-FIND(" (include",O773)))</f>
        <v/>
      </c>
      <c r="Q773" s="387"/>
      <c r="W773" s="387">
        <f t="shared" si="59"/>
        <v>0</v>
      </c>
      <c r="X773" s="387">
        <f t="shared" si="57"/>
        <v>0</v>
      </c>
    </row>
    <row r="774" spans="1:24" x14ac:dyDescent="0.25">
      <c r="A774" s="393" t="s">
        <v>2039</v>
      </c>
      <c r="B774" s="393"/>
      <c r="C774" s="393" t="s">
        <v>590</v>
      </c>
      <c r="G774" s="233"/>
      <c r="H774" s="233"/>
      <c r="M774" s="387" t="str">
        <f t="shared" si="60"/>
        <v/>
      </c>
      <c r="Q774" s="387"/>
      <c r="W774" s="387">
        <f t="shared" si="59"/>
        <v>0</v>
      </c>
      <c r="X774" s="387">
        <f t="shared" ref="X774:X837" si="61">IF(LEFT(W774,1)=" ",1,0)</f>
        <v>0</v>
      </c>
    </row>
    <row r="775" spans="1:24" ht="25" x14ac:dyDescent="0.25">
      <c r="A775" s="393" t="s">
        <v>2040</v>
      </c>
      <c r="B775" s="393"/>
      <c r="C775" s="393" t="s">
        <v>592</v>
      </c>
      <c r="G775" s="233"/>
      <c r="H775" s="233"/>
      <c r="M775" s="387" t="str">
        <f t="shared" si="60"/>
        <v/>
      </c>
      <c r="Q775" s="387"/>
      <c r="W775" s="387">
        <f t="shared" si="59"/>
        <v>0</v>
      </c>
      <c r="X775" s="387">
        <f t="shared" si="61"/>
        <v>0</v>
      </c>
    </row>
    <row r="776" spans="1:24" x14ac:dyDescent="0.25">
      <c r="A776" s="397" t="s">
        <v>2041</v>
      </c>
      <c r="B776" s="397"/>
      <c r="C776" s="397" t="s">
        <v>2042</v>
      </c>
      <c r="G776" s="233"/>
      <c r="H776" s="233"/>
      <c r="M776" s="387" t="str">
        <f t="shared" si="60"/>
        <v/>
      </c>
      <c r="Q776" s="387"/>
      <c r="W776" s="387">
        <f t="shared" si="59"/>
        <v>0</v>
      </c>
      <c r="X776" s="387">
        <f t="shared" si="61"/>
        <v>0</v>
      </c>
    </row>
    <row r="777" spans="1:24" x14ac:dyDescent="0.25">
      <c r="A777" s="393" t="s">
        <v>2043</v>
      </c>
      <c r="B777" s="393"/>
      <c r="C777" s="393" t="s">
        <v>484</v>
      </c>
      <c r="G777" s="233"/>
      <c r="H777" s="233"/>
      <c r="M777" s="387" t="str">
        <f t="shared" si="60"/>
        <v/>
      </c>
      <c r="Q777" s="387"/>
      <c r="W777" s="387">
        <f t="shared" si="59"/>
        <v>0</v>
      </c>
      <c r="X777" s="387">
        <f t="shared" si="61"/>
        <v>0</v>
      </c>
    </row>
    <row r="778" spans="1:24" x14ac:dyDescent="0.25">
      <c r="A778" s="393" t="s">
        <v>2044</v>
      </c>
      <c r="B778" s="393"/>
      <c r="C778" s="393" t="s">
        <v>2045</v>
      </c>
      <c r="G778" s="233"/>
      <c r="H778" s="233"/>
      <c r="M778" s="387" t="str">
        <f t="shared" si="60"/>
        <v/>
      </c>
      <c r="Q778" s="387"/>
      <c r="W778" s="387">
        <f t="shared" si="59"/>
        <v>0</v>
      </c>
      <c r="X778" s="387">
        <f t="shared" si="61"/>
        <v>0</v>
      </c>
    </row>
    <row r="779" spans="1:24" x14ac:dyDescent="0.25">
      <c r="A779" s="393" t="s">
        <v>2046</v>
      </c>
      <c r="B779" s="393"/>
      <c r="C779" s="393" t="s">
        <v>2047</v>
      </c>
      <c r="G779" s="233"/>
      <c r="H779" s="233"/>
      <c r="M779" s="387" t="str">
        <f t="shared" si="60"/>
        <v/>
      </c>
      <c r="Q779" s="387"/>
      <c r="W779" s="387">
        <f t="shared" si="59"/>
        <v>0</v>
      </c>
      <c r="X779" s="387">
        <f t="shared" si="61"/>
        <v>0</v>
      </c>
    </row>
    <row r="780" spans="1:24" x14ac:dyDescent="0.25">
      <c r="A780" s="393" t="s">
        <v>2048</v>
      </c>
      <c r="B780" s="393"/>
      <c r="C780" s="393" t="s">
        <v>2049</v>
      </c>
      <c r="G780" s="233"/>
      <c r="H780" s="233"/>
      <c r="M780" s="387" t="str">
        <f t="shared" si="60"/>
        <v/>
      </c>
      <c r="Q780" s="387"/>
      <c r="W780" s="387">
        <f t="shared" si="59"/>
        <v>0</v>
      </c>
      <c r="X780" s="387">
        <f t="shared" si="61"/>
        <v>0</v>
      </c>
    </row>
    <row r="781" spans="1:24" x14ac:dyDescent="0.25">
      <c r="A781" s="393" t="s">
        <v>2050</v>
      </c>
      <c r="B781" s="393"/>
      <c r="C781" s="393" t="s">
        <v>2051</v>
      </c>
      <c r="G781" s="233"/>
      <c r="H781" s="233"/>
      <c r="M781" s="387" t="str">
        <f t="shared" si="60"/>
        <v/>
      </c>
      <c r="Q781" s="387"/>
      <c r="W781" s="387">
        <f t="shared" si="59"/>
        <v>0</v>
      </c>
      <c r="X781" s="387">
        <f t="shared" si="61"/>
        <v>0</v>
      </c>
    </row>
    <row r="782" spans="1:24" x14ac:dyDescent="0.25">
      <c r="A782" s="393" t="s">
        <v>2052</v>
      </c>
      <c r="B782" s="393"/>
      <c r="C782" s="393" t="s">
        <v>2053</v>
      </c>
      <c r="G782" s="233"/>
      <c r="H782" s="233"/>
      <c r="M782" s="387" t="str">
        <f t="shared" si="60"/>
        <v/>
      </c>
      <c r="Q782" s="387"/>
      <c r="W782" s="387">
        <f t="shared" si="59"/>
        <v>0</v>
      </c>
      <c r="X782" s="387">
        <f t="shared" si="61"/>
        <v>0</v>
      </c>
    </row>
    <row r="783" spans="1:24" x14ac:dyDescent="0.25">
      <c r="A783" s="393" t="s">
        <v>2054</v>
      </c>
      <c r="B783" s="393"/>
      <c r="C783" s="393" t="s">
        <v>2055</v>
      </c>
      <c r="G783" s="233"/>
      <c r="H783" s="233"/>
      <c r="M783" s="387" t="str">
        <f t="shared" si="60"/>
        <v/>
      </c>
      <c r="Q783" s="387"/>
      <c r="W783" s="387">
        <f t="shared" si="59"/>
        <v>0</v>
      </c>
      <c r="X783" s="387">
        <f t="shared" si="61"/>
        <v>0</v>
      </c>
    </row>
    <row r="784" spans="1:24" x14ac:dyDescent="0.25">
      <c r="A784" s="393" t="s">
        <v>2056</v>
      </c>
      <c r="B784" s="393"/>
      <c r="C784" s="393" t="s">
        <v>2057</v>
      </c>
      <c r="G784" s="233"/>
      <c r="H784" s="233"/>
      <c r="M784" s="387" t="str">
        <f t="shared" si="60"/>
        <v/>
      </c>
      <c r="Q784" s="387"/>
      <c r="W784" s="387">
        <f t="shared" si="59"/>
        <v>0</v>
      </c>
      <c r="X784" s="387">
        <f t="shared" si="61"/>
        <v>0</v>
      </c>
    </row>
    <row r="785" spans="1:24" x14ac:dyDescent="0.25">
      <c r="A785" s="393" t="s">
        <v>2058</v>
      </c>
      <c r="B785" s="393"/>
      <c r="C785" s="393" t="s">
        <v>553</v>
      </c>
      <c r="G785" s="233"/>
      <c r="H785" s="233"/>
      <c r="M785" s="387" t="str">
        <f t="shared" si="60"/>
        <v/>
      </c>
      <c r="Q785" s="387"/>
      <c r="W785" s="387">
        <f t="shared" si="59"/>
        <v>0</v>
      </c>
      <c r="X785" s="387">
        <f t="shared" si="61"/>
        <v>0</v>
      </c>
    </row>
    <row r="786" spans="1:24" x14ac:dyDescent="0.25">
      <c r="A786" s="393" t="s">
        <v>2059</v>
      </c>
      <c r="B786" s="393"/>
      <c r="C786" s="393" t="s">
        <v>607</v>
      </c>
      <c r="G786" s="233"/>
      <c r="H786" s="233"/>
      <c r="M786" s="387" t="str">
        <f t="shared" si="60"/>
        <v/>
      </c>
      <c r="Q786" s="387"/>
      <c r="W786" s="387">
        <f t="shared" si="59"/>
        <v>0</v>
      </c>
      <c r="X786" s="387">
        <f t="shared" si="61"/>
        <v>0</v>
      </c>
    </row>
    <row r="787" spans="1:24" x14ac:dyDescent="0.25">
      <c r="A787" s="397" t="s">
        <v>2060</v>
      </c>
      <c r="B787" s="397"/>
      <c r="C787" s="397" t="s">
        <v>2061</v>
      </c>
      <c r="G787" s="233"/>
      <c r="H787" s="233"/>
      <c r="M787" s="387" t="str">
        <f t="shared" si="60"/>
        <v/>
      </c>
      <c r="Q787" s="387"/>
      <c r="W787" s="387">
        <f t="shared" si="59"/>
        <v>0</v>
      </c>
      <c r="X787" s="387">
        <f t="shared" si="61"/>
        <v>0</v>
      </c>
    </row>
    <row r="788" spans="1:24" x14ac:dyDescent="0.25">
      <c r="A788" s="393" t="s">
        <v>2062</v>
      </c>
      <c r="B788" s="393"/>
      <c r="C788" s="393" t="s">
        <v>603</v>
      </c>
      <c r="G788" s="233"/>
      <c r="H788" s="233"/>
      <c r="M788" s="387" t="str">
        <f t="shared" si="60"/>
        <v/>
      </c>
      <c r="Q788" s="387"/>
      <c r="W788" s="387">
        <f t="shared" si="59"/>
        <v>0</v>
      </c>
      <c r="X788" s="387">
        <f t="shared" si="61"/>
        <v>0</v>
      </c>
    </row>
    <row r="789" spans="1:24" x14ac:dyDescent="0.25">
      <c r="A789" s="393" t="s">
        <v>2063</v>
      </c>
      <c r="B789" s="393"/>
      <c r="C789" s="393" t="s">
        <v>602</v>
      </c>
      <c r="G789" s="233"/>
      <c r="H789" s="233"/>
      <c r="M789" s="387" t="str">
        <f t="shared" si="60"/>
        <v/>
      </c>
      <c r="Q789" s="387"/>
      <c r="W789" s="387">
        <f t="shared" si="59"/>
        <v>0</v>
      </c>
      <c r="X789" s="387">
        <f t="shared" si="61"/>
        <v>0</v>
      </c>
    </row>
    <row r="790" spans="1:24" x14ac:dyDescent="0.25">
      <c r="A790" s="393" t="s">
        <v>2064</v>
      </c>
      <c r="B790" s="393"/>
      <c r="C790" s="393" t="s">
        <v>605</v>
      </c>
      <c r="G790" s="233"/>
      <c r="H790" s="233"/>
      <c r="M790" s="387" t="str">
        <f t="shared" si="60"/>
        <v/>
      </c>
      <c r="Q790" s="387"/>
      <c r="W790" s="387">
        <f t="shared" si="59"/>
        <v>0</v>
      </c>
      <c r="X790" s="387">
        <f t="shared" si="61"/>
        <v>0</v>
      </c>
    </row>
    <row r="791" spans="1:24" x14ac:dyDescent="0.25">
      <c r="A791" s="393" t="s">
        <v>13</v>
      </c>
      <c r="B791" s="393"/>
      <c r="C791" s="393" t="s">
        <v>1372</v>
      </c>
      <c r="G791" s="233"/>
      <c r="H791" s="233"/>
      <c r="M791" s="387" t="str">
        <f t="shared" si="60"/>
        <v/>
      </c>
      <c r="Q791" s="387"/>
      <c r="W791" s="387">
        <f t="shared" si="59"/>
        <v>0</v>
      </c>
      <c r="X791" s="387">
        <f t="shared" si="61"/>
        <v>0</v>
      </c>
    </row>
    <row r="792" spans="1:24" x14ac:dyDescent="0.25">
      <c r="A792" s="393" t="s">
        <v>105</v>
      </c>
      <c r="B792" s="393"/>
      <c r="C792" s="393" t="s">
        <v>495</v>
      </c>
      <c r="G792" s="233"/>
      <c r="H792" s="233"/>
      <c r="M792" s="387" t="str">
        <f t="shared" si="60"/>
        <v/>
      </c>
      <c r="Q792" s="387"/>
      <c r="W792" s="387">
        <f t="shared" si="59"/>
        <v>0</v>
      </c>
      <c r="X792" s="387">
        <f t="shared" si="61"/>
        <v>0</v>
      </c>
    </row>
    <row r="793" spans="1:24" x14ac:dyDescent="0.25">
      <c r="A793" s="393" t="s">
        <v>4</v>
      </c>
      <c r="B793" s="393"/>
      <c r="C793" s="393" t="s">
        <v>678</v>
      </c>
      <c r="G793" s="233"/>
      <c r="H793" s="233"/>
      <c r="M793" s="387" t="str">
        <f t="shared" si="60"/>
        <v/>
      </c>
      <c r="Q793" s="387"/>
      <c r="W793" s="387">
        <f t="shared" si="59"/>
        <v>0</v>
      </c>
      <c r="X793" s="387">
        <f t="shared" si="61"/>
        <v>0</v>
      </c>
    </row>
    <row r="794" spans="1:24" x14ac:dyDescent="0.25">
      <c r="A794" s="393" t="s">
        <v>2065</v>
      </c>
      <c r="B794" s="393"/>
      <c r="C794" s="393" t="s">
        <v>905</v>
      </c>
      <c r="G794" s="233"/>
      <c r="H794" s="233"/>
      <c r="M794" s="387" t="str">
        <f t="shared" si="60"/>
        <v/>
      </c>
      <c r="Q794" s="387"/>
      <c r="W794" s="387">
        <f t="shared" si="59"/>
        <v>0</v>
      </c>
      <c r="X794" s="387">
        <f t="shared" si="61"/>
        <v>0</v>
      </c>
    </row>
    <row r="795" spans="1:24" x14ac:dyDescent="0.25">
      <c r="A795" s="393" t="s">
        <v>2066</v>
      </c>
      <c r="B795" s="393"/>
      <c r="C795" s="393" t="s">
        <v>2067</v>
      </c>
      <c r="G795" s="233"/>
      <c r="H795" s="233"/>
      <c r="M795" s="387" t="str">
        <f t="shared" si="60"/>
        <v/>
      </c>
      <c r="Q795" s="387"/>
      <c r="W795" s="387">
        <f t="shared" si="59"/>
        <v>0</v>
      </c>
      <c r="X795" s="387">
        <f t="shared" si="61"/>
        <v>0</v>
      </c>
    </row>
    <row r="796" spans="1:24" x14ac:dyDescent="0.25">
      <c r="A796" s="397" t="s">
        <v>2068</v>
      </c>
      <c r="B796" s="397"/>
      <c r="C796" s="397" t="s">
        <v>2069</v>
      </c>
      <c r="G796" s="233"/>
      <c r="H796" s="233"/>
      <c r="M796" s="387" t="str">
        <f t="shared" si="60"/>
        <v/>
      </c>
      <c r="Q796" s="387"/>
      <c r="W796" s="387">
        <f t="shared" si="59"/>
        <v>0</v>
      </c>
      <c r="X796" s="387">
        <f t="shared" si="61"/>
        <v>0</v>
      </c>
    </row>
    <row r="797" spans="1:24" x14ac:dyDescent="0.25">
      <c r="A797" s="393" t="s">
        <v>107</v>
      </c>
      <c r="B797" s="393"/>
      <c r="C797" s="393" t="s">
        <v>679</v>
      </c>
      <c r="G797" s="233"/>
      <c r="H797" s="233"/>
      <c r="M797" s="387" t="str">
        <f t="shared" si="60"/>
        <v/>
      </c>
      <c r="Q797" s="387"/>
      <c r="W797" s="387">
        <f t="shared" si="59"/>
        <v>0</v>
      </c>
      <c r="X797" s="387">
        <f t="shared" si="61"/>
        <v>0</v>
      </c>
    </row>
    <row r="798" spans="1:24" x14ac:dyDescent="0.25">
      <c r="A798" s="393" t="s">
        <v>2070</v>
      </c>
      <c r="B798" s="393"/>
      <c r="C798" s="393" t="s">
        <v>2071</v>
      </c>
      <c r="G798" s="233"/>
      <c r="H798" s="233"/>
      <c r="M798" s="387" t="str">
        <f t="shared" si="60"/>
        <v/>
      </c>
      <c r="Q798" s="387"/>
      <c r="W798" s="387">
        <f t="shared" si="59"/>
        <v>0</v>
      </c>
      <c r="X798" s="387">
        <f t="shared" si="61"/>
        <v>0</v>
      </c>
    </row>
    <row r="799" spans="1:24" x14ac:dyDescent="0.25">
      <c r="A799" s="393" t="s">
        <v>14</v>
      </c>
      <c r="B799" s="393"/>
      <c r="C799" s="393" t="s">
        <v>2072</v>
      </c>
      <c r="G799" s="233"/>
      <c r="H799" s="233"/>
      <c r="M799" s="387" t="str">
        <f t="shared" si="60"/>
        <v/>
      </c>
      <c r="Q799" s="387"/>
      <c r="W799" s="387">
        <f t="shared" si="59"/>
        <v>0</v>
      </c>
      <c r="X799" s="387">
        <f t="shared" si="61"/>
        <v>0</v>
      </c>
    </row>
    <row r="800" spans="1:24" x14ac:dyDescent="0.25">
      <c r="A800" s="397" t="s">
        <v>2073</v>
      </c>
      <c r="B800" s="397"/>
      <c r="C800" s="397" t="s">
        <v>2074</v>
      </c>
      <c r="G800" s="233"/>
      <c r="H800" s="233"/>
      <c r="M800" s="387" t="str">
        <f t="shared" si="60"/>
        <v/>
      </c>
      <c r="Q800" s="387"/>
      <c r="W800" s="387">
        <f t="shared" si="59"/>
        <v>0</v>
      </c>
      <c r="X800" s="387">
        <f t="shared" si="61"/>
        <v>0</v>
      </c>
    </row>
    <row r="801" spans="1:24" x14ac:dyDescent="0.25">
      <c r="A801" s="393" t="s">
        <v>1</v>
      </c>
      <c r="B801" s="393"/>
      <c r="C801" s="393" t="s">
        <v>2075</v>
      </c>
      <c r="G801" s="233"/>
      <c r="H801" s="233"/>
      <c r="M801" s="387" t="str">
        <f t="shared" si="60"/>
        <v/>
      </c>
      <c r="Q801" s="387"/>
      <c r="W801" s="387">
        <f t="shared" si="59"/>
        <v>0</v>
      </c>
      <c r="X801" s="387">
        <f t="shared" si="61"/>
        <v>0</v>
      </c>
    </row>
    <row r="802" spans="1:24" x14ac:dyDescent="0.25">
      <c r="A802" s="397" t="s">
        <v>2076</v>
      </c>
      <c r="B802" s="397"/>
      <c r="C802" s="397" t="s">
        <v>2077</v>
      </c>
      <c r="G802" s="233"/>
      <c r="H802" s="233"/>
      <c r="M802" s="387" t="str">
        <f t="shared" si="60"/>
        <v/>
      </c>
      <c r="Q802" s="387"/>
      <c r="W802" s="387">
        <f t="shared" si="59"/>
        <v>0</v>
      </c>
      <c r="X802" s="387">
        <f t="shared" si="61"/>
        <v>0</v>
      </c>
    </row>
    <row r="803" spans="1:24" x14ac:dyDescent="0.25">
      <c r="A803" s="393" t="s">
        <v>12</v>
      </c>
      <c r="B803" s="393"/>
      <c r="C803" s="393" t="s">
        <v>2078</v>
      </c>
      <c r="G803" s="233"/>
      <c r="H803" s="233"/>
      <c r="M803" s="387" t="str">
        <f t="shared" si="60"/>
        <v/>
      </c>
      <c r="Q803" s="387"/>
      <c r="W803" s="387">
        <f t="shared" si="59"/>
        <v>0</v>
      </c>
      <c r="X803" s="387">
        <f t="shared" si="61"/>
        <v>0</v>
      </c>
    </row>
    <row r="804" spans="1:24" x14ac:dyDescent="0.25">
      <c r="A804" s="393" t="s">
        <v>2079</v>
      </c>
      <c r="B804" s="393"/>
      <c r="C804" s="393" t="s">
        <v>2080</v>
      </c>
      <c r="G804" s="233"/>
      <c r="H804" s="233"/>
      <c r="M804" s="387" t="str">
        <f t="shared" si="60"/>
        <v/>
      </c>
      <c r="Q804" s="387"/>
      <c r="W804" s="387">
        <f t="shared" si="59"/>
        <v>0</v>
      </c>
      <c r="X804" s="387">
        <f t="shared" si="61"/>
        <v>0</v>
      </c>
    </row>
    <row r="805" spans="1:24" x14ac:dyDescent="0.25">
      <c r="A805" s="393" t="s">
        <v>2081</v>
      </c>
      <c r="B805" s="393"/>
      <c r="C805" s="393" t="s">
        <v>2082</v>
      </c>
      <c r="G805" s="233"/>
      <c r="H805" s="233"/>
      <c r="M805" s="387" t="str">
        <f t="shared" si="60"/>
        <v/>
      </c>
      <c r="Q805" s="387"/>
      <c r="W805" s="387">
        <f t="shared" si="59"/>
        <v>0</v>
      </c>
      <c r="X805" s="387">
        <f t="shared" si="61"/>
        <v>0</v>
      </c>
    </row>
    <row r="806" spans="1:24" x14ac:dyDescent="0.25">
      <c r="A806" s="393" t="s">
        <v>2083</v>
      </c>
      <c r="B806" s="393"/>
      <c r="C806" s="393" t="s">
        <v>2084</v>
      </c>
      <c r="G806" s="233"/>
      <c r="H806" s="233"/>
      <c r="M806" s="387" t="str">
        <f t="shared" si="60"/>
        <v/>
      </c>
      <c r="Q806" s="387"/>
      <c r="W806" s="387">
        <f t="shared" si="59"/>
        <v>0</v>
      </c>
      <c r="X806" s="387">
        <f t="shared" si="61"/>
        <v>0</v>
      </c>
    </row>
    <row r="807" spans="1:24" x14ac:dyDescent="0.25">
      <c r="A807" s="397" t="s">
        <v>2085</v>
      </c>
      <c r="B807" s="397"/>
      <c r="C807" s="397" t="s">
        <v>2086</v>
      </c>
      <c r="G807" s="233"/>
      <c r="H807" s="233"/>
      <c r="M807" s="387" t="str">
        <f t="shared" si="60"/>
        <v/>
      </c>
      <c r="Q807" s="387"/>
      <c r="W807" s="387">
        <f t="shared" si="59"/>
        <v>0</v>
      </c>
      <c r="X807" s="387">
        <f t="shared" si="61"/>
        <v>0</v>
      </c>
    </row>
    <row r="808" spans="1:24" x14ac:dyDescent="0.25">
      <c r="A808" s="397" t="s">
        <v>2087</v>
      </c>
      <c r="B808" s="397"/>
      <c r="C808" s="397" t="s">
        <v>2088</v>
      </c>
      <c r="G808" s="233"/>
      <c r="H808" s="233"/>
      <c r="M808" s="387" t="str">
        <f t="shared" si="60"/>
        <v/>
      </c>
      <c r="Q808" s="387"/>
      <c r="W808" s="387">
        <f t="shared" si="59"/>
        <v>0</v>
      </c>
      <c r="X808" s="387">
        <f t="shared" si="61"/>
        <v>0</v>
      </c>
    </row>
    <row r="809" spans="1:24" x14ac:dyDescent="0.25">
      <c r="A809" s="393" t="s">
        <v>2089</v>
      </c>
      <c r="B809" s="393"/>
      <c r="C809" s="393" t="s">
        <v>2090</v>
      </c>
      <c r="G809" s="233"/>
      <c r="H809" s="233"/>
      <c r="M809" s="387" t="str">
        <f t="shared" si="60"/>
        <v/>
      </c>
      <c r="Q809" s="387"/>
      <c r="W809" s="387">
        <f t="shared" si="59"/>
        <v>0</v>
      </c>
      <c r="X809" s="387">
        <f t="shared" si="61"/>
        <v>0</v>
      </c>
    </row>
    <row r="810" spans="1:24" x14ac:dyDescent="0.25">
      <c r="A810" s="393" t="s">
        <v>2091</v>
      </c>
      <c r="B810" s="393"/>
      <c r="C810" s="393" t="s">
        <v>2092</v>
      </c>
      <c r="G810" s="233"/>
      <c r="H810" s="233"/>
      <c r="M810" s="387" t="str">
        <f t="shared" si="60"/>
        <v/>
      </c>
      <c r="Q810" s="387"/>
      <c r="W810" s="387">
        <f t="shared" si="59"/>
        <v>0</v>
      </c>
      <c r="X810" s="387">
        <f t="shared" si="61"/>
        <v>0</v>
      </c>
    </row>
    <row r="811" spans="1:24" x14ac:dyDescent="0.25">
      <c r="A811" s="393" t="s">
        <v>2093</v>
      </c>
      <c r="B811" s="393"/>
      <c r="C811" s="393" t="s">
        <v>2094</v>
      </c>
      <c r="G811" s="233"/>
      <c r="H811" s="233"/>
      <c r="M811" s="387" t="str">
        <f t="shared" si="60"/>
        <v/>
      </c>
      <c r="Q811" s="387"/>
      <c r="W811" s="387">
        <f t="shared" si="59"/>
        <v>0</v>
      </c>
      <c r="X811" s="387">
        <f t="shared" si="61"/>
        <v>0</v>
      </c>
    </row>
    <row r="812" spans="1:24" x14ac:dyDescent="0.25">
      <c r="A812" s="393" t="s">
        <v>2095</v>
      </c>
      <c r="B812" s="393"/>
      <c r="C812" s="393" t="s">
        <v>2096</v>
      </c>
      <c r="G812" s="233"/>
      <c r="H812" s="233"/>
      <c r="M812" s="387" t="str">
        <f t="shared" si="60"/>
        <v/>
      </c>
      <c r="Q812" s="387"/>
      <c r="W812" s="387">
        <f t="shared" si="59"/>
        <v>0</v>
      </c>
      <c r="X812" s="387">
        <f t="shared" si="61"/>
        <v>0</v>
      </c>
    </row>
    <row r="813" spans="1:24" x14ac:dyDescent="0.25">
      <c r="A813" s="393" t="s">
        <v>352</v>
      </c>
      <c r="B813" s="393"/>
      <c r="C813" s="393" t="s">
        <v>2097</v>
      </c>
      <c r="G813" s="233"/>
      <c r="H813" s="233"/>
      <c r="M813" s="387" t="str">
        <f t="shared" si="60"/>
        <v/>
      </c>
      <c r="Q813" s="387"/>
      <c r="W813" s="387">
        <f t="shared" si="59"/>
        <v>0</v>
      </c>
      <c r="X813" s="387">
        <f t="shared" si="61"/>
        <v>0</v>
      </c>
    </row>
    <row r="814" spans="1:24" x14ac:dyDescent="0.25">
      <c r="A814" s="393" t="s">
        <v>2098</v>
      </c>
      <c r="B814" s="393"/>
      <c r="C814" s="393" t="s">
        <v>2099</v>
      </c>
      <c r="G814" s="233"/>
      <c r="H814" s="233"/>
      <c r="M814" s="387" t="str">
        <f t="shared" si="60"/>
        <v/>
      </c>
      <c r="Q814" s="387"/>
      <c r="W814" s="387">
        <f t="shared" si="59"/>
        <v>0</v>
      </c>
      <c r="X814" s="387">
        <f t="shared" si="61"/>
        <v>0</v>
      </c>
    </row>
    <row r="815" spans="1:24" x14ac:dyDescent="0.25">
      <c r="A815" s="393" t="s">
        <v>2100</v>
      </c>
      <c r="B815" s="393"/>
      <c r="C815" s="393" t="s">
        <v>2101</v>
      </c>
      <c r="G815" s="233"/>
      <c r="H815" s="233"/>
      <c r="M815" s="387" t="str">
        <f t="shared" si="60"/>
        <v/>
      </c>
      <c r="Q815" s="387"/>
      <c r="W815" s="387">
        <f t="shared" si="59"/>
        <v>0</v>
      </c>
      <c r="X815" s="387">
        <f t="shared" si="61"/>
        <v>0</v>
      </c>
    </row>
    <row r="816" spans="1:24" x14ac:dyDescent="0.25">
      <c r="A816" s="393" t="s">
        <v>2102</v>
      </c>
      <c r="B816" s="393"/>
      <c r="C816" s="393" t="s">
        <v>2103</v>
      </c>
      <c r="G816" s="233"/>
      <c r="H816" s="233"/>
      <c r="M816" s="387" t="str">
        <f t="shared" si="60"/>
        <v/>
      </c>
      <c r="Q816" s="387"/>
      <c r="W816" s="387">
        <f t="shared" si="59"/>
        <v>0</v>
      </c>
      <c r="X816" s="387">
        <f t="shared" si="61"/>
        <v>0</v>
      </c>
    </row>
    <row r="817" spans="1:24" x14ac:dyDescent="0.25">
      <c r="A817" s="393" t="s">
        <v>41</v>
      </c>
      <c r="B817" s="393"/>
      <c r="C817" s="393" t="s">
        <v>680</v>
      </c>
      <c r="G817" s="233"/>
      <c r="H817" s="233"/>
      <c r="M817" s="387" t="str">
        <f t="shared" si="60"/>
        <v/>
      </c>
      <c r="Q817" s="387"/>
      <c r="W817" s="387">
        <f t="shared" si="59"/>
        <v>0</v>
      </c>
      <c r="X817" s="387">
        <f t="shared" si="61"/>
        <v>0</v>
      </c>
    </row>
    <row r="818" spans="1:24" x14ac:dyDescent="0.25">
      <c r="A818" s="393" t="s">
        <v>2104</v>
      </c>
      <c r="B818" s="393"/>
      <c r="C818" s="393" t="s">
        <v>2105</v>
      </c>
      <c r="G818" s="233"/>
      <c r="H818" s="233"/>
      <c r="M818" s="387" t="str">
        <f t="shared" si="60"/>
        <v/>
      </c>
      <c r="Q818" s="387"/>
      <c r="W818" s="387">
        <f t="shared" si="59"/>
        <v>0</v>
      </c>
      <c r="X818" s="387">
        <f t="shared" si="61"/>
        <v>0</v>
      </c>
    </row>
    <row r="819" spans="1:24" x14ac:dyDescent="0.25">
      <c r="A819" s="393" t="s">
        <v>2106</v>
      </c>
      <c r="B819" s="393"/>
      <c r="C819" s="393" t="s">
        <v>606</v>
      </c>
      <c r="M819" s="387" t="str">
        <f t="shared" si="60"/>
        <v/>
      </c>
      <c r="Q819" s="387"/>
      <c r="W819" s="387">
        <f t="shared" si="59"/>
        <v>0</v>
      </c>
      <c r="X819" s="387">
        <f t="shared" si="61"/>
        <v>0</v>
      </c>
    </row>
    <row r="820" spans="1:24" x14ac:dyDescent="0.25">
      <c r="A820" s="393" t="s">
        <v>2107</v>
      </c>
      <c r="B820" s="393"/>
      <c r="C820" s="393" t="s">
        <v>2108</v>
      </c>
      <c r="M820" s="387" t="str">
        <f t="shared" si="60"/>
        <v/>
      </c>
      <c r="Q820" s="387"/>
      <c r="W820" s="387">
        <f t="shared" si="59"/>
        <v>0</v>
      </c>
      <c r="X820" s="387">
        <f t="shared" si="61"/>
        <v>0</v>
      </c>
    </row>
    <row r="821" spans="1:24" x14ac:dyDescent="0.25">
      <c r="A821" s="393" t="s">
        <v>362</v>
      </c>
      <c r="B821" s="393"/>
      <c r="C821" s="393" t="s">
        <v>2109</v>
      </c>
      <c r="M821" s="387" t="str">
        <f t="shared" si="60"/>
        <v/>
      </c>
      <c r="Q821" s="387"/>
      <c r="W821" s="387">
        <f t="shared" si="59"/>
        <v>0</v>
      </c>
      <c r="X821" s="387">
        <f t="shared" si="61"/>
        <v>0</v>
      </c>
    </row>
    <row r="822" spans="1:24" x14ac:dyDescent="0.25">
      <c r="A822" s="397" t="s">
        <v>2110</v>
      </c>
      <c r="B822" s="397"/>
      <c r="C822" s="397" t="s">
        <v>2111</v>
      </c>
      <c r="M822" s="387" t="str">
        <f t="shared" si="60"/>
        <v/>
      </c>
      <c r="Q822" s="387"/>
      <c r="W822" s="387">
        <f t="shared" ref="W822:W859" si="62">IF(LEFT(V822,1)=" ",RIGHT(V822,LEN(V822)-1),V822)</f>
        <v>0</v>
      </c>
      <c r="X822" s="387">
        <f t="shared" si="61"/>
        <v>0</v>
      </c>
    </row>
    <row r="823" spans="1:24" x14ac:dyDescent="0.25">
      <c r="A823" s="393" t="s">
        <v>2112</v>
      </c>
      <c r="B823" s="393"/>
      <c r="C823" s="393" t="s">
        <v>2113</v>
      </c>
      <c r="M823" s="387" t="str">
        <f t="shared" si="60"/>
        <v/>
      </c>
      <c r="Q823" s="387"/>
      <c r="W823" s="387">
        <f t="shared" si="62"/>
        <v>0</v>
      </c>
      <c r="X823" s="387">
        <f t="shared" si="61"/>
        <v>0</v>
      </c>
    </row>
    <row r="824" spans="1:24" x14ac:dyDescent="0.25">
      <c r="A824" s="397" t="s">
        <v>2114</v>
      </c>
      <c r="B824" s="397"/>
      <c r="C824" s="397" t="s">
        <v>2115</v>
      </c>
      <c r="M824" s="387" t="str">
        <f t="shared" si="60"/>
        <v/>
      </c>
      <c r="Q824" s="387"/>
      <c r="W824" s="387">
        <f t="shared" si="62"/>
        <v>0</v>
      </c>
      <c r="X824" s="387">
        <f t="shared" si="61"/>
        <v>0</v>
      </c>
    </row>
    <row r="825" spans="1:24" x14ac:dyDescent="0.25">
      <c r="A825" s="397" t="s">
        <v>2116</v>
      </c>
      <c r="B825" s="397"/>
      <c r="C825" s="397" t="s">
        <v>2117</v>
      </c>
      <c r="M825" s="387" t="str">
        <f t="shared" si="60"/>
        <v/>
      </c>
      <c r="Q825" s="387"/>
      <c r="W825" s="387">
        <f t="shared" si="62"/>
        <v>0</v>
      </c>
      <c r="X825" s="387">
        <f t="shared" si="61"/>
        <v>0</v>
      </c>
    </row>
    <row r="826" spans="1:24" x14ac:dyDescent="0.25">
      <c r="A826" s="397" t="s">
        <v>2118</v>
      </c>
      <c r="B826" s="397"/>
      <c r="C826" s="397" t="s">
        <v>2119</v>
      </c>
      <c r="M826" s="387" t="str">
        <f t="shared" si="60"/>
        <v/>
      </c>
      <c r="Q826" s="387"/>
      <c r="W826" s="387">
        <f t="shared" si="62"/>
        <v>0</v>
      </c>
      <c r="X826" s="387">
        <f t="shared" si="61"/>
        <v>0</v>
      </c>
    </row>
    <row r="827" spans="1:24" x14ac:dyDescent="0.25">
      <c r="A827" s="393" t="s">
        <v>2120</v>
      </c>
      <c r="B827" s="393"/>
      <c r="C827" s="393" t="s">
        <v>579</v>
      </c>
      <c r="M827" s="387" t="str">
        <f t="shared" si="60"/>
        <v/>
      </c>
      <c r="Q827" s="387"/>
      <c r="W827" s="387">
        <f t="shared" si="62"/>
        <v>0</v>
      </c>
      <c r="X827" s="387">
        <f t="shared" si="61"/>
        <v>0</v>
      </c>
    </row>
    <row r="828" spans="1:24" x14ac:dyDescent="0.25">
      <c r="A828" s="393" t="s">
        <v>2121</v>
      </c>
      <c r="B828" s="393"/>
      <c r="C828" s="393" t="s">
        <v>576</v>
      </c>
      <c r="M828" s="387" t="str">
        <f t="shared" si="60"/>
        <v/>
      </c>
      <c r="Q828" s="387"/>
      <c r="W828" s="387">
        <f t="shared" si="62"/>
        <v>0</v>
      </c>
      <c r="X828" s="387">
        <f t="shared" si="61"/>
        <v>0</v>
      </c>
    </row>
    <row r="829" spans="1:24" x14ac:dyDescent="0.25">
      <c r="A829" s="393" t="s">
        <v>2122</v>
      </c>
      <c r="B829" s="393"/>
      <c r="C829" s="393" t="s">
        <v>555</v>
      </c>
      <c r="M829" s="387" t="str">
        <f t="shared" si="60"/>
        <v/>
      </c>
      <c r="Q829" s="387"/>
      <c r="W829" s="387">
        <f t="shared" si="62"/>
        <v>0</v>
      </c>
      <c r="X829" s="387">
        <f t="shared" si="61"/>
        <v>0</v>
      </c>
    </row>
    <row r="830" spans="1:24" x14ac:dyDescent="0.25">
      <c r="A830" s="393" t="s">
        <v>2123</v>
      </c>
      <c r="B830" s="393"/>
      <c r="C830" s="393" t="s">
        <v>628</v>
      </c>
      <c r="M830" s="387" t="str">
        <f t="shared" si="60"/>
        <v/>
      </c>
      <c r="Q830" s="387"/>
      <c r="W830" s="387">
        <f t="shared" si="62"/>
        <v>0</v>
      </c>
      <c r="X830" s="387">
        <f t="shared" si="61"/>
        <v>0</v>
      </c>
    </row>
    <row r="831" spans="1:24" x14ac:dyDescent="0.25">
      <c r="A831" s="397" t="s">
        <v>2124</v>
      </c>
      <c r="B831" s="397"/>
      <c r="C831" s="397" t="s">
        <v>2125</v>
      </c>
      <c r="M831" s="387" t="str">
        <f t="shared" si="60"/>
        <v/>
      </c>
      <c r="Q831" s="387"/>
      <c r="W831" s="387">
        <f t="shared" si="62"/>
        <v>0</v>
      </c>
      <c r="X831" s="387">
        <f t="shared" si="61"/>
        <v>0</v>
      </c>
    </row>
    <row r="832" spans="1:24" x14ac:dyDescent="0.25">
      <c r="A832" s="393" t="s">
        <v>2126</v>
      </c>
      <c r="B832" s="393"/>
      <c r="C832" s="393" t="s">
        <v>626</v>
      </c>
      <c r="M832" s="387" t="str">
        <f t="shared" si="60"/>
        <v/>
      </c>
      <c r="Q832" s="387"/>
      <c r="W832" s="387">
        <f t="shared" si="62"/>
        <v>0</v>
      </c>
      <c r="X832" s="387">
        <f t="shared" si="61"/>
        <v>0</v>
      </c>
    </row>
    <row r="833" spans="1:24" x14ac:dyDescent="0.25">
      <c r="A833" s="393" t="s">
        <v>2127</v>
      </c>
      <c r="B833" s="393"/>
      <c r="C833" s="393" t="s">
        <v>625</v>
      </c>
      <c r="M833" s="387" t="str">
        <f t="shared" si="60"/>
        <v/>
      </c>
      <c r="Q833" s="387"/>
      <c r="W833" s="387">
        <f t="shared" si="62"/>
        <v>0</v>
      </c>
      <c r="X833" s="387">
        <f t="shared" si="61"/>
        <v>0</v>
      </c>
    </row>
    <row r="834" spans="1:24" x14ac:dyDescent="0.25">
      <c r="A834" s="393" t="s">
        <v>2128</v>
      </c>
      <c r="B834" s="393"/>
      <c r="C834" s="393" t="s">
        <v>627</v>
      </c>
      <c r="M834" s="387" t="str">
        <f t="shared" si="60"/>
        <v/>
      </c>
      <c r="Q834" s="387"/>
      <c r="W834" s="387">
        <f t="shared" si="62"/>
        <v>0</v>
      </c>
      <c r="X834" s="387">
        <f t="shared" si="61"/>
        <v>0</v>
      </c>
    </row>
    <row r="835" spans="1:24" x14ac:dyDescent="0.25">
      <c r="A835" s="393" t="s">
        <v>2129</v>
      </c>
      <c r="B835" s="393"/>
      <c r="C835" s="393" t="s">
        <v>2130</v>
      </c>
      <c r="M835" s="387" t="str">
        <f t="shared" si="60"/>
        <v/>
      </c>
      <c r="Q835" s="387"/>
      <c r="W835" s="387">
        <f t="shared" si="62"/>
        <v>0</v>
      </c>
      <c r="X835" s="387">
        <f t="shared" si="61"/>
        <v>0</v>
      </c>
    </row>
    <row r="836" spans="1:24" x14ac:dyDescent="0.25">
      <c r="A836" s="397" t="s">
        <v>2131</v>
      </c>
      <c r="B836" s="397"/>
      <c r="C836" s="397" t="s">
        <v>2132</v>
      </c>
      <c r="M836" s="387" t="str">
        <f t="shared" si="60"/>
        <v/>
      </c>
      <c r="Q836" s="387"/>
      <c r="W836" s="387">
        <f t="shared" si="62"/>
        <v>0</v>
      </c>
      <c r="X836" s="387">
        <f t="shared" si="61"/>
        <v>0</v>
      </c>
    </row>
    <row r="837" spans="1:24" x14ac:dyDescent="0.25">
      <c r="A837" s="397" t="s">
        <v>2133</v>
      </c>
      <c r="B837" s="397"/>
      <c r="C837" s="397" t="s">
        <v>2134</v>
      </c>
      <c r="M837" s="387" t="str">
        <f t="shared" ref="M837:M847" si="63">IF(ISERROR(FIND(" (include",O837)),"",RIGHT(O837,LEN(O837)-FIND(" (include",O837)))</f>
        <v/>
      </c>
      <c r="Q837" s="387"/>
      <c r="W837" s="387">
        <f t="shared" si="62"/>
        <v>0</v>
      </c>
      <c r="X837" s="387">
        <f t="shared" si="61"/>
        <v>0</v>
      </c>
    </row>
    <row r="838" spans="1:24" x14ac:dyDescent="0.25">
      <c r="A838" s="397" t="s">
        <v>2135</v>
      </c>
      <c r="B838" s="397"/>
      <c r="C838" s="397" t="s">
        <v>2136</v>
      </c>
      <c r="M838" s="387" t="str">
        <f t="shared" si="63"/>
        <v/>
      </c>
      <c r="Q838" s="387"/>
      <c r="W838" s="387">
        <f t="shared" si="62"/>
        <v>0</v>
      </c>
      <c r="X838" s="387">
        <f t="shared" ref="X838:X859" si="64">IF(LEFT(W838,1)=" ",1,0)</f>
        <v>0</v>
      </c>
    </row>
    <row r="839" spans="1:24" x14ac:dyDescent="0.25">
      <c r="A839" s="397" t="s">
        <v>2137</v>
      </c>
      <c r="B839" s="397"/>
      <c r="C839" s="397" t="s">
        <v>2138</v>
      </c>
      <c r="M839" s="387" t="str">
        <f t="shared" si="63"/>
        <v/>
      </c>
      <c r="Q839" s="387"/>
      <c r="W839" s="387">
        <f t="shared" si="62"/>
        <v>0</v>
      </c>
      <c r="X839" s="387">
        <f t="shared" si="64"/>
        <v>0</v>
      </c>
    </row>
    <row r="840" spans="1:24" x14ac:dyDescent="0.25">
      <c r="A840" s="393" t="s">
        <v>2139</v>
      </c>
      <c r="B840" s="393"/>
      <c r="C840" s="393" t="s">
        <v>2140</v>
      </c>
      <c r="M840" s="387" t="str">
        <f t="shared" si="63"/>
        <v/>
      </c>
      <c r="Q840" s="387"/>
      <c r="W840" s="387">
        <f t="shared" si="62"/>
        <v>0</v>
      </c>
      <c r="X840" s="387">
        <f t="shared" si="64"/>
        <v>0</v>
      </c>
    </row>
    <row r="841" spans="1:24" x14ac:dyDescent="0.25">
      <c r="A841" s="393" t="s">
        <v>2141</v>
      </c>
      <c r="B841" s="393"/>
      <c r="C841" s="393" t="s">
        <v>2142</v>
      </c>
      <c r="M841" s="387" t="str">
        <f t="shared" si="63"/>
        <v/>
      </c>
      <c r="Q841" s="387"/>
      <c r="W841" s="387">
        <f t="shared" si="62"/>
        <v>0</v>
      </c>
      <c r="X841" s="387">
        <f t="shared" si="64"/>
        <v>0</v>
      </c>
    </row>
    <row r="842" spans="1:24" x14ac:dyDescent="0.25">
      <c r="A842" s="397" t="s">
        <v>2143</v>
      </c>
      <c r="B842" s="397"/>
      <c r="C842" s="397" t="s">
        <v>2143</v>
      </c>
      <c r="M842" s="387" t="str">
        <f t="shared" si="63"/>
        <v/>
      </c>
      <c r="Q842" s="387"/>
      <c r="W842" s="387">
        <f t="shared" si="62"/>
        <v>0</v>
      </c>
      <c r="X842" s="387">
        <f t="shared" si="64"/>
        <v>0</v>
      </c>
    </row>
    <row r="843" spans="1:24" x14ac:dyDescent="0.25">
      <c r="A843" s="393" t="s">
        <v>2144</v>
      </c>
      <c r="B843" s="393"/>
      <c r="C843" s="393" t="s">
        <v>527</v>
      </c>
      <c r="M843" s="387" t="str">
        <f t="shared" si="63"/>
        <v/>
      </c>
      <c r="Q843" s="387"/>
      <c r="W843" s="387">
        <f t="shared" si="62"/>
        <v>0</v>
      </c>
      <c r="X843" s="387">
        <f t="shared" si="64"/>
        <v>0</v>
      </c>
    </row>
    <row r="844" spans="1:24" x14ac:dyDescent="0.25">
      <c r="A844" s="393" t="s">
        <v>2145</v>
      </c>
      <c r="B844" s="393"/>
      <c r="C844" s="393" t="s">
        <v>2146</v>
      </c>
      <c r="M844" s="387" t="str">
        <f t="shared" si="63"/>
        <v/>
      </c>
      <c r="Q844" s="387"/>
      <c r="W844" s="387">
        <f t="shared" si="62"/>
        <v>0</v>
      </c>
      <c r="X844" s="387">
        <f t="shared" si="64"/>
        <v>0</v>
      </c>
    </row>
    <row r="845" spans="1:24" x14ac:dyDescent="0.25">
      <c r="A845" s="393" t="s">
        <v>2147</v>
      </c>
      <c r="B845" s="393"/>
      <c r="C845" s="393" t="s">
        <v>2148</v>
      </c>
      <c r="M845" s="387" t="str">
        <f t="shared" si="63"/>
        <v/>
      </c>
      <c r="Q845" s="387"/>
      <c r="W845" s="387">
        <f t="shared" si="62"/>
        <v>0</v>
      </c>
      <c r="X845" s="387">
        <f t="shared" si="64"/>
        <v>0</v>
      </c>
    </row>
    <row r="846" spans="1:24" x14ac:dyDescent="0.25">
      <c r="A846" s="397" t="s">
        <v>2149</v>
      </c>
      <c r="B846" s="397"/>
      <c r="C846" s="397" t="s">
        <v>2150</v>
      </c>
      <c r="M846" s="387" t="str">
        <f t="shared" si="63"/>
        <v/>
      </c>
      <c r="Q846" s="387"/>
      <c r="W846" s="387">
        <f t="shared" si="62"/>
        <v>0</v>
      </c>
      <c r="X846" s="387">
        <f t="shared" si="64"/>
        <v>0</v>
      </c>
    </row>
    <row r="847" spans="1:24" x14ac:dyDescent="0.25">
      <c r="A847" s="397" t="s">
        <v>2151</v>
      </c>
      <c r="B847" s="397"/>
      <c r="C847" s="397" t="s">
        <v>2152</v>
      </c>
      <c r="M847" s="387" t="str">
        <f t="shared" si="63"/>
        <v/>
      </c>
      <c r="Q847" s="387"/>
      <c r="W847" s="387">
        <f t="shared" si="62"/>
        <v>0</v>
      </c>
      <c r="X847" s="387">
        <f t="shared" si="64"/>
        <v>0</v>
      </c>
    </row>
    <row r="848" spans="1:24" x14ac:dyDescent="0.25">
      <c r="A848" s="397" t="s">
        <v>2153</v>
      </c>
      <c r="B848" s="397"/>
      <c r="C848" s="397" t="s">
        <v>2154</v>
      </c>
      <c r="Q848" s="387"/>
      <c r="W848" s="387">
        <f t="shared" si="62"/>
        <v>0</v>
      </c>
      <c r="X848" s="387">
        <f t="shared" si="64"/>
        <v>0</v>
      </c>
    </row>
    <row r="849" spans="1:29" x14ac:dyDescent="0.25">
      <c r="A849" s="393" t="s">
        <v>2155</v>
      </c>
      <c r="B849" s="393"/>
      <c r="C849" s="393" t="s">
        <v>670</v>
      </c>
      <c r="Q849" s="387"/>
      <c r="W849" s="387">
        <f t="shared" si="62"/>
        <v>0</v>
      </c>
      <c r="X849" s="387">
        <f t="shared" si="64"/>
        <v>0</v>
      </c>
    </row>
    <row r="850" spans="1:29" x14ac:dyDescent="0.25">
      <c r="A850" s="397" t="s">
        <v>2156</v>
      </c>
      <c r="B850" s="397"/>
      <c r="C850" s="397" t="s">
        <v>2157</v>
      </c>
      <c r="Q850" s="387"/>
      <c r="W850" s="387">
        <f t="shared" si="62"/>
        <v>0</v>
      </c>
      <c r="X850" s="387">
        <f t="shared" si="64"/>
        <v>0</v>
      </c>
    </row>
    <row r="851" spans="1:29" x14ac:dyDescent="0.25">
      <c r="A851" s="393" t="s">
        <v>2158</v>
      </c>
      <c r="B851" s="393"/>
      <c r="C851" s="393" t="s">
        <v>668</v>
      </c>
      <c r="Q851" s="387"/>
      <c r="W851" s="387">
        <f t="shared" si="62"/>
        <v>0</v>
      </c>
      <c r="X851" s="387">
        <f t="shared" si="64"/>
        <v>0</v>
      </c>
    </row>
    <row r="852" spans="1:29" x14ac:dyDescent="0.25">
      <c r="A852" s="393" t="s">
        <v>2159</v>
      </c>
      <c r="B852" s="393"/>
      <c r="C852" s="393" t="s">
        <v>666</v>
      </c>
      <c r="Q852" s="387"/>
      <c r="W852" s="387">
        <f t="shared" si="62"/>
        <v>0</v>
      </c>
      <c r="X852" s="387">
        <f t="shared" si="64"/>
        <v>0</v>
      </c>
    </row>
    <row r="853" spans="1:29" x14ac:dyDescent="0.25">
      <c r="A853" s="393" t="s">
        <v>2160</v>
      </c>
      <c r="B853" s="393"/>
      <c r="C853" s="393" t="s">
        <v>669</v>
      </c>
      <c r="Q853" s="387"/>
      <c r="W853" s="387">
        <f t="shared" si="62"/>
        <v>0</v>
      </c>
      <c r="X853" s="387">
        <f t="shared" si="64"/>
        <v>0</v>
      </c>
    </row>
    <row r="854" spans="1:29" x14ac:dyDescent="0.25">
      <c r="A854" s="393" t="s">
        <v>67</v>
      </c>
      <c r="B854" s="393"/>
      <c r="C854" s="393" t="s">
        <v>681</v>
      </c>
      <c r="Q854" s="387"/>
      <c r="W854" s="387">
        <f t="shared" si="62"/>
        <v>0</v>
      </c>
      <c r="X854" s="387">
        <f t="shared" si="64"/>
        <v>0</v>
      </c>
    </row>
    <row r="855" spans="1:29" x14ac:dyDescent="0.25">
      <c r="A855" s="397" t="s">
        <v>92</v>
      </c>
      <c r="B855" s="397"/>
      <c r="C855" s="397" t="s">
        <v>2161</v>
      </c>
      <c r="Q855" s="387"/>
      <c r="W855" s="387">
        <f t="shared" si="62"/>
        <v>0</v>
      </c>
      <c r="X855" s="387">
        <f t="shared" si="64"/>
        <v>0</v>
      </c>
    </row>
    <row r="856" spans="1:29" x14ac:dyDescent="0.25">
      <c r="A856" s="397" t="s">
        <v>2162</v>
      </c>
      <c r="B856" s="397"/>
      <c r="C856" s="397" t="s">
        <v>2163</v>
      </c>
      <c r="Q856" s="387"/>
      <c r="W856" s="387">
        <f t="shared" si="62"/>
        <v>0</v>
      </c>
      <c r="X856" s="387">
        <f t="shared" si="64"/>
        <v>0</v>
      </c>
    </row>
    <row r="857" spans="1:29" x14ac:dyDescent="0.25">
      <c r="A857" s="397" t="s">
        <v>2164</v>
      </c>
      <c r="B857" s="397"/>
      <c r="C857" s="397" t="s">
        <v>2165</v>
      </c>
      <c r="Q857" s="387"/>
      <c r="W857" s="387">
        <f t="shared" si="62"/>
        <v>0</v>
      </c>
      <c r="X857" s="387">
        <f t="shared" si="64"/>
        <v>0</v>
      </c>
    </row>
    <row r="858" spans="1:29" x14ac:dyDescent="0.25">
      <c r="A858" s="393" t="s">
        <v>2166</v>
      </c>
      <c r="B858" s="393"/>
      <c r="C858" s="393" t="s">
        <v>2167</v>
      </c>
      <c r="Q858" s="387"/>
      <c r="W858" s="387">
        <f t="shared" si="62"/>
        <v>0</v>
      </c>
      <c r="X858" s="387">
        <f t="shared" si="64"/>
        <v>0</v>
      </c>
    </row>
    <row r="859" spans="1:29" x14ac:dyDescent="0.25">
      <c r="A859" s="393" t="s">
        <v>2168</v>
      </c>
      <c r="B859" s="393"/>
      <c r="C859" s="393" t="s">
        <v>528</v>
      </c>
      <c r="Q859" s="387"/>
      <c r="W859" s="387">
        <f t="shared" si="62"/>
        <v>0</v>
      </c>
      <c r="X859" s="387">
        <f t="shared" si="64"/>
        <v>0</v>
      </c>
    </row>
    <row r="860" spans="1:29" x14ac:dyDescent="0.25">
      <c r="A860" s="393" t="s">
        <v>2169</v>
      </c>
      <c r="B860" s="393"/>
      <c r="C860" s="393" t="s">
        <v>2170</v>
      </c>
      <c r="X860" s="387">
        <f t="shared" ref="X860:AB872" si="65">IF(LEFT(W860,1)=" ",RIGHT(W860,LEN(W860)-1),W860)</f>
        <v>0</v>
      </c>
      <c r="Y860" s="387">
        <f t="shared" si="65"/>
        <v>0</v>
      </c>
      <c r="Z860" s="387">
        <f t="shared" si="65"/>
        <v>0</v>
      </c>
      <c r="AA860" s="387">
        <f t="shared" si="65"/>
        <v>0</v>
      </c>
      <c r="AB860" s="387">
        <f t="shared" si="65"/>
        <v>0</v>
      </c>
      <c r="AC860" s="387">
        <f t="shared" ref="AC860:AC901" si="66">IF(LEFT(AB860,1)=" ",1,0)</f>
        <v>0</v>
      </c>
    </row>
    <row r="861" spans="1:29" x14ac:dyDescent="0.25">
      <c r="A861" s="393" t="s">
        <v>2171</v>
      </c>
      <c r="B861" s="393"/>
      <c r="C861" s="393" t="s">
        <v>2172</v>
      </c>
      <c r="X861" s="387">
        <f t="shared" si="65"/>
        <v>0</v>
      </c>
      <c r="Y861" s="387">
        <f t="shared" si="65"/>
        <v>0</v>
      </c>
      <c r="Z861" s="387">
        <f t="shared" si="65"/>
        <v>0</v>
      </c>
      <c r="AA861" s="387">
        <f t="shared" si="65"/>
        <v>0</v>
      </c>
      <c r="AB861" s="387">
        <f t="shared" si="65"/>
        <v>0</v>
      </c>
      <c r="AC861" s="387">
        <f t="shared" si="66"/>
        <v>0</v>
      </c>
    </row>
    <row r="862" spans="1:29" x14ac:dyDescent="0.25">
      <c r="A862" s="393" t="s">
        <v>2173</v>
      </c>
      <c r="B862" s="393"/>
      <c r="C862" s="393" t="s">
        <v>2174</v>
      </c>
      <c r="X862" s="387">
        <f t="shared" si="65"/>
        <v>0</v>
      </c>
      <c r="Y862" s="387">
        <f t="shared" si="65"/>
        <v>0</v>
      </c>
      <c r="Z862" s="387">
        <f t="shared" si="65"/>
        <v>0</v>
      </c>
      <c r="AA862" s="387">
        <f t="shared" si="65"/>
        <v>0</v>
      </c>
      <c r="AB862" s="387">
        <f t="shared" si="65"/>
        <v>0</v>
      </c>
      <c r="AC862" s="387">
        <f t="shared" si="66"/>
        <v>0</v>
      </c>
    </row>
    <row r="863" spans="1:29" x14ac:dyDescent="0.25">
      <c r="A863" s="393" t="s">
        <v>2175</v>
      </c>
      <c r="B863" s="393"/>
      <c r="C863" s="393" t="s">
        <v>2176</v>
      </c>
      <c r="X863" s="387">
        <f t="shared" si="65"/>
        <v>0</v>
      </c>
      <c r="Y863" s="387">
        <f t="shared" si="65"/>
        <v>0</v>
      </c>
      <c r="Z863" s="387">
        <f t="shared" si="65"/>
        <v>0</v>
      </c>
      <c r="AA863" s="387">
        <f t="shared" si="65"/>
        <v>0</v>
      </c>
      <c r="AB863" s="387">
        <f t="shared" si="65"/>
        <v>0</v>
      </c>
      <c r="AC863" s="387">
        <f t="shared" si="66"/>
        <v>0</v>
      </c>
    </row>
    <row r="864" spans="1:29" x14ac:dyDescent="0.25">
      <c r="A864" s="393" t="s">
        <v>2177</v>
      </c>
      <c r="B864" s="393"/>
      <c r="C864" s="393" t="s">
        <v>2178</v>
      </c>
      <c r="X864" s="387">
        <f t="shared" si="65"/>
        <v>0</v>
      </c>
      <c r="Y864" s="387">
        <f t="shared" si="65"/>
        <v>0</v>
      </c>
      <c r="Z864" s="387">
        <f t="shared" si="65"/>
        <v>0</v>
      </c>
      <c r="AA864" s="387">
        <f t="shared" si="65"/>
        <v>0</v>
      </c>
      <c r="AB864" s="387">
        <f t="shared" si="65"/>
        <v>0</v>
      </c>
      <c r="AC864" s="387">
        <f t="shared" si="66"/>
        <v>0</v>
      </c>
    </row>
    <row r="865" spans="1:29" x14ac:dyDescent="0.25">
      <c r="A865" s="393" t="s">
        <v>2179</v>
      </c>
      <c r="B865" s="393"/>
      <c r="C865" s="393" t="s">
        <v>2180</v>
      </c>
      <c r="X865" s="387">
        <f t="shared" si="65"/>
        <v>0</v>
      </c>
      <c r="Y865" s="387">
        <f t="shared" si="65"/>
        <v>0</v>
      </c>
      <c r="Z865" s="387">
        <f t="shared" si="65"/>
        <v>0</v>
      </c>
      <c r="AA865" s="387">
        <f t="shared" si="65"/>
        <v>0</v>
      </c>
      <c r="AB865" s="387">
        <f t="shared" si="65"/>
        <v>0</v>
      </c>
      <c r="AC865" s="387">
        <f t="shared" si="66"/>
        <v>0</v>
      </c>
    </row>
    <row r="866" spans="1:29" x14ac:dyDescent="0.25">
      <c r="A866" s="397" t="s">
        <v>2181</v>
      </c>
      <c r="B866" s="397"/>
      <c r="C866" s="397" t="s">
        <v>2182</v>
      </c>
      <c r="X866" s="387">
        <f t="shared" si="65"/>
        <v>0</v>
      </c>
      <c r="Y866" s="387">
        <f t="shared" si="65"/>
        <v>0</v>
      </c>
      <c r="Z866" s="387">
        <f t="shared" si="65"/>
        <v>0</v>
      </c>
      <c r="AA866" s="387">
        <f t="shared" si="65"/>
        <v>0</v>
      </c>
      <c r="AB866" s="387">
        <f t="shared" si="65"/>
        <v>0</v>
      </c>
      <c r="AC866" s="387">
        <f t="shared" si="66"/>
        <v>0</v>
      </c>
    </row>
    <row r="867" spans="1:29" x14ac:dyDescent="0.25">
      <c r="A867" s="393" t="s">
        <v>2183</v>
      </c>
      <c r="B867" s="393"/>
      <c r="C867" s="393" t="s">
        <v>525</v>
      </c>
      <c r="X867" s="387">
        <f t="shared" si="65"/>
        <v>0</v>
      </c>
      <c r="Y867" s="387">
        <f t="shared" si="65"/>
        <v>0</v>
      </c>
      <c r="Z867" s="387">
        <f t="shared" si="65"/>
        <v>0</v>
      </c>
      <c r="AA867" s="387">
        <f t="shared" si="65"/>
        <v>0</v>
      </c>
      <c r="AB867" s="387">
        <f t="shared" si="65"/>
        <v>0</v>
      </c>
      <c r="AC867" s="387">
        <f t="shared" si="66"/>
        <v>0</v>
      </c>
    </row>
    <row r="868" spans="1:29" x14ac:dyDescent="0.25">
      <c r="A868" s="393" t="s">
        <v>2184</v>
      </c>
      <c r="B868" s="393"/>
      <c r="C868" s="393" t="s">
        <v>2185</v>
      </c>
      <c r="X868" s="387">
        <f t="shared" si="65"/>
        <v>0</v>
      </c>
      <c r="Y868" s="387">
        <f t="shared" si="65"/>
        <v>0</v>
      </c>
      <c r="Z868" s="387">
        <f t="shared" si="65"/>
        <v>0</v>
      </c>
      <c r="AA868" s="387">
        <f t="shared" si="65"/>
        <v>0</v>
      </c>
      <c r="AB868" s="387">
        <f t="shared" si="65"/>
        <v>0</v>
      </c>
      <c r="AC868" s="387">
        <f t="shared" si="66"/>
        <v>0</v>
      </c>
    </row>
    <row r="869" spans="1:29" x14ac:dyDescent="0.25">
      <c r="A869" s="393" t="s">
        <v>2186</v>
      </c>
      <c r="B869" s="393"/>
      <c r="C869" s="393" t="s">
        <v>2187</v>
      </c>
      <c r="X869" s="387">
        <f t="shared" si="65"/>
        <v>0</v>
      </c>
      <c r="Y869" s="387">
        <f t="shared" si="65"/>
        <v>0</v>
      </c>
      <c r="Z869" s="387">
        <f t="shared" si="65"/>
        <v>0</v>
      </c>
      <c r="AA869" s="387">
        <f t="shared" si="65"/>
        <v>0</v>
      </c>
      <c r="AB869" s="387">
        <f t="shared" si="65"/>
        <v>0</v>
      </c>
      <c r="AC869" s="387">
        <f t="shared" si="66"/>
        <v>0</v>
      </c>
    </row>
    <row r="870" spans="1:29" x14ac:dyDescent="0.25">
      <c r="A870" s="393" t="s">
        <v>2188</v>
      </c>
      <c r="B870" s="393"/>
      <c r="C870" s="393" t="s">
        <v>2189</v>
      </c>
      <c r="X870" s="387">
        <f t="shared" si="65"/>
        <v>0</v>
      </c>
      <c r="Y870" s="387">
        <f t="shared" si="65"/>
        <v>0</v>
      </c>
      <c r="Z870" s="387">
        <f t="shared" si="65"/>
        <v>0</v>
      </c>
      <c r="AA870" s="387">
        <f t="shared" si="65"/>
        <v>0</v>
      </c>
      <c r="AB870" s="387">
        <f t="shared" si="65"/>
        <v>0</v>
      </c>
      <c r="AC870" s="387">
        <f t="shared" si="66"/>
        <v>0</v>
      </c>
    </row>
    <row r="871" spans="1:29" x14ac:dyDescent="0.25">
      <c r="A871" s="397" t="s">
        <v>2190</v>
      </c>
      <c r="B871" s="397"/>
      <c r="C871" s="397" t="s">
        <v>2191</v>
      </c>
      <c r="X871" s="387">
        <f t="shared" si="65"/>
        <v>0</v>
      </c>
      <c r="Y871" s="387">
        <f t="shared" si="65"/>
        <v>0</v>
      </c>
      <c r="Z871" s="387">
        <f t="shared" si="65"/>
        <v>0</v>
      </c>
      <c r="AA871" s="387">
        <f t="shared" si="65"/>
        <v>0</v>
      </c>
      <c r="AB871" s="387">
        <f t="shared" si="65"/>
        <v>0</v>
      </c>
      <c r="AC871" s="387">
        <f t="shared" si="66"/>
        <v>0</v>
      </c>
    </row>
    <row r="872" spans="1:29" x14ac:dyDescent="0.25">
      <c r="A872" s="393" t="s">
        <v>309</v>
      </c>
      <c r="B872" s="393"/>
      <c r="C872" s="393" t="s">
        <v>682</v>
      </c>
      <c r="X872" s="387">
        <f t="shared" si="65"/>
        <v>0</v>
      </c>
      <c r="Y872" s="387">
        <f t="shared" si="65"/>
        <v>0</v>
      </c>
      <c r="Z872" s="387">
        <f t="shared" si="65"/>
        <v>0</v>
      </c>
      <c r="AA872" s="387">
        <f t="shared" si="65"/>
        <v>0</v>
      </c>
      <c r="AB872" s="387">
        <f t="shared" si="65"/>
        <v>0</v>
      </c>
      <c r="AC872" s="387">
        <f t="shared" si="66"/>
        <v>0</v>
      </c>
    </row>
    <row r="873" spans="1:29" x14ac:dyDescent="0.25">
      <c r="A873" s="397" t="s">
        <v>2192</v>
      </c>
      <c r="B873" s="397"/>
      <c r="C873" s="397" t="s">
        <v>1248</v>
      </c>
      <c r="X873" s="387">
        <f t="shared" ref="X873:AB923" si="67">IF(LEFT(W873,1)=" ",RIGHT(W873,LEN(W873)-1),W873)</f>
        <v>0</v>
      </c>
      <c r="Y873" s="387">
        <f t="shared" si="67"/>
        <v>0</v>
      </c>
      <c r="Z873" s="387">
        <f t="shared" si="67"/>
        <v>0</v>
      </c>
      <c r="AA873" s="387">
        <f t="shared" si="67"/>
        <v>0</v>
      </c>
      <c r="AB873" s="387">
        <f t="shared" si="67"/>
        <v>0</v>
      </c>
      <c r="AC873" s="387">
        <f t="shared" si="66"/>
        <v>0</v>
      </c>
    </row>
    <row r="874" spans="1:29" x14ac:dyDescent="0.25">
      <c r="A874" s="393" t="s">
        <v>2193</v>
      </c>
      <c r="B874" s="393"/>
      <c r="C874" s="393" t="s">
        <v>2194</v>
      </c>
      <c r="X874" s="387">
        <f t="shared" si="67"/>
        <v>0</v>
      </c>
      <c r="Y874" s="387">
        <f t="shared" si="67"/>
        <v>0</v>
      </c>
      <c r="Z874" s="387">
        <f t="shared" si="67"/>
        <v>0</v>
      </c>
      <c r="AA874" s="387">
        <f t="shared" si="67"/>
        <v>0</v>
      </c>
      <c r="AB874" s="387">
        <f t="shared" si="67"/>
        <v>0</v>
      </c>
      <c r="AC874" s="387">
        <f t="shared" si="66"/>
        <v>0</v>
      </c>
    </row>
    <row r="875" spans="1:29" x14ac:dyDescent="0.25">
      <c r="A875" s="393" t="s">
        <v>2195</v>
      </c>
      <c r="B875" s="393"/>
      <c r="C875" s="393" t="s">
        <v>2196</v>
      </c>
      <c r="X875" s="387">
        <f t="shared" si="67"/>
        <v>0</v>
      </c>
      <c r="Y875" s="387">
        <f t="shared" si="67"/>
        <v>0</v>
      </c>
      <c r="Z875" s="387">
        <f t="shared" si="67"/>
        <v>0</v>
      </c>
      <c r="AA875" s="387">
        <f t="shared" si="67"/>
        <v>0</v>
      </c>
      <c r="AB875" s="387">
        <f t="shared" si="67"/>
        <v>0</v>
      </c>
      <c r="AC875" s="387">
        <f t="shared" si="66"/>
        <v>0</v>
      </c>
    </row>
    <row r="876" spans="1:29" x14ac:dyDescent="0.25">
      <c r="A876" s="393" t="s">
        <v>2197</v>
      </c>
      <c r="B876" s="393"/>
      <c r="C876" s="393" t="s">
        <v>2198</v>
      </c>
      <c r="X876" s="387">
        <f t="shared" si="67"/>
        <v>0</v>
      </c>
      <c r="Y876" s="387">
        <f t="shared" si="67"/>
        <v>0</v>
      </c>
      <c r="Z876" s="387">
        <f t="shared" si="67"/>
        <v>0</v>
      </c>
      <c r="AA876" s="387">
        <f t="shared" si="67"/>
        <v>0</v>
      </c>
      <c r="AB876" s="387">
        <f t="shared" si="67"/>
        <v>0</v>
      </c>
      <c r="AC876" s="387">
        <f t="shared" si="66"/>
        <v>0</v>
      </c>
    </row>
    <row r="877" spans="1:29" x14ac:dyDescent="0.25">
      <c r="A877" s="393" t="s">
        <v>2199</v>
      </c>
      <c r="B877" s="393"/>
      <c r="C877" s="393" t="s">
        <v>2200</v>
      </c>
      <c r="X877" s="387">
        <f t="shared" si="67"/>
        <v>0</v>
      </c>
      <c r="Y877" s="387">
        <f t="shared" si="67"/>
        <v>0</v>
      </c>
      <c r="Z877" s="387">
        <f t="shared" si="67"/>
        <v>0</v>
      </c>
      <c r="AA877" s="387">
        <f t="shared" si="67"/>
        <v>0</v>
      </c>
      <c r="AB877" s="387">
        <f t="shared" si="67"/>
        <v>0</v>
      </c>
      <c r="AC877" s="387">
        <f t="shared" si="66"/>
        <v>0</v>
      </c>
    </row>
    <row r="878" spans="1:29" x14ac:dyDescent="0.25">
      <c r="A878" s="397" t="s">
        <v>2201</v>
      </c>
      <c r="B878" s="397"/>
      <c r="C878" s="397" t="s">
        <v>2202</v>
      </c>
      <c r="X878" s="387">
        <f t="shared" si="67"/>
        <v>0</v>
      </c>
      <c r="Y878" s="387">
        <f t="shared" si="67"/>
        <v>0</v>
      </c>
      <c r="Z878" s="387">
        <f t="shared" si="67"/>
        <v>0</v>
      </c>
      <c r="AA878" s="387">
        <f t="shared" si="67"/>
        <v>0</v>
      </c>
      <c r="AB878" s="387">
        <f t="shared" si="67"/>
        <v>0</v>
      </c>
      <c r="AC878" s="387">
        <f t="shared" si="66"/>
        <v>0</v>
      </c>
    </row>
    <row r="879" spans="1:29" x14ac:dyDescent="0.25">
      <c r="A879" s="393" t="s">
        <v>2203</v>
      </c>
      <c r="B879" s="393"/>
      <c r="C879" s="393" t="s">
        <v>2204</v>
      </c>
      <c r="X879" s="387">
        <f t="shared" si="67"/>
        <v>0</v>
      </c>
      <c r="Y879" s="387">
        <f t="shared" si="67"/>
        <v>0</v>
      </c>
      <c r="Z879" s="387">
        <f t="shared" si="67"/>
        <v>0</v>
      </c>
      <c r="AA879" s="387">
        <f t="shared" si="67"/>
        <v>0</v>
      </c>
      <c r="AB879" s="387">
        <f t="shared" si="67"/>
        <v>0</v>
      </c>
      <c r="AC879" s="387">
        <f t="shared" si="66"/>
        <v>0</v>
      </c>
    </row>
    <row r="880" spans="1:29" x14ac:dyDescent="0.25">
      <c r="A880" s="393" t="s">
        <v>2205</v>
      </c>
      <c r="B880" s="393"/>
      <c r="C880" s="393" t="s">
        <v>2206</v>
      </c>
      <c r="X880" s="387">
        <f t="shared" si="67"/>
        <v>0</v>
      </c>
      <c r="Y880" s="387">
        <f t="shared" si="67"/>
        <v>0</v>
      </c>
      <c r="Z880" s="387">
        <f t="shared" si="67"/>
        <v>0</v>
      </c>
      <c r="AA880" s="387">
        <f t="shared" si="67"/>
        <v>0</v>
      </c>
      <c r="AB880" s="387">
        <f t="shared" si="67"/>
        <v>0</v>
      </c>
      <c r="AC880" s="387">
        <f t="shared" si="66"/>
        <v>0</v>
      </c>
    </row>
    <row r="881" spans="1:29" x14ac:dyDescent="0.25">
      <c r="A881" s="397" t="s">
        <v>2207</v>
      </c>
      <c r="B881" s="397"/>
      <c r="C881" s="397" t="s">
        <v>2208</v>
      </c>
      <c r="X881" s="387">
        <f t="shared" si="67"/>
        <v>0</v>
      </c>
      <c r="Y881" s="387">
        <f t="shared" si="67"/>
        <v>0</v>
      </c>
      <c r="Z881" s="387">
        <f t="shared" si="67"/>
        <v>0</v>
      </c>
      <c r="AA881" s="387">
        <f t="shared" si="67"/>
        <v>0</v>
      </c>
      <c r="AB881" s="387">
        <f t="shared" si="67"/>
        <v>0</v>
      </c>
      <c r="AC881" s="387">
        <f t="shared" si="66"/>
        <v>0</v>
      </c>
    </row>
    <row r="882" spans="1:29" x14ac:dyDescent="0.25">
      <c r="A882" s="397" t="s">
        <v>2209</v>
      </c>
      <c r="B882" s="397"/>
      <c r="C882" s="397" t="s">
        <v>2208</v>
      </c>
      <c r="X882" s="387">
        <f t="shared" si="67"/>
        <v>0</v>
      </c>
      <c r="Y882" s="387">
        <f t="shared" si="67"/>
        <v>0</v>
      </c>
      <c r="Z882" s="387">
        <f t="shared" si="67"/>
        <v>0</v>
      </c>
      <c r="AA882" s="387">
        <f t="shared" si="67"/>
        <v>0</v>
      </c>
      <c r="AB882" s="387">
        <f t="shared" si="67"/>
        <v>0</v>
      </c>
      <c r="AC882" s="387">
        <f t="shared" si="66"/>
        <v>0</v>
      </c>
    </row>
    <row r="883" spans="1:29" x14ac:dyDescent="0.25">
      <c r="A883" s="397" t="s">
        <v>2210</v>
      </c>
      <c r="B883" s="397"/>
      <c r="C883" s="397" t="s">
        <v>2211</v>
      </c>
      <c r="X883" s="387">
        <f t="shared" si="67"/>
        <v>0</v>
      </c>
      <c r="Y883" s="387">
        <f t="shared" si="67"/>
        <v>0</v>
      </c>
      <c r="Z883" s="387">
        <f t="shared" si="67"/>
        <v>0</v>
      </c>
      <c r="AA883" s="387">
        <f t="shared" si="67"/>
        <v>0</v>
      </c>
      <c r="AB883" s="387">
        <f t="shared" si="67"/>
        <v>0</v>
      </c>
      <c r="AC883" s="387">
        <f t="shared" si="66"/>
        <v>0</v>
      </c>
    </row>
    <row r="884" spans="1:29" x14ac:dyDescent="0.25">
      <c r="A884" s="393" t="s">
        <v>2212</v>
      </c>
      <c r="B884" s="393"/>
      <c r="C884" s="393" t="s">
        <v>2213</v>
      </c>
      <c r="X884" s="387">
        <f t="shared" si="67"/>
        <v>0</v>
      </c>
      <c r="Y884" s="387">
        <f t="shared" si="67"/>
        <v>0</v>
      </c>
      <c r="Z884" s="387">
        <f t="shared" si="67"/>
        <v>0</v>
      </c>
      <c r="AA884" s="387">
        <f t="shared" si="67"/>
        <v>0</v>
      </c>
      <c r="AB884" s="387">
        <f t="shared" si="67"/>
        <v>0</v>
      </c>
      <c r="AC884" s="387">
        <f t="shared" si="66"/>
        <v>0</v>
      </c>
    </row>
    <row r="885" spans="1:29" x14ac:dyDescent="0.25">
      <c r="A885" s="393" t="s">
        <v>2214</v>
      </c>
      <c r="B885" s="393"/>
      <c r="C885" s="393" t="s">
        <v>2215</v>
      </c>
      <c r="X885" s="387">
        <f t="shared" si="67"/>
        <v>0</v>
      </c>
      <c r="Y885" s="387">
        <f t="shared" si="67"/>
        <v>0</v>
      </c>
      <c r="Z885" s="387">
        <f t="shared" si="67"/>
        <v>0</v>
      </c>
      <c r="AA885" s="387">
        <f t="shared" si="67"/>
        <v>0</v>
      </c>
      <c r="AB885" s="387">
        <f t="shared" si="67"/>
        <v>0</v>
      </c>
      <c r="AC885" s="387">
        <f t="shared" si="66"/>
        <v>0</v>
      </c>
    </row>
    <row r="886" spans="1:29" x14ac:dyDescent="0.25">
      <c r="A886" s="393" t="s">
        <v>2216</v>
      </c>
      <c r="B886" s="393"/>
      <c r="C886" s="393" t="s">
        <v>2217</v>
      </c>
      <c r="X886" s="387">
        <f t="shared" si="67"/>
        <v>0</v>
      </c>
      <c r="Y886" s="387">
        <f t="shared" si="67"/>
        <v>0</v>
      </c>
      <c r="Z886" s="387">
        <f t="shared" si="67"/>
        <v>0</v>
      </c>
      <c r="AA886" s="387">
        <f t="shared" si="67"/>
        <v>0</v>
      </c>
      <c r="AB886" s="387">
        <f t="shared" si="67"/>
        <v>0</v>
      </c>
      <c r="AC886" s="387">
        <f t="shared" si="66"/>
        <v>0</v>
      </c>
    </row>
    <row r="887" spans="1:29" x14ac:dyDescent="0.25">
      <c r="A887" s="393" t="s">
        <v>2218</v>
      </c>
      <c r="B887" s="393"/>
      <c r="C887" s="393" t="s">
        <v>2219</v>
      </c>
      <c r="X887" s="387">
        <f t="shared" si="67"/>
        <v>0</v>
      </c>
      <c r="Y887" s="387">
        <f t="shared" si="67"/>
        <v>0</v>
      </c>
      <c r="Z887" s="387">
        <f t="shared" si="67"/>
        <v>0</v>
      </c>
      <c r="AA887" s="387">
        <f t="shared" si="67"/>
        <v>0</v>
      </c>
      <c r="AB887" s="387">
        <f t="shared" si="67"/>
        <v>0</v>
      </c>
      <c r="AC887" s="387">
        <f t="shared" si="66"/>
        <v>0</v>
      </c>
    </row>
    <row r="888" spans="1:29" x14ac:dyDescent="0.25">
      <c r="A888" s="393" t="s">
        <v>2220</v>
      </c>
      <c r="B888" s="393"/>
      <c r="C888" s="393" t="s">
        <v>2221</v>
      </c>
      <c r="X888" s="387">
        <f t="shared" si="67"/>
        <v>0</v>
      </c>
      <c r="Y888" s="387">
        <f t="shared" si="67"/>
        <v>0</v>
      </c>
      <c r="Z888" s="387">
        <f t="shared" si="67"/>
        <v>0</v>
      </c>
      <c r="AA888" s="387">
        <f t="shared" si="67"/>
        <v>0</v>
      </c>
      <c r="AB888" s="387">
        <f t="shared" si="67"/>
        <v>0</v>
      </c>
      <c r="AC888" s="387">
        <f t="shared" si="66"/>
        <v>0</v>
      </c>
    </row>
    <row r="889" spans="1:29" x14ac:dyDescent="0.25">
      <c r="A889" s="397" t="s">
        <v>2222</v>
      </c>
      <c r="B889" s="397"/>
      <c r="C889" s="397" t="s">
        <v>2223</v>
      </c>
      <c r="X889" s="387">
        <f t="shared" si="67"/>
        <v>0</v>
      </c>
      <c r="Y889" s="387">
        <f t="shared" si="67"/>
        <v>0</v>
      </c>
      <c r="Z889" s="387">
        <f t="shared" si="67"/>
        <v>0</v>
      </c>
      <c r="AA889" s="387">
        <f t="shared" si="67"/>
        <v>0</v>
      </c>
      <c r="AB889" s="387">
        <f t="shared" si="67"/>
        <v>0</v>
      </c>
      <c r="AC889" s="387">
        <f t="shared" si="66"/>
        <v>0</v>
      </c>
    </row>
    <row r="890" spans="1:29" x14ac:dyDescent="0.25">
      <c r="A890" s="393" t="s">
        <v>108</v>
      </c>
      <c r="B890" s="393"/>
      <c r="C890" s="393" t="s">
        <v>683</v>
      </c>
      <c r="X890" s="387">
        <f t="shared" si="67"/>
        <v>0</v>
      </c>
      <c r="Y890" s="387">
        <f t="shared" si="67"/>
        <v>0</v>
      </c>
      <c r="Z890" s="387">
        <f t="shared" si="67"/>
        <v>0</v>
      </c>
      <c r="AA890" s="387">
        <f t="shared" si="67"/>
        <v>0</v>
      </c>
      <c r="AB890" s="387">
        <f t="shared" si="67"/>
        <v>0</v>
      </c>
      <c r="AC890" s="387">
        <f t="shared" si="66"/>
        <v>0</v>
      </c>
    </row>
    <row r="891" spans="1:29" x14ac:dyDescent="0.25">
      <c r="A891" s="397" t="s">
        <v>2224</v>
      </c>
      <c r="B891" s="397"/>
      <c r="C891" s="397" t="s">
        <v>2225</v>
      </c>
      <c r="X891" s="387">
        <f t="shared" si="67"/>
        <v>0</v>
      </c>
      <c r="Y891" s="387">
        <f t="shared" si="67"/>
        <v>0</v>
      </c>
      <c r="Z891" s="387">
        <f t="shared" si="67"/>
        <v>0</v>
      </c>
      <c r="AA891" s="387">
        <f t="shared" si="67"/>
        <v>0</v>
      </c>
      <c r="AB891" s="387">
        <f t="shared" si="67"/>
        <v>0</v>
      </c>
      <c r="AC891" s="387">
        <f t="shared" si="66"/>
        <v>0</v>
      </c>
    </row>
    <row r="892" spans="1:29" x14ac:dyDescent="0.25">
      <c r="A892" s="393" t="s">
        <v>2226</v>
      </c>
      <c r="B892" s="393"/>
      <c r="C892" s="393" t="s">
        <v>2227</v>
      </c>
      <c r="X892" s="387">
        <f t="shared" si="67"/>
        <v>0</v>
      </c>
      <c r="Y892" s="387">
        <f t="shared" si="67"/>
        <v>0</v>
      </c>
      <c r="Z892" s="387">
        <f t="shared" si="67"/>
        <v>0</v>
      </c>
      <c r="AA892" s="387">
        <f t="shared" si="67"/>
        <v>0</v>
      </c>
      <c r="AB892" s="387">
        <f t="shared" si="67"/>
        <v>0</v>
      </c>
      <c r="AC892" s="387">
        <f t="shared" si="66"/>
        <v>0</v>
      </c>
    </row>
    <row r="893" spans="1:29" x14ac:dyDescent="0.25">
      <c r="A893" s="393" t="s">
        <v>5</v>
      </c>
      <c r="B893" s="393"/>
      <c r="C893" s="393" t="s">
        <v>684</v>
      </c>
      <c r="X893" s="387">
        <f t="shared" si="67"/>
        <v>0</v>
      </c>
      <c r="Y893" s="387">
        <f t="shared" si="67"/>
        <v>0</v>
      </c>
      <c r="Z893" s="387">
        <f t="shared" si="67"/>
        <v>0</v>
      </c>
      <c r="AA893" s="387">
        <f t="shared" si="67"/>
        <v>0</v>
      </c>
      <c r="AB893" s="387">
        <f t="shared" si="67"/>
        <v>0</v>
      </c>
      <c r="AC893" s="387">
        <f t="shared" si="66"/>
        <v>0</v>
      </c>
    </row>
    <row r="894" spans="1:29" x14ac:dyDescent="0.25">
      <c r="A894" s="397" t="s">
        <v>6</v>
      </c>
      <c r="B894" s="397"/>
      <c r="C894" s="397" t="s">
        <v>2228</v>
      </c>
      <c r="X894" s="387">
        <f t="shared" si="67"/>
        <v>0</v>
      </c>
      <c r="Y894" s="387">
        <f t="shared" si="67"/>
        <v>0</v>
      </c>
      <c r="Z894" s="387">
        <f t="shared" si="67"/>
        <v>0</v>
      </c>
      <c r="AA894" s="387">
        <f t="shared" si="67"/>
        <v>0</v>
      </c>
      <c r="AB894" s="387">
        <f t="shared" si="67"/>
        <v>0</v>
      </c>
      <c r="AC894" s="387">
        <f t="shared" si="66"/>
        <v>0</v>
      </c>
    </row>
    <row r="895" spans="1:29" x14ac:dyDescent="0.25">
      <c r="A895" s="393" t="s">
        <v>2229</v>
      </c>
      <c r="B895" s="393"/>
      <c r="C895" s="393" t="s">
        <v>2230</v>
      </c>
      <c r="X895" s="387">
        <f t="shared" si="67"/>
        <v>0</v>
      </c>
      <c r="Y895" s="387">
        <f t="shared" si="67"/>
        <v>0</v>
      </c>
      <c r="Z895" s="387">
        <f t="shared" si="67"/>
        <v>0</v>
      </c>
      <c r="AA895" s="387">
        <f t="shared" si="67"/>
        <v>0</v>
      </c>
      <c r="AB895" s="387">
        <f t="shared" si="67"/>
        <v>0</v>
      </c>
      <c r="AC895" s="387">
        <f t="shared" si="66"/>
        <v>0</v>
      </c>
    </row>
    <row r="896" spans="1:29" x14ac:dyDescent="0.25">
      <c r="A896" s="397" t="s">
        <v>2231</v>
      </c>
      <c r="B896" s="397"/>
      <c r="C896" s="397" t="s">
        <v>2232</v>
      </c>
      <c r="X896" s="387">
        <f t="shared" si="67"/>
        <v>0</v>
      </c>
      <c r="Y896" s="387">
        <f t="shared" si="67"/>
        <v>0</v>
      </c>
      <c r="Z896" s="387">
        <f t="shared" si="67"/>
        <v>0</v>
      </c>
      <c r="AA896" s="387">
        <f t="shared" si="67"/>
        <v>0</v>
      </c>
      <c r="AB896" s="387">
        <f t="shared" si="67"/>
        <v>0</v>
      </c>
      <c r="AC896" s="387">
        <f t="shared" si="66"/>
        <v>0</v>
      </c>
    </row>
    <row r="897" spans="1:29" x14ac:dyDescent="0.25">
      <c r="A897" s="393" t="s">
        <v>2233</v>
      </c>
      <c r="B897" s="393"/>
      <c r="C897" s="393" t="s">
        <v>2234</v>
      </c>
      <c r="X897" s="387">
        <f t="shared" si="67"/>
        <v>0</v>
      </c>
      <c r="Y897" s="387">
        <f t="shared" si="67"/>
        <v>0</v>
      </c>
      <c r="Z897" s="387">
        <f t="shared" si="67"/>
        <v>0</v>
      </c>
      <c r="AA897" s="387">
        <f t="shared" si="67"/>
        <v>0</v>
      </c>
      <c r="AB897" s="387">
        <f t="shared" si="67"/>
        <v>0</v>
      </c>
      <c r="AC897" s="387">
        <f t="shared" si="66"/>
        <v>0</v>
      </c>
    </row>
    <row r="898" spans="1:29" x14ac:dyDescent="0.25">
      <c r="A898" s="393" t="s">
        <v>2235</v>
      </c>
      <c r="B898" s="393"/>
      <c r="C898" s="393" t="s">
        <v>2236</v>
      </c>
      <c r="X898" s="387">
        <f t="shared" si="67"/>
        <v>0</v>
      </c>
      <c r="Y898" s="387">
        <f t="shared" si="67"/>
        <v>0</v>
      </c>
      <c r="Z898" s="387">
        <f t="shared" si="67"/>
        <v>0</v>
      </c>
      <c r="AA898" s="387">
        <f t="shared" si="67"/>
        <v>0</v>
      </c>
      <c r="AB898" s="387">
        <f t="shared" si="67"/>
        <v>0</v>
      </c>
      <c r="AC898" s="387">
        <f t="shared" si="66"/>
        <v>0</v>
      </c>
    </row>
    <row r="899" spans="1:29" x14ac:dyDescent="0.25">
      <c r="A899" s="393" t="s">
        <v>2237</v>
      </c>
      <c r="B899" s="393"/>
      <c r="C899" s="393" t="s">
        <v>2238</v>
      </c>
      <c r="X899" s="387">
        <f t="shared" si="67"/>
        <v>0</v>
      </c>
      <c r="Y899" s="387">
        <f t="shared" si="67"/>
        <v>0</v>
      </c>
      <c r="Z899" s="387">
        <f t="shared" si="67"/>
        <v>0</v>
      </c>
      <c r="AA899" s="387">
        <f t="shared" si="67"/>
        <v>0</v>
      </c>
      <c r="AB899" s="387">
        <f t="shared" si="67"/>
        <v>0</v>
      </c>
      <c r="AC899" s="387">
        <f t="shared" si="66"/>
        <v>0</v>
      </c>
    </row>
    <row r="900" spans="1:29" x14ac:dyDescent="0.25">
      <c r="A900" s="393" t="s">
        <v>2239</v>
      </c>
      <c r="B900" s="393"/>
      <c r="C900" s="393" t="s">
        <v>2240</v>
      </c>
      <c r="X900" s="387">
        <f t="shared" si="67"/>
        <v>0</v>
      </c>
      <c r="Y900" s="387">
        <f t="shared" si="67"/>
        <v>0</v>
      </c>
      <c r="Z900" s="387">
        <f t="shared" si="67"/>
        <v>0</v>
      </c>
      <c r="AA900" s="387">
        <f t="shared" si="67"/>
        <v>0</v>
      </c>
      <c r="AB900" s="387">
        <f t="shared" si="67"/>
        <v>0</v>
      </c>
      <c r="AC900" s="387">
        <f t="shared" si="66"/>
        <v>0</v>
      </c>
    </row>
    <row r="901" spans="1:29" x14ac:dyDescent="0.25">
      <c r="A901" s="393" t="s">
        <v>2241</v>
      </c>
      <c r="B901" s="393"/>
      <c r="C901" s="393" t="s">
        <v>491</v>
      </c>
      <c r="X901" s="387">
        <f t="shared" si="67"/>
        <v>0</v>
      </c>
      <c r="Y901" s="387">
        <f t="shared" si="67"/>
        <v>0</v>
      </c>
      <c r="Z901" s="387">
        <f t="shared" si="67"/>
        <v>0</v>
      </c>
      <c r="AA901" s="387">
        <f t="shared" si="67"/>
        <v>0</v>
      </c>
      <c r="AB901" s="387">
        <f t="shared" si="67"/>
        <v>0</v>
      </c>
      <c r="AC901" s="387">
        <f t="shared" si="66"/>
        <v>0</v>
      </c>
    </row>
    <row r="902" spans="1:29" x14ac:dyDescent="0.25">
      <c r="A902" s="397" t="s">
        <v>2242</v>
      </c>
      <c r="B902" s="397"/>
      <c r="C902" s="397" t="s">
        <v>2243</v>
      </c>
      <c r="X902" s="387">
        <f t="shared" si="67"/>
        <v>0</v>
      </c>
      <c r="Y902" s="387">
        <f t="shared" si="67"/>
        <v>0</v>
      </c>
      <c r="Z902" s="387">
        <f t="shared" si="67"/>
        <v>0</v>
      </c>
      <c r="AA902" s="387">
        <f t="shared" si="67"/>
        <v>0</v>
      </c>
      <c r="AB902" s="387">
        <f t="shared" si="67"/>
        <v>0</v>
      </c>
      <c r="AC902" s="387">
        <f t="shared" ref="AC902:AC965" si="68">IF(LEFT(AB902,1)=" ",1,0)</f>
        <v>0</v>
      </c>
    </row>
    <row r="903" spans="1:29" x14ac:dyDescent="0.25">
      <c r="A903" s="397" t="s">
        <v>2244</v>
      </c>
      <c r="B903" s="397"/>
      <c r="C903" s="397" t="s">
        <v>2245</v>
      </c>
      <c r="X903" s="387">
        <f t="shared" si="67"/>
        <v>0</v>
      </c>
      <c r="Y903" s="387">
        <f t="shared" si="67"/>
        <v>0</v>
      </c>
      <c r="Z903" s="387">
        <f t="shared" si="67"/>
        <v>0</v>
      </c>
      <c r="AA903" s="387">
        <f t="shared" si="67"/>
        <v>0</v>
      </c>
      <c r="AB903" s="387">
        <f t="shared" si="67"/>
        <v>0</v>
      </c>
      <c r="AC903" s="387">
        <f t="shared" si="68"/>
        <v>0</v>
      </c>
    </row>
    <row r="904" spans="1:29" x14ac:dyDescent="0.25">
      <c r="A904" s="393" t="s">
        <v>2246</v>
      </c>
      <c r="B904" s="393"/>
      <c r="C904" s="393" t="s">
        <v>2247</v>
      </c>
      <c r="X904" s="387">
        <f t="shared" si="67"/>
        <v>0</v>
      </c>
      <c r="Y904" s="387">
        <f t="shared" si="67"/>
        <v>0</v>
      </c>
      <c r="Z904" s="387">
        <f t="shared" si="67"/>
        <v>0</v>
      </c>
      <c r="AA904" s="387">
        <f t="shared" si="67"/>
        <v>0</v>
      </c>
      <c r="AB904" s="387">
        <f t="shared" si="67"/>
        <v>0</v>
      </c>
      <c r="AC904" s="387">
        <f t="shared" si="68"/>
        <v>0</v>
      </c>
    </row>
    <row r="905" spans="1:29" x14ac:dyDescent="0.25">
      <c r="A905" s="393" t="s">
        <v>2248</v>
      </c>
      <c r="B905" s="393"/>
      <c r="C905" s="393" t="s">
        <v>2249</v>
      </c>
      <c r="X905" s="387">
        <f t="shared" si="67"/>
        <v>0</v>
      </c>
      <c r="Y905" s="387">
        <f t="shared" si="67"/>
        <v>0</v>
      </c>
      <c r="Z905" s="387">
        <f t="shared" si="67"/>
        <v>0</v>
      </c>
      <c r="AA905" s="387">
        <f t="shared" si="67"/>
        <v>0</v>
      </c>
      <c r="AB905" s="387">
        <f t="shared" si="67"/>
        <v>0</v>
      </c>
      <c r="AC905" s="387">
        <f t="shared" si="68"/>
        <v>0</v>
      </c>
    </row>
    <row r="906" spans="1:29" x14ac:dyDescent="0.25">
      <c r="A906" s="393" t="s">
        <v>104</v>
      </c>
      <c r="B906" s="393"/>
      <c r="C906" s="393" t="s">
        <v>685</v>
      </c>
      <c r="X906" s="387">
        <f t="shared" si="67"/>
        <v>0</v>
      </c>
      <c r="Y906" s="387">
        <f t="shared" si="67"/>
        <v>0</v>
      </c>
      <c r="Z906" s="387">
        <f t="shared" si="67"/>
        <v>0</v>
      </c>
      <c r="AA906" s="387">
        <f t="shared" si="67"/>
        <v>0</v>
      </c>
      <c r="AB906" s="387">
        <f t="shared" si="67"/>
        <v>0</v>
      </c>
      <c r="AC906" s="387">
        <f t="shared" si="68"/>
        <v>0</v>
      </c>
    </row>
    <row r="907" spans="1:29" x14ac:dyDescent="0.25">
      <c r="A907" s="393" t="s">
        <v>2250</v>
      </c>
      <c r="B907" s="393"/>
      <c r="C907" s="393" t="s">
        <v>2251</v>
      </c>
      <c r="X907" s="387">
        <f t="shared" si="67"/>
        <v>0</v>
      </c>
      <c r="Y907" s="387">
        <f t="shared" si="67"/>
        <v>0</v>
      </c>
      <c r="Z907" s="387">
        <f t="shared" si="67"/>
        <v>0</v>
      </c>
      <c r="AA907" s="387">
        <f t="shared" si="67"/>
        <v>0</v>
      </c>
      <c r="AB907" s="387">
        <f t="shared" si="67"/>
        <v>0</v>
      </c>
      <c r="AC907" s="387">
        <f t="shared" si="68"/>
        <v>0</v>
      </c>
    </row>
    <row r="908" spans="1:29" x14ac:dyDescent="0.25">
      <c r="A908" s="393" t="s">
        <v>2252</v>
      </c>
      <c r="B908" s="393"/>
      <c r="C908" s="393" t="s">
        <v>2253</v>
      </c>
      <c r="X908" s="387">
        <f t="shared" si="67"/>
        <v>0</v>
      </c>
      <c r="Y908" s="387">
        <f t="shared" si="67"/>
        <v>0</v>
      </c>
      <c r="Z908" s="387">
        <f t="shared" si="67"/>
        <v>0</v>
      </c>
      <c r="AA908" s="387">
        <f t="shared" si="67"/>
        <v>0</v>
      </c>
      <c r="AB908" s="387">
        <f t="shared" si="67"/>
        <v>0</v>
      </c>
      <c r="AC908" s="387">
        <f t="shared" si="68"/>
        <v>0</v>
      </c>
    </row>
    <row r="909" spans="1:29" x14ac:dyDescent="0.25">
      <c r="A909" s="397" t="s">
        <v>2254</v>
      </c>
      <c r="B909" s="397"/>
      <c r="C909" s="397" t="s">
        <v>2255</v>
      </c>
      <c r="X909" s="387">
        <f t="shared" si="67"/>
        <v>0</v>
      </c>
      <c r="Y909" s="387">
        <f t="shared" si="67"/>
        <v>0</v>
      </c>
      <c r="Z909" s="387">
        <f t="shared" si="67"/>
        <v>0</v>
      </c>
      <c r="AA909" s="387">
        <f t="shared" si="67"/>
        <v>0</v>
      </c>
      <c r="AB909" s="387">
        <f t="shared" si="67"/>
        <v>0</v>
      </c>
      <c r="AC909" s="387">
        <f t="shared" si="68"/>
        <v>0</v>
      </c>
    </row>
    <row r="910" spans="1:29" x14ac:dyDescent="0.25">
      <c r="A910" s="393" t="s">
        <v>2256</v>
      </c>
      <c r="B910" s="393"/>
      <c r="C910" s="393" t="s">
        <v>557</v>
      </c>
      <c r="X910" s="387">
        <f t="shared" si="67"/>
        <v>0</v>
      </c>
      <c r="Y910" s="387">
        <f t="shared" si="67"/>
        <v>0</v>
      </c>
      <c r="Z910" s="387">
        <f t="shared" si="67"/>
        <v>0</v>
      </c>
      <c r="AA910" s="387">
        <f t="shared" si="67"/>
        <v>0</v>
      </c>
      <c r="AB910" s="387">
        <f t="shared" si="67"/>
        <v>0</v>
      </c>
      <c r="AC910" s="387">
        <f t="shared" si="68"/>
        <v>0</v>
      </c>
    </row>
    <row r="911" spans="1:29" x14ac:dyDescent="0.25">
      <c r="A911" s="393" t="s">
        <v>2257</v>
      </c>
      <c r="B911" s="393"/>
      <c r="C911" s="393" t="s">
        <v>641</v>
      </c>
      <c r="X911" s="387">
        <f t="shared" si="67"/>
        <v>0</v>
      </c>
      <c r="Y911" s="387">
        <f t="shared" si="67"/>
        <v>0</v>
      </c>
      <c r="Z911" s="387">
        <f t="shared" si="67"/>
        <v>0</v>
      </c>
      <c r="AA911" s="387">
        <f t="shared" si="67"/>
        <v>0</v>
      </c>
      <c r="AB911" s="387">
        <f t="shared" si="67"/>
        <v>0</v>
      </c>
      <c r="AC911" s="387">
        <f t="shared" si="68"/>
        <v>0</v>
      </c>
    </row>
    <row r="912" spans="1:29" x14ac:dyDescent="0.25">
      <c r="A912" s="397" t="s">
        <v>2258</v>
      </c>
      <c r="B912" s="397"/>
      <c r="C912" s="397" t="s">
        <v>2259</v>
      </c>
      <c r="X912" s="387">
        <f t="shared" si="67"/>
        <v>0</v>
      </c>
      <c r="Y912" s="387">
        <f t="shared" si="67"/>
        <v>0</v>
      </c>
      <c r="Z912" s="387">
        <f t="shared" si="67"/>
        <v>0</v>
      </c>
      <c r="AA912" s="387">
        <f t="shared" si="67"/>
        <v>0</v>
      </c>
      <c r="AB912" s="387">
        <f t="shared" si="67"/>
        <v>0</v>
      </c>
      <c r="AC912" s="387">
        <f t="shared" si="68"/>
        <v>0</v>
      </c>
    </row>
    <row r="913" spans="1:29" x14ac:dyDescent="0.25">
      <c r="A913" s="393" t="s">
        <v>2260</v>
      </c>
      <c r="B913" s="393"/>
      <c r="C913" s="393" t="s">
        <v>639</v>
      </c>
      <c r="X913" s="387">
        <f t="shared" si="67"/>
        <v>0</v>
      </c>
      <c r="Y913" s="387">
        <f t="shared" si="67"/>
        <v>0</v>
      </c>
      <c r="Z913" s="387">
        <f t="shared" si="67"/>
        <v>0</v>
      </c>
      <c r="AA913" s="387">
        <f t="shared" si="67"/>
        <v>0</v>
      </c>
      <c r="AB913" s="387">
        <f t="shared" si="67"/>
        <v>0</v>
      </c>
      <c r="AC913" s="387">
        <f t="shared" si="68"/>
        <v>0</v>
      </c>
    </row>
    <row r="914" spans="1:29" x14ac:dyDescent="0.25">
      <c r="A914" s="393" t="s">
        <v>2261</v>
      </c>
      <c r="B914" s="393"/>
      <c r="C914" s="393" t="s">
        <v>637</v>
      </c>
      <c r="X914" s="387">
        <f t="shared" si="67"/>
        <v>0</v>
      </c>
      <c r="Y914" s="387">
        <f t="shared" si="67"/>
        <v>0</v>
      </c>
      <c r="Z914" s="387">
        <f t="shared" si="67"/>
        <v>0</v>
      </c>
      <c r="AA914" s="387">
        <f t="shared" si="67"/>
        <v>0</v>
      </c>
      <c r="AB914" s="387">
        <f t="shared" si="67"/>
        <v>0</v>
      </c>
      <c r="AC914" s="387">
        <f t="shared" si="68"/>
        <v>0</v>
      </c>
    </row>
    <row r="915" spans="1:29" x14ac:dyDescent="0.25">
      <c r="A915" s="393" t="s">
        <v>2262</v>
      </c>
      <c r="B915" s="393"/>
      <c r="C915" s="393" t="s">
        <v>640</v>
      </c>
      <c r="X915" s="387">
        <f t="shared" si="67"/>
        <v>0</v>
      </c>
      <c r="Y915" s="387">
        <f t="shared" si="67"/>
        <v>0</v>
      </c>
      <c r="Z915" s="387">
        <f t="shared" si="67"/>
        <v>0</v>
      </c>
      <c r="AA915" s="387">
        <f t="shared" si="67"/>
        <v>0</v>
      </c>
      <c r="AB915" s="387">
        <f t="shared" si="67"/>
        <v>0</v>
      </c>
      <c r="AC915" s="387">
        <f t="shared" si="68"/>
        <v>0</v>
      </c>
    </row>
    <row r="916" spans="1:29" x14ac:dyDescent="0.25">
      <c r="A916" s="393" t="s">
        <v>351</v>
      </c>
      <c r="B916" s="393"/>
      <c r="C916" s="393" t="s">
        <v>2263</v>
      </c>
      <c r="X916" s="387">
        <f t="shared" si="67"/>
        <v>0</v>
      </c>
      <c r="Y916" s="387">
        <f t="shared" si="67"/>
        <v>0</v>
      </c>
      <c r="Z916" s="387">
        <f t="shared" si="67"/>
        <v>0</v>
      </c>
      <c r="AA916" s="387">
        <f t="shared" si="67"/>
        <v>0</v>
      </c>
      <c r="AB916" s="387">
        <f t="shared" si="67"/>
        <v>0</v>
      </c>
      <c r="AC916" s="387">
        <f t="shared" si="68"/>
        <v>0</v>
      </c>
    </row>
    <row r="917" spans="1:29" x14ac:dyDescent="0.25">
      <c r="A917" s="397" t="s">
        <v>2264</v>
      </c>
      <c r="B917" s="397"/>
      <c r="C917" s="397" t="s">
        <v>2265</v>
      </c>
      <c r="X917" s="387">
        <f t="shared" si="67"/>
        <v>0</v>
      </c>
      <c r="Y917" s="387">
        <f t="shared" si="67"/>
        <v>0</v>
      </c>
      <c r="Z917" s="387">
        <f t="shared" si="67"/>
        <v>0</v>
      </c>
      <c r="AA917" s="387">
        <f t="shared" si="67"/>
        <v>0</v>
      </c>
      <c r="AB917" s="387">
        <f t="shared" si="67"/>
        <v>0</v>
      </c>
      <c r="AC917" s="387">
        <f t="shared" si="68"/>
        <v>0</v>
      </c>
    </row>
    <row r="918" spans="1:29" x14ac:dyDescent="0.25">
      <c r="A918" s="397" t="s">
        <v>2266</v>
      </c>
      <c r="B918" s="397"/>
      <c r="C918" s="397" t="s">
        <v>2267</v>
      </c>
      <c r="X918" s="387">
        <f t="shared" si="67"/>
        <v>0</v>
      </c>
      <c r="Y918" s="387">
        <f t="shared" si="67"/>
        <v>0</v>
      </c>
      <c r="Z918" s="387">
        <f t="shared" si="67"/>
        <v>0</v>
      </c>
      <c r="AA918" s="387">
        <f t="shared" si="67"/>
        <v>0</v>
      </c>
      <c r="AB918" s="387">
        <f t="shared" si="67"/>
        <v>0</v>
      </c>
      <c r="AC918" s="387">
        <f t="shared" si="68"/>
        <v>0</v>
      </c>
    </row>
    <row r="919" spans="1:29" x14ac:dyDescent="0.25">
      <c r="A919" s="397" t="s">
        <v>2268</v>
      </c>
      <c r="B919" s="397"/>
      <c r="C919" s="397" t="s">
        <v>2269</v>
      </c>
      <c r="X919" s="387">
        <f t="shared" si="67"/>
        <v>0</v>
      </c>
      <c r="Y919" s="387">
        <f t="shared" si="67"/>
        <v>0</v>
      </c>
      <c r="Z919" s="387">
        <f t="shared" si="67"/>
        <v>0</v>
      </c>
      <c r="AA919" s="387">
        <f t="shared" si="67"/>
        <v>0</v>
      </c>
      <c r="AB919" s="387">
        <f t="shared" si="67"/>
        <v>0</v>
      </c>
      <c r="AC919" s="387">
        <f t="shared" si="68"/>
        <v>0</v>
      </c>
    </row>
    <row r="920" spans="1:29" x14ac:dyDescent="0.25">
      <c r="A920" s="397" t="s">
        <v>2270</v>
      </c>
      <c r="B920" s="397"/>
      <c r="C920" s="397" t="s">
        <v>2271</v>
      </c>
      <c r="X920" s="387">
        <f t="shared" si="67"/>
        <v>0</v>
      </c>
      <c r="Y920" s="387">
        <f t="shared" si="67"/>
        <v>0</v>
      </c>
      <c r="Z920" s="387">
        <f t="shared" si="67"/>
        <v>0</v>
      </c>
      <c r="AA920" s="387">
        <f t="shared" si="67"/>
        <v>0</v>
      </c>
      <c r="AB920" s="387">
        <f t="shared" si="67"/>
        <v>0</v>
      </c>
      <c r="AC920" s="387">
        <f t="shared" si="68"/>
        <v>0</v>
      </c>
    </row>
    <row r="921" spans="1:29" x14ac:dyDescent="0.25">
      <c r="A921" s="397" t="s">
        <v>2272</v>
      </c>
      <c r="B921" s="397"/>
      <c r="C921" s="397" t="s">
        <v>2273</v>
      </c>
      <c r="X921" s="387">
        <f t="shared" si="67"/>
        <v>0</v>
      </c>
      <c r="Y921" s="387">
        <f t="shared" si="67"/>
        <v>0</v>
      </c>
      <c r="Z921" s="387">
        <f t="shared" si="67"/>
        <v>0</v>
      </c>
      <c r="AA921" s="387">
        <f t="shared" si="67"/>
        <v>0</v>
      </c>
      <c r="AB921" s="387">
        <f t="shared" si="67"/>
        <v>0</v>
      </c>
      <c r="AC921" s="387">
        <f t="shared" si="68"/>
        <v>0</v>
      </c>
    </row>
    <row r="922" spans="1:29" x14ac:dyDescent="0.25">
      <c r="A922" s="397" t="s">
        <v>2274</v>
      </c>
      <c r="B922" s="397"/>
      <c r="C922" s="397" t="s">
        <v>2275</v>
      </c>
      <c r="X922" s="387">
        <f t="shared" si="67"/>
        <v>0</v>
      </c>
      <c r="Y922" s="387">
        <f t="shared" si="67"/>
        <v>0</v>
      </c>
      <c r="Z922" s="387">
        <f t="shared" si="67"/>
        <v>0</v>
      </c>
      <c r="AA922" s="387">
        <f t="shared" si="67"/>
        <v>0</v>
      </c>
      <c r="AB922" s="387">
        <f t="shared" si="67"/>
        <v>0</v>
      </c>
      <c r="AC922" s="387">
        <f t="shared" si="68"/>
        <v>0</v>
      </c>
    </row>
    <row r="923" spans="1:29" x14ac:dyDescent="0.25">
      <c r="A923" s="397" t="s">
        <v>2276</v>
      </c>
      <c r="B923" s="397"/>
      <c r="C923" s="397" t="s">
        <v>2277</v>
      </c>
      <c r="X923" s="387">
        <f t="shared" si="67"/>
        <v>0</v>
      </c>
      <c r="Y923" s="387">
        <f t="shared" si="67"/>
        <v>0</v>
      </c>
      <c r="Z923" s="387">
        <f t="shared" si="67"/>
        <v>0</v>
      </c>
      <c r="AA923" s="387">
        <f t="shared" si="67"/>
        <v>0</v>
      </c>
      <c r="AB923" s="387">
        <f t="shared" si="67"/>
        <v>0</v>
      </c>
      <c r="AC923" s="387">
        <f t="shared" si="68"/>
        <v>0</v>
      </c>
    </row>
    <row r="924" spans="1:29" x14ac:dyDescent="0.25">
      <c r="A924" s="397" t="s">
        <v>2278</v>
      </c>
      <c r="B924" s="397"/>
      <c r="C924" s="397" t="s">
        <v>2279</v>
      </c>
      <c r="X924" s="387">
        <f t="shared" ref="X924:AB974" si="69">IF(LEFT(W924,1)=" ",RIGHT(W924,LEN(W924)-1),W924)</f>
        <v>0</v>
      </c>
      <c r="Y924" s="387">
        <f t="shared" si="69"/>
        <v>0</v>
      </c>
      <c r="Z924" s="387">
        <f t="shared" si="69"/>
        <v>0</v>
      </c>
      <c r="AA924" s="387">
        <f t="shared" si="69"/>
        <v>0</v>
      </c>
      <c r="AB924" s="387">
        <f t="shared" si="69"/>
        <v>0</v>
      </c>
      <c r="AC924" s="387">
        <f t="shared" si="68"/>
        <v>0</v>
      </c>
    </row>
    <row r="925" spans="1:29" x14ac:dyDescent="0.25">
      <c r="A925" s="397" t="s">
        <v>2280</v>
      </c>
      <c r="B925" s="397"/>
      <c r="C925" s="397" t="s">
        <v>2281</v>
      </c>
      <c r="X925" s="387">
        <f t="shared" si="69"/>
        <v>0</v>
      </c>
      <c r="Y925" s="387">
        <f t="shared" si="69"/>
        <v>0</v>
      </c>
      <c r="Z925" s="387">
        <f t="shared" si="69"/>
        <v>0</v>
      </c>
      <c r="AA925" s="387">
        <f t="shared" si="69"/>
        <v>0</v>
      </c>
      <c r="AB925" s="387">
        <f t="shared" si="69"/>
        <v>0</v>
      </c>
      <c r="AC925" s="387">
        <f t="shared" si="68"/>
        <v>0</v>
      </c>
    </row>
    <row r="926" spans="1:29" x14ac:dyDescent="0.25">
      <c r="A926" s="397" t="s">
        <v>2282</v>
      </c>
      <c r="B926" s="397"/>
      <c r="C926" s="397" t="s">
        <v>2283</v>
      </c>
      <c r="X926" s="387">
        <f t="shared" si="69"/>
        <v>0</v>
      </c>
      <c r="Y926" s="387">
        <f t="shared" si="69"/>
        <v>0</v>
      </c>
      <c r="Z926" s="387">
        <f t="shared" si="69"/>
        <v>0</v>
      </c>
      <c r="AA926" s="387">
        <f t="shared" si="69"/>
        <v>0</v>
      </c>
      <c r="AB926" s="387">
        <f t="shared" si="69"/>
        <v>0</v>
      </c>
      <c r="AC926" s="387">
        <f t="shared" si="68"/>
        <v>0</v>
      </c>
    </row>
    <row r="927" spans="1:29" x14ac:dyDescent="0.25">
      <c r="A927" s="397" t="s">
        <v>2284</v>
      </c>
      <c r="B927" s="397"/>
      <c r="C927" s="397" t="s">
        <v>2285</v>
      </c>
      <c r="X927" s="387">
        <f t="shared" si="69"/>
        <v>0</v>
      </c>
      <c r="Y927" s="387">
        <f t="shared" si="69"/>
        <v>0</v>
      </c>
      <c r="Z927" s="387">
        <f t="shared" si="69"/>
        <v>0</v>
      </c>
      <c r="AA927" s="387">
        <f t="shared" si="69"/>
        <v>0</v>
      </c>
      <c r="AB927" s="387">
        <f t="shared" si="69"/>
        <v>0</v>
      </c>
      <c r="AC927" s="387">
        <f t="shared" si="68"/>
        <v>0</v>
      </c>
    </row>
    <row r="928" spans="1:29" x14ac:dyDescent="0.25">
      <c r="A928" s="397" t="s">
        <v>2286</v>
      </c>
      <c r="B928" s="397"/>
      <c r="C928" s="397" t="s">
        <v>2287</v>
      </c>
      <c r="X928" s="387">
        <f t="shared" si="69"/>
        <v>0</v>
      </c>
      <c r="Y928" s="387">
        <f t="shared" si="69"/>
        <v>0</v>
      </c>
      <c r="Z928" s="387">
        <f t="shared" si="69"/>
        <v>0</v>
      </c>
      <c r="AA928" s="387">
        <f t="shared" si="69"/>
        <v>0</v>
      </c>
      <c r="AB928" s="387">
        <f t="shared" si="69"/>
        <v>0</v>
      </c>
      <c r="AC928" s="387">
        <f t="shared" si="68"/>
        <v>0</v>
      </c>
    </row>
    <row r="929" spans="1:29" x14ac:dyDescent="0.25">
      <c r="A929" s="397" t="s">
        <v>2288</v>
      </c>
      <c r="B929" s="397"/>
      <c r="C929" s="397" t="s">
        <v>2289</v>
      </c>
      <c r="X929" s="387">
        <f t="shared" si="69"/>
        <v>0</v>
      </c>
      <c r="Y929" s="387">
        <f t="shared" si="69"/>
        <v>0</v>
      </c>
      <c r="Z929" s="387">
        <f t="shared" si="69"/>
        <v>0</v>
      </c>
      <c r="AA929" s="387">
        <f t="shared" si="69"/>
        <v>0</v>
      </c>
      <c r="AB929" s="387">
        <f t="shared" si="69"/>
        <v>0</v>
      </c>
      <c r="AC929" s="387">
        <f t="shared" si="68"/>
        <v>0</v>
      </c>
    </row>
    <row r="930" spans="1:29" x14ac:dyDescent="0.25">
      <c r="A930" s="397" t="s">
        <v>2290</v>
      </c>
      <c r="B930" s="397"/>
      <c r="C930" s="397" t="s">
        <v>2291</v>
      </c>
      <c r="X930" s="387">
        <f t="shared" si="69"/>
        <v>0</v>
      </c>
      <c r="Y930" s="387">
        <f t="shared" si="69"/>
        <v>0</v>
      </c>
      <c r="Z930" s="387">
        <f t="shared" si="69"/>
        <v>0</v>
      </c>
      <c r="AA930" s="387">
        <f t="shared" si="69"/>
        <v>0</v>
      </c>
      <c r="AB930" s="387">
        <f t="shared" si="69"/>
        <v>0</v>
      </c>
      <c r="AC930" s="387">
        <f t="shared" si="68"/>
        <v>0</v>
      </c>
    </row>
    <row r="931" spans="1:29" x14ac:dyDescent="0.25">
      <c r="A931" s="397" t="s">
        <v>2292</v>
      </c>
      <c r="B931" s="397"/>
      <c r="C931" s="397" t="s">
        <v>2293</v>
      </c>
      <c r="X931" s="387">
        <f t="shared" si="69"/>
        <v>0</v>
      </c>
      <c r="Y931" s="387">
        <f t="shared" si="69"/>
        <v>0</v>
      </c>
      <c r="Z931" s="387">
        <f t="shared" si="69"/>
        <v>0</v>
      </c>
      <c r="AA931" s="387">
        <f t="shared" si="69"/>
        <v>0</v>
      </c>
      <c r="AB931" s="387">
        <f t="shared" si="69"/>
        <v>0</v>
      </c>
      <c r="AC931" s="387">
        <f t="shared" si="68"/>
        <v>0</v>
      </c>
    </row>
    <row r="932" spans="1:29" x14ac:dyDescent="0.25">
      <c r="A932" s="397" t="s">
        <v>2294</v>
      </c>
      <c r="B932" s="397"/>
      <c r="C932" s="397" t="s">
        <v>2295</v>
      </c>
      <c r="X932" s="387">
        <f t="shared" si="69"/>
        <v>0</v>
      </c>
      <c r="Y932" s="387">
        <f t="shared" si="69"/>
        <v>0</v>
      </c>
      <c r="Z932" s="387">
        <f t="shared" si="69"/>
        <v>0</v>
      </c>
      <c r="AA932" s="387">
        <f t="shared" si="69"/>
        <v>0</v>
      </c>
      <c r="AB932" s="387">
        <f t="shared" si="69"/>
        <v>0</v>
      </c>
      <c r="AC932" s="387">
        <f t="shared" si="68"/>
        <v>0</v>
      </c>
    </row>
    <row r="933" spans="1:29" x14ac:dyDescent="0.25">
      <c r="A933" s="397" t="s">
        <v>2296</v>
      </c>
      <c r="B933" s="397"/>
      <c r="C933" s="397" t="s">
        <v>2297</v>
      </c>
      <c r="X933" s="387">
        <f t="shared" si="69"/>
        <v>0</v>
      </c>
      <c r="Y933" s="387">
        <f t="shared" si="69"/>
        <v>0</v>
      </c>
      <c r="Z933" s="387">
        <f t="shared" si="69"/>
        <v>0</v>
      </c>
      <c r="AA933" s="387">
        <f t="shared" si="69"/>
        <v>0</v>
      </c>
      <c r="AB933" s="387">
        <f t="shared" si="69"/>
        <v>0</v>
      </c>
      <c r="AC933" s="387">
        <f t="shared" si="68"/>
        <v>0</v>
      </c>
    </row>
    <row r="934" spans="1:29" x14ac:dyDescent="0.25">
      <c r="A934" s="397" t="s">
        <v>2298</v>
      </c>
      <c r="B934" s="397"/>
      <c r="C934" s="397" t="s">
        <v>2299</v>
      </c>
      <c r="X934" s="387">
        <f t="shared" si="69"/>
        <v>0</v>
      </c>
      <c r="Y934" s="387">
        <f t="shared" si="69"/>
        <v>0</v>
      </c>
      <c r="Z934" s="387">
        <f t="shared" si="69"/>
        <v>0</v>
      </c>
      <c r="AA934" s="387">
        <f t="shared" si="69"/>
        <v>0</v>
      </c>
      <c r="AB934" s="387">
        <f t="shared" si="69"/>
        <v>0</v>
      </c>
      <c r="AC934" s="387">
        <f t="shared" si="68"/>
        <v>0</v>
      </c>
    </row>
    <row r="935" spans="1:29" x14ac:dyDescent="0.25">
      <c r="A935" s="397" t="s">
        <v>2300</v>
      </c>
      <c r="B935" s="397"/>
      <c r="C935" s="397" t="s">
        <v>2301</v>
      </c>
      <c r="X935" s="387">
        <f t="shared" si="69"/>
        <v>0</v>
      </c>
      <c r="Y935" s="387">
        <f t="shared" si="69"/>
        <v>0</v>
      </c>
      <c r="Z935" s="387">
        <f t="shared" si="69"/>
        <v>0</v>
      </c>
      <c r="AA935" s="387">
        <f t="shared" si="69"/>
        <v>0</v>
      </c>
      <c r="AB935" s="387">
        <f t="shared" si="69"/>
        <v>0</v>
      </c>
      <c r="AC935" s="387">
        <f t="shared" si="68"/>
        <v>0</v>
      </c>
    </row>
    <row r="936" spans="1:29" x14ac:dyDescent="0.25">
      <c r="A936" s="397" t="s">
        <v>2302</v>
      </c>
      <c r="B936" s="397"/>
      <c r="C936" s="397" t="s">
        <v>2303</v>
      </c>
      <c r="X936" s="387">
        <f t="shared" si="69"/>
        <v>0</v>
      </c>
      <c r="Y936" s="387">
        <f t="shared" si="69"/>
        <v>0</v>
      </c>
      <c r="Z936" s="387">
        <f t="shared" si="69"/>
        <v>0</v>
      </c>
      <c r="AA936" s="387">
        <f t="shared" si="69"/>
        <v>0</v>
      </c>
      <c r="AB936" s="387">
        <f t="shared" si="69"/>
        <v>0</v>
      </c>
      <c r="AC936" s="387">
        <f t="shared" si="68"/>
        <v>0</v>
      </c>
    </row>
    <row r="937" spans="1:29" x14ac:dyDescent="0.25">
      <c r="A937" s="397" t="s">
        <v>2304</v>
      </c>
      <c r="B937" s="397"/>
      <c r="C937" s="397" t="s">
        <v>2305</v>
      </c>
      <c r="X937" s="387">
        <f t="shared" si="69"/>
        <v>0</v>
      </c>
      <c r="Y937" s="387">
        <f t="shared" si="69"/>
        <v>0</v>
      </c>
      <c r="Z937" s="387">
        <f t="shared" si="69"/>
        <v>0</v>
      </c>
      <c r="AA937" s="387">
        <f t="shared" si="69"/>
        <v>0</v>
      </c>
      <c r="AB937" s="387">
        <f t="shared" si="69"/>
        <v>0</v>
      </c>
      <c r="AC937" s="387">
        <f t="shared" si="68"/>
        <v>0</v>
      </c>
    </row>
    <row r="938" spans="1:29" x14ac:dyDescent="0.25">
      <c r="A938" s="397" t="s">
        <v>2306</v>
      </c>
      <c r="B938" s="397"/>
      <c r="C938" s="397" t="s">
        <v>2307</v>
      </c>
      <c r="X938" s="387">
        <f t="shared" si="69"/>
        <v>0</v>
      </c>
      <c r="Y938" s="387">
        <f t="shared" si="69"/>
        <v>0</v>
      </c>
      <c r="Z938" s="387">
        <f t="shared" si="69"/>
        <v>0</v>
      </c>
      <c r="AA938" s="387">
        <f t="shared" si="69"/>
        <v>0</v>
      </c>
      <c r="AB938" s="387">
        <f t="shared" si="69"/>
        <v>0</v>
      </c>
      <c r="AC938" s="387">
        <f t="shared" si="68"/>
        <v>0</v>
      </c>
    </row>
    <row r="939" spans="1:29" x14ac:dyDescent="0.25">
      <c r="A939" s="397" t="s">
        <v>2308</v>
      </c>
      <c r="B939" s="397"/>
      <c r="C939" s="397" t="s">
        <v>2309</v>
      </c>
      <c r="X939" s="387">
        <f t="shared" si="69"/>
        <v>0</v>
      </c>
      <c r="Y939" s="387">
        <f t="shared" si="69"/>
        <v>0</v>
      </c>
      <c r="Z939" s="387">
        <f t="shared" si="69"/>
        <v>0</v>
      </c>
      <c r="AA939" s="387">
        <f t="shared" si="69"/>
        <v>0</v>
      </c>
      <c r="AB939" s="387">
        <f t="shared" si="69"/>
        <v>0</v>
      </c>
      <c r="AC939" s="387">
        <f t="shared" si="68"/>
        <v>0</v>
      </c>
    </row>
    <row r="940" spans="1:29" x14ac:dyDescent="0.25">
      <c r="A940" s="397" t="s">
        <v>2310</v>
      </c>
      <c r="B940" s="397"/>
      <c r="C940" s="397" t="s">
        <v>2311</v>
      </c>
      <c r="X940" s="387">
        <f t="shared" si="69"/>
        <v>0</v>
      </c>
      <c r="Y940" s="387">
        <f t="shared" si="69"/>
        <v>0</v>
      </c>
      <c r="Z940" s="387">
        <f t="shared" si="69"/>
        <v>0</v>
      </c>
      <c r="AA940" s="387">
        <f t="shared" si="69"/>
        <v>0</v>
      </c>
      <c r="AB940" s="387">
        <f t="shared" si="69"/>
        <v>0</v>
      </c>
      <c r="AC940" s="387">
        <f t="shared" si="68"/>
        <v>0</v>
      </c>
    </row>
    <row r="941" spans="1:29" x14ac:dyDescent="0.25">
      <c r="A941" s="397" t="s">
        <v>2312</v>
      </c>
      <c r="B941" s="397"/>
      <c r="C941" s="397" t="s">
        <v>2313</v>
      </c>
      <c r="X941" s="387">
        <f t="shared" si="69"/>
        <v>0</v>
      </c>
      <c r="Y941" s="387">
        <f t="shared" si="69"/>
        <v>0</v>
      </c>
      <c r="Z941" s="387">
        <f t="shared" si="69"/>
        <v>0</v>
      </c>
      <c r="AA941" s="387">
        <f t="shared" si="69"/>
        <v>0</v>
      </c>
      <c r="AB941" s="387">
        <f t="shared" si="69"/>
        <v>0</v>
      </c>
      <c r="AC941" s="387">
        <f t="shared" si="68"/>
        <v>0</v>
      </c>
    </row>
    <row r="942" spans="1:29" x14ac:dyDescent="0.25">
      <c r="A942" s="397" t="s">
        <v>2314</v>
      </c>
      <c r="B942" s="397"/>
      <c r="C942" s="397" t="s">
        <v>2315</v>
      </c>
      <c r="X942" s="387">
        <f t="shared" si="69"/>
        <v>0</v>
      </c>
      <c r="Y942" s="387">
        <f t="shared" si="69"/>
        <v>0</v>
      </c>
      <c r="Z942" s="387">
        <f t="shared" si="69"/>
        <v>0</v>
      </c>
      <c r="AA942" s="387">
        <f t="shared" si="69"/>
        <v>0</v>
      </c>
      <c r="AB942" s="387">
        <f t="shared" si="69"/>
        <v>0</v>
      </c>
      <c r="AC942" s="387">
        <f t="shared" si="68"/>
        <v>0</v>
      </c>
    </row>
    <row r="943" spans="1:29" x14ac:dyDescent="0.25">
      <c r="A943" s="397" t="s">
        <v>2316</v>
      </c>
      <c r="B943" s="397"/>
      <c r="C943" s="397" t="s">
        <v>2317</v>
      </c>
      <c r="X943" s="387">
        <f t="shared" si="69"/>
        <v>0</v>
      </c>
      <c r="Y943" s="387">
        <f t="shared" si="69"/>
        <v>0</v>
      </c>
      <c r="Z943" s="387">
        <f t="shared" si="69"/>
        <v>0</v>
      </c>
      <c r="AA943" s="387">
        <f t="shared" si="69"/>
        <v>0</v>
      </c>
      <c r="AB943" s="387">
        <f t="shared" si="69"/>
        <v>0</v>
      </c>
      <c r="AC943" s="387">
        <f t="shared" si="68"/>
        <v>0</v>
      </c>
    </row>
    <row r="944" spans="1:29" x14ac:dyDescent="0.25">
      <c r="A944" s="397" t="s">
        <v>2318</v>
      </c>
      <c r="B944" s="397"/>
      <c r="C944" s="397" t="s">
        <v>2319</v>
      </c>
      <c r="X944" s="387">
        <f t="shared" si="69"/>
        <v>0</v>
      </c>
      <c r="Y944" s="387">
        <f t="shared" si="69"/>
        <v>0</v>
      </c>
      <c r="Z944" s="387">
        <f t="shared" si="69"/>
        <v>0</v>
      </c>
      <c r="AA944" s="387">
        <f t="shared" si="69"/>
        <v>0</v>
      </c>
      <c r="AB944" s="387">
        <f t="shared" si="69"/>
        <v>0</v>
      </c>
      <c r="AC944" s="387">
        <f t="shared" si="68"/>
        <v>0</v>
      </c>
    </row>
    <row r="945" spans="1:29" x14ac:dyDescent="0.25">
      <c r="A945" s="397" t="s">
        <v>2320</v>
      </c>
      <c r="B945" s="397"/>
      <c r="C945" s="397" t="s">
        <v>2321</v>
      </c>
      <c r="X945" s="387">
        <f t="shared" si="69"/>
        <v>0</v>
      </c>
      <c r="Y945" s="387">
        <f t="shared" si="69"/>
        <v>0</v>
      </c>
      <c r="Z945" s="387">
        <f t="shared" si="69"/>
        <v>0</v>
      </c>
      <c r="AA945" s="387">
        <f t="shared" si="69"/>
        <v>0</v>
      </c>
      <c r="AB945" s="387">
        <f t="shared" si="69"/>
        <v>0</v>
      </c>
      <c r="AC945" s="387">
        <f t="shared" si="68"/>
        <v>0</v>
      </c>
    </row>
    <row r="946" spans="1:29" x14ac:dyDescent="0.25">
      <c r="A946" s="397" t="s">
        <v>2322</v>
      </c>
      <c r="B946" s="397"/>
      <c r="C946" s="397" t="s">
        <v>2323</v>
      </c>
      <c r="X946" s="387">
        <f t="shared" si="69"/>
        <v>0</v>
      </c>
      <c r="Y946" s="387">
        <f t="shared" si="69"/>
        <v>0</v>
      </c>
      <c r="Z946" s="387">
        <f t="shared" si="69"/>
        <v>0</v>
      </c>
      <c r="AA946" s="387">
        <f t="shared" si="69"/>
        <v>0</v>
      </c>
      <c r="AB946" s="387">
        <f t="shared" si="69"/>
        <v>0</v>
      </c>
      <c r="AC946" s="387">
        <f t="shared" si="68"/>
        <v>0</v>
      </c>
    </row>
    <row r="947" spans="1:29" x14ac:dyDescent="0.25">
      <c r="A947" s="397" t="s">
        <v>770</v>
      </c>
      <c r="B947" s="397" t="s">
        <v>771</v>
      </c>
      <c r="C947" s="397" t="s">
        <v>2324</v>
      </c>
      <c r="X947" s="387">
        <f t="shared" si="69"/>
        <v>0</v>
      </c>
      <c r="Y947" s="387">
        <f t="shared" si="69"/>
        <v>0</v>
      </c>
      <c r="Z947" s="387">
        <f t="shared" si="69"/>
        <v>0</v>
      </c>
      <c r="AA947" s="387">
        <f t="shared" si="69"/>
        <v>0</v>
      </c>
      <c r="AB947" s="387">
        <f t="shared" si="69"/>
        <v>0</v>
      </c>
      <c r="AC947" s="387">
        <f t="shared" si="68"/>
        <v>0</v>
      </c>
    </row>
    <row r="948" spans="1:29" x14ac:dyDescent="0.25">
      <c r="A948" s="397" t="s">
        <v>2325</v>
      </c>
      <c r="B948" s="397"/>
      <c r="C948" s="397" t="s">
        <v>2326</v>
      </c>
      <c r="X948" s="387">
        <f t="shared" si="69"/>
        <v>0</v>
      </c>
      <c r="Y948" s="387">
        <f t="shared" si="69"/>
        <v>0</v>
      </c>
      <c r="Z948" s="387">
        <f t="shared" si="69"/>
        <v>0</v>
      </c>
      <c r="AA948" s="387">
        <f t="shared" si="69"/>
        <v>0</v>
      </c>
      <c r="AB948" s="387">
        <f t="shared" si="69"/>
        <v>0</v>
      </c>
      <c r="AC948" s="387">
        <f t="shared" si="68"/>
        <v>0</v>
      </c>
    </row>
    <row r="949" spans="1:29" x14ac:dyDescent="0.25">
      <c r="A949" s="397" t="s">
        <v>2327</v>
      </c>
      <c r="B949" s="397"/>
      <c r="C949" s="397" t="s">
        <v>2328</v>
      </c>
      <c r="X949" s="387">
        <f t="shared" si="69"/>
        <v>0</v>
      </c>
      <c r="Y949" s="387">
        <f t="shared" si="69"/>
        <v>0</v>
      </c>
      <c r="Z949" s="387">
        <f t="shared" si="69"/>
        <v>0</v>
      </c>
      <c r="AA949" s="387">
        <f t="shared" si="69"/>
        <v>0</v>
      </c>
      <c r="AB949" s="387">
        <f t="shared" si="69"/>
        <v>0</v>
      </c>
      <c r="AC949" s="387">
        <f t="shared" si="68"/>
        <v>0</v>
      </c>
    </row>
    <row r="950" spans="1:29" x14ac:dyDescent="0.25">
      <c r="A950" s="397" t="s">
        <v>2329</v>
      </c>
      <c r="B950" s="397"/>
      <c r="C950" s="397" t="s">
        <v>2330</v>
      </c>
      <c r="X950" s="387">
        <f t="shared" si="69"/>
        <v>0</v>
      </c>
      <c r="Y950" s="387">
        <f t="shared" si="69"/>
        <v>0</v>
      </c>
      <c r="Z950" s="387">
        <f t="shared" si="69"/>
        <v>0</v>
      </c>
      <c r="AA950" s="387">
        <f t="shared" si="69"/>
        <v>0</v>
      </c>
      <c r="AB950" s="387">
        <f t="shared" si="69"/>
        <v>0</v>
      </c>
      <c r="AC950" s="387">
        <f t="shared" si="68"/>
        <v>0</v>
      </c>
    </row>
    <row r="951" spans="1:29" x14ac:dyDescent="0.25">
      <c r="A951" s="393" t="s">
        <v>2331</v>
      </c>
      <c r="B951" s="393"/>
      <c r="C951" s="393" t="s">
        <v>2332</v>
      </c>
      <c r="X951" s="387">
        <f t="shared" si="69"/>
        <v>0</v>
      </c>
      <c r="Y951" s="387">
        <f t="shared" si="69"/>
        <v>0</v>
      </c>
      <c r="Z951" s="387">
        <f t="shared" si="69"/>
        <v>0</v>
      </c>
      <c r="AA951" s="387">
        <f t="shared" si="69"/>
        <v>0</v>
      </c>
      <c r="AB951" s="387">
        <f t="shared" si="69"/>
        <v>0</v>
      </c>
      <c r="AC951" s="387">
        <f t="shared" si="68"/>
        <v>0</v>
      </c>
    </row>
    <row r="952" spans="1:29" x14ac:dyDescent="0.25">
      <c r="A952" s="393" t="s">
        <v>2333</v>
      </c>
      <c r="B952" s="393"/>
      <c r="C952" s="393" t="s">
        <v>2334</v>
      </c>
      <c r="X952" s="387">
        <f t="shared" si="69"/>
        <v>0</v>
      </c>
      <c r="Y952" s="387">
        <f t="shared" si="69"/>
        <v>0</v>
      </c>
      <c r="Z952" s="387">
        <f t="shared" si="69"/>
        <v>0</v>
      </c>
      <c r="AA952" s="387">
        <f t="shared" si="69"/>
        <v>0</v>
      </c>
      <c r="AB952" s="387">
        <f t="shared" si="69"/>
        <v>0</v>
      </c>
      <c r="AC952" s="387">
        <f t="shared" si="68"/>
        <v>0</v>
      </c>
    </row>
    <row r="953" spans="1:29" x14ac:dyDescent="0.25">
      <c r="A953" s="397" t="s">
        <v>2335</v>
      </c>
      <c r="B953" s="397"/>
      <c r="C953" s="397" t="s">
        <v>2336</v>
      </c>
      <c r="X953" s="387">
        <f t="shared" si="69"/>
        <v>0</v>
      </c>
      <c r="Y953" s="387">
        <f t="shared" si="69"/>
        <v>0</v>
      </c>
      <c r="Z953" s="387">
        <f t="shared" si="69"/>
        <v>0</v>
      </c>
      <c r="AA953" s="387">
        <f t="shared" si="69"/>
        <v>0</v>
      </c>
      <c r="AB953" s="387">
        <f t="shared" si="69"/>
        <v>0</v>
      </c>
      <c r="AC953" s="387">
        <f t="shared" si="68"/>
        <v>0</v>
      </c>
    </row>
    <row r="954" spans="1:29" x14ac:dyDescent="0.25">
      <c r="A954" s="393" t="s">
        <v>2337</v>
      </c>
      <c r="B954" s="393"/>
      <c r="C954" s="393" t="s">
        <v>599</v>
      </c>
      <c r="X954" s="387">
        <f t="shared" si="69"/>
        <v>0</v>
      </c>
      <c r="Y954" s="387">
        <f t="shared" si="69"/>
        <v>0</v>
      </c>
      <c r="Z954" s="387">
        <f t="shared" si="69"/>
        <v>0</v>
      </c>
      <c r="AA954" s="387">
        <f t="shared" si="69"/>
        <v>0</v>
      </c>
      <c r="AB954" s="387">
        <f t="shared" si="69"/>
        <v>0</v>
      </c>
      <c r="AC954" s="387">
        <f t="shared" si="68"/>
        <v>0</v>
      </c>
    </row>
    <row r="955" spans="1:29" x14ac:dyDescent="0.25">
      <c r="A955" s="397" t="s">
        <v>2338</v>
      </c>
      <c r="B955" s="397"/>
      <c r="C955" s="397" t="s">
        <v>2339</v>
      </c>
      <c r="X955" s="387">
        <f t="shared" si="69"/>
        <v>0</v>
      </c>
      <c r="Y955" s="387">
        <f t="shared" si="69"/>
        <v>0</v>
      </c>
      <c r="Z955" s="387">
        <f t="shared" si="69"/>
        <v>0</v>
      </c>
      <c r="AA955" s="387">
        <f t="shared" si="69"/>
        <v>0</v>
      </c>
      <c r="AB955" s="387">
        <f t="shared" si="69"/>
        <v>0</v>
      </c>
      <c r="AC955" s="387">
        <f t="shared" si="68"/>
        <v>0</v>
      </c>
    </row>
    <row r="956" spans="1:29" x14ac:dyDescent="0.25">
      <c r="A956" s="397" t="s">
        <v>2340</v>
      </c>
      <c r="B956" s="397"/>
      <c r="C956" s="397" t="s">
        <v>600</v>
      </c>
      <c r="X956" s="387">
        <f t="shared" si="69"/>
        <v>0</v>
      </c>
      <c r="Y956" s="387">
        <f t="shared" si="69"/>
        <v>0</v>
      </c>
      <c r="Z956" s="387">
        <f t="shared" si="69"/>
        <v>0</v>
      </c>
      <c r="AA956" s="387">
        <f t="shared" si="69"/>
        <v>0</v>
      </c>
      <c r="AB956" s="387">
        <f t="shared" si="69"/>
        <v>0</v>
      </c>
      <c r="AC956" s="387">
        <f t="shared" si="68"/>
        <v>0</v>
      </c>
    </row>
    <row r="957" spans="1:29" x14ac:dyDescent="0.25">
      <c r="A957" s="393" t="s">
        <v>2341</v>
      </c>
      <c r="B957" s="393"/>
      <c r="C957" s="393" t="s">
        <v>594</v>
      </c>
      <c r="X957" s="387">
        <f t="shared" si="69"/>
        <v>0</v>
      </c>
      <c r="Y957" s="387">
        <f t="shared" si="69"/>
        <v>0</v>
      </c>
      <c r="Z957" s="387">
        <f t="shared" si="69"/>
        <v>0</v>
      </c>
      <c r="AA957" s="387">
        <f t="shared" si="69"/>
        <v>0</v>
      </c>
      <c r="AB957" s="387">
        <f t="shared" si="69"/>
        <v>0</v>
      </c>
      <c r="AC957" s="387">
        <f t="shared" si="68"/>
        <v>0</v>
      </c>
    </row>
    <row r="958" spans="1:29" x14ac:dyDescent="0.25">
      <c r="A958" s="393" t="s">
        <v>2342</v>
      </c>
      <c r="B958" s="393"/>
      <c r="C958" s="393" t="s">
        <v>597</v>
      </c>
      <c r="X958" s="387">
        <f t="shared" si="69"/>
        <v>0</v>
      </c>
      <c r="Y958" s="387">
        <f t="shared" si="69"/>
        <v>0</v>
      </c>
      <c r="Z958" s="387">
        <f t="shared" si="69"/>
        <v>0</v>
      </c>
      <c r="AA958" s="387">
        <f t="shared" si="69"/>
        <v>0</v>
      </c>
      <c r="AB958" s="387">
        <f t="shared" si="69"/>
        <v>0</v>
      </c>
      <c r="AC958" s="387">
        <f t="shared" si="68"/>
        <v>0</v>
      </c>
    </row>
    <row r="959" spans="1:29" x14ac:dyDescent="0.25">
      <c r="A959" s="397" t="s">
        <v>2343</v>
      </c>
      <c r="B959" s="397"/>
      <c r="C959" s="397" t="s">
        <v>2344</v>
      </c>
      <c r="X959" s="387">
        <f t="shared" si="69"/>
        <v>0</v>
      </c>
      <c r="Y959" s="387">
        <f t="shared" si="69"/>
        <v>0</v>
      </c>
      <c r="Z959" s="387">
        <f t="shared" si="69"/>
        <v>0</v>
      </c>
      <c r="AA959" s="387">
        <f t="shared" si="69"/>
        <v>0</v>
      </c>
      <c r="AB959" s="387">
        <f t="shared" si="69"/>
        <v>0</v>
      </c>
      <c r="AC959" s="387">
        <f t="shared" si="68"/>
        <v>0</v>
      </c>
    </row>
    <row r="960" spans="1:29" x14ac:dyDescent="0.25">
      <c r="A960" s="397" t="s">
        <v>2345</v>
      </c>
      <c r="B960" s="397"/>
      <c r="C960" s="397" t="s">
        <v>2346</v>
      </c>
      <c r="X960" s="387">
        <f t="shared" si="69"/>
        <v>0</v>
      </c>
      <c r="Y960" s="387">
        <f t="shared" si="69"/>
        <v>0</v>
      </c>
      <c r="Z960" s="387">
        <f t="shared" si="69"/>
        <v>0</v>
      </c>
      <c r="AA960" s="387">
        <f t="shared" si="69"/>
        <v>0</v>
      </c>
      <c r="AB960" s="387">
        <f t="shared" si="69"/>
        <v>0</v>
      </c>
      <c r="AC960" s="387">
        <f t="shared" si="68"/>
        <v>0</v>
      </c>
    </row>
    <row r="961" spans="1:29" x14ac:dyDescent="0.25">
      <c r="A961" s="397" t="s">
        <v>2347</v>
      </c>
      <c r="B961" s="397"/>
      <c r="C961" s="397" t="s">
        <v>2348</v>
      </c>
      <c r="X961" s="387">
        <f t="shared" si="69"/>
        <v>0</v>
      </c>
      <c r="Y961" s="387">
        <f t="shared" si="69"/>
        <v>0</v>
      </c>
      <c r="Z961" s="387">
        <f t="shared" si="69"/>
        <v>0</v>
      </c>
      <c r="AA961" s="387">
        <f t="shared" si="69"/>
        <v>0</v>
      </c>
      <c r="AB961" s="387">
        <f t="shared" si="69"/>
        <v>0</v>
      </c>
      <c r="AC961" s="387">
        <f t="shared" si="68"/>
        <v>0</v>
      </c>
    </row>
    <row r="962" spans="1:29" x14ac:dyDescent="0.25">
      <c r="A962" s="397" t="s">
        <v>2349</v>
      </c>
      <c r="B962" s="397"/>
      <c r="C962" s="397" t="s">
        <v>2350</v>
      </c>
      <c r="X962" s="387">
        <f t="shared" si="69"/>
        <v>0</v>
      </c>
      <c r="Y962" s="387">
        <f t="shared" si="69"/>
        <v>0</v>
      </c>
      <c r="Z962" s="387">
        <f t="shared" si="69"/>
        <v>0</v>
      </c>
      <c r="AA962" s="387">
        <f t="shared" si="69"/>
        <v>0</v>
      </c>
      <c r="AB962" s="387">
        <f t="shared" si="69"/>
        <v>0</v>
      </c>
      <c r="AC962" s="387">
        <f t="shared" si="68"/>
        <v>0</v>
      </c>
    </row>
    <row r="963" spans="1:29" x14ac:dyDescent="0.25">
      <c r="A963" s="397" t="s">
        <v>2351</v>
      </c>
      <c r="B963" s="397"/>
      <c r="C963" s="397" t="s">
        <v>2352</v>
      </c>
      <c r="X963" s="387">
        <f t="shared" si="69"/>
        <v>0</v>
      </c>
      <c r="Y963" s="387">
        <f t="shared" si="69"/>
        <v>0</v>
      </c>
      <c r="Z963" s="387">
        <f t="shared" si="69"/>
        <v>0</v>
      </c>
      <c r="AA963" s="387">
        <f t="shared" si="69"/>
        <v>0</v>
      </c>
      <c r="AB963" s="387">
        <f t="shared" si="69"/>
        <v>0</v>
      </c>
      <c r="AC963" s="387">
        <f t="shared" si="68"/>
        <v>0</v>
      </c>
    </row>
    <row r="964" spans="1:29" x14ac:dyDescent="0.25">
      <c r="A964" s="397" t="s">
        <v>2353</v>
      </c>
      <c r="B964" s="397"/>
      <c r="C964" s="397" t="s">
        <v>2354</v>
      </c>
      <c r="X964" s="387">
        <f t="shared" si="69"/>
        <v>0</v>
      </c>
      <c r="Y964" s="387">
        <f t="shared" si="69"/>
        <v>0</v>
      </c>
      <c r="Z964" s="387">
        <f t="shared" si="69"/>
        <v>0</v>
      </c>
      <c r="AA964" s="387">
        <f t="shared" si="69"/>
        <v>0</v>
      </c>
      <c r="AB964" s="387">
        <f t="shared" si="69"/>
        <v>0</v>
      </c>
      <c r="AC964" s="387">
        <f t="shared" si="68"/>
        <v>0</v>
      </c>
    </row>
    <row r="965" spans="1:29" x14ac:dyDescent="0.25">
      <c r="A965" s="397" t="s">
        <v>2355</v>
      </c>
      <c r="B965" s="397"/>
      <c r="C965" s="397" t="s">
        <v>2356</v>
      </c>
      <c r="X965" s="387">
        <f t="shared" si="69"/>
        <v>0</v>
      </c>
      <c r="Y965" s="387">
        <f t="shared" si="69"/>
        <v>0</v>
      </c>
      <c r="Z965" s="387">
        <f t="shared" si="69"/>
        <v>0</v>
      </c>
      <c r="AA965" s="387">
        <f t="shared" si="69"/>
        <v>0</v>
      </c>
      <c r="AB965" s="387">
        <f t="shared" si="69"/>
        <v>0</v>
      </c>
      <c r="AC965" s="387">
        <f t="shared" si="68"/>
        <v>0</v>
      </c>
    </row>
    <row r="966" spans="1:29" x14ac:dyDescent="0.25">
      <c r="A966" s="397" t="s">
        <v>2357</v>
      </c>
      <c r="B966" s="397"/>
      <c r="C966" s="397" t="s">
        <v>2358</v>
      </c>
      <c r="X966" s="387">
        <f t="shared" si="69"/>
        <v>0</v>
      </c>
      <c r="Y966" s="387">
        <f t="shared" si="69"/>
        <v>0</v>
      </c>
      <c r="Z966" s="387">
        <f t="shared" si="69"/>
        <v>0</v>
      </c>
      <c r="AA966" s="387">
        <f t="shared" si="69"/>
        <v>0</v>
      </c>
      <c r="AB966" s="387">
        <f t="shared" si="69"/>
        <v>0</v>
      </c>
      <c r="AC966" s="387">
        <f t="shared" ref="AC966:AC1029" si="70">IF(LEFT(AB966,1)=" ",1,0)</f>
        <v>0</v>
      </c>
    </row>
    <row r="967" spans="1:29" x14ac:dyDescent="0.25">
      <c r="A967" s="393" t="s">
        <v>2359</v>
      </c>
      <c r="B967" s="393"/>
      <c r="C967" s="393" t="s">
        <v>2360</v>
      </c>
      <c r="X967" s="387">
        <f t="shared" si="69"/>
        <v>0</v>
      </c>
      <c r="Y967" s="387">
        <f t="shared" si="69"/>
        <v>0</v>
      </c>
      <c r="Z967" s="387">
        <f t="shared" si="69"/>
        <v>0</v>
      </c>
      <c r="AA967" s="387">
        <f t="shared" si="69"/>
        <v>0</v>
      </c>
      <c r="AB967" s="387">
        <f t="shared" si="69"/>
        <v>0</v>
      </c>
      <c r="AC967" s="387">
        <f t="shared" si="70"/>
        <v>0</v>
      </c>
    </row>
    <row r="968" spans="1:29" x14ac:dyDescent="0.25">
      <c r="A968" s="393" t="s">
        <v>2361</v>
      </c>
      <c r="B968" s="393"/>
      <c r="C968" s="393" t="s">
        <v>2362</v>
      </c>
      <c r="X968" s="387">
        <f t="shared" si="69"/>
        <v>0</v>
      </c>
      <c r="Y968" s="387">
        <f t="shared" si="69"/>
        <v>0</v>
      </c>
      <c r="Z968" s="387">
        <f t="shared" si="69"/>
        <v>0</v>
      </c>
      <c r="AA968" s="387">
        <f t="shared" si="69"/>
        <v>0</v>
      </c>
      <c r="AB968" s="387">
        <f t="shared" si="69"/>
        <v>0</v>
      </c>
      <c r="AC968" s="387">
        <f t="shared" si="70"/>
        <v>0</v>
      </c>
    </row>
    <row r="969" spans="1:29" x14ac:dyDescent="0.25">
      <c r="A969" s="397" t="s">
        <v>2363</v>
      </c>
      <c r="B969" s="397"/>
      <c r="C969" s="397" t="s">
        <v>2364</v>
      </c>
      <c r="X969" s="387">
        <f t="shared" si="69"/>
        <v>0</v>
      </c>
      <c r="Y969" s="387">
        <f t="shared" si="69"/>
        <v>0</v>
      </c>
      <c r="Z969" s="387">
        <f t="shared" si="69"/>
        <v>0</v>
      </c>
      <c r="AA969" s="387">
        <f t="shared" si="69"/>
        <v>0</v>
      </c>
      <c r="AB969" s="387">
        <f t="shared" si="69"/>
        <v>0</v>
      </c>
      <c r="AC969" s="387">
        <f t="shared" si="70"/>
        <v>0</v>
      </c>
    </row>
    <row r="970" spans="1:29" x14ac:dyDescent="0.25">
      <c r="A970" s="397" t="s">
        <v>2365</v>
      </c>
      <c r="B970" s="397"/>
      <c r="C970" s="397" t="s">
        <v>2366</v>
      </c>
      <c r="X970" s="387">
        <f t="shared" si="69"/>
        <v>0</v>
      </c>
      <c r="Y970" s="387">
        <f t="shared" si="69"/>
        <v>0</v>
      </c>
      <c r="Z970" s="387">
        <f t="shared" si="69"/>
        <v>0</v>
      </c>
      <c r="AA970" s="387">
        <f t="shared" si="69"/>
        <v>0</v>
      </c>
      <c r="AB970" s="387">
        <f t="shared" si="69"/>
        <v>0</v>
      </c>
      <c r="AC970" s="387">
        <f t="shared" si="70"/>
        <v>0</v>
      </c>
    </row>
    <row r="971" spans="1:29" x14ac:dyDescent="0.25">
      <c r="A971" s="393" t="s">
        <v>2703</v>
      </c>
      <c r="B971" s="393" t="s">
        <v>2704</v>
      </c>
      <c r="C971" s="393" t="s">
        <v>2705</v>
      </c>
      <c r="D971" s="387" t="s">
        <v>2706</v>
      </c>
      <c r="X971" s="387">
        <f t="shared" si="69"/>
        <v>0</v>
      </c>
      <c r="Y971" s="387">
        <f t="shared" si="69"/>
        <v>0</v>
      </c>
      <c r="Z971" s="387">
        <f t="shared" si="69"/>
        <v>0</v>
      </c>
      <c r="AA971" s="387">
        <f t="shared" si="69"/>
        <v>0</v>
      </c>
      <c r="AB971" s="387">
        <f t="shared" si="69"/>
        <v>0</v>
      </c>
      <c r="AC971" s="387">
        <f t="shared" si="70"/>
        <v>0</v>
      </c>
    </row>
    <row r="972" spans="1:29" x14ac:dyDescent="0.25">
      <c r="A972" s="393" t="s">
        <v>2367</v>
      </c>
      <c r="B972" s="393"/>
      <c r="C972" s="393" t="s">
        <v>2368</v>
      </c>
      <c r="X972" s="387">
        <f t="shared" si="69"/>
        <v>0</v>
      </c>
      <c r="Y972" s="387">
        <f t="shared" si="69"/>
        <v>0</v>
      </c>
      <c r="Z972" s="387">
        <f t="shared" si="69"/>
        <v>0</v>
      </c>
      <c r="AA972" s="387">
        <f t="shared" si="69"/>
        <v>0</v>
      </c>
      <c r="AB972" s="387">
        <f t="shared" si="69"/>
        <v>0</v>
      </c>
      <c r="AC972" s="387">
        <f t="shared" si="70"/>
        <v>0</v>
      </c>
    </row>
    <row r="973" spans="1:29" x14ac:dyDescent="0.25">
      <c r="A973" s="393" t="s">
        <v>2369</v>
      </c>
      <c r="B973" s="393"/>
      <c r="C973" s="393" t="s">
        <v>533</v>
      </c>
      <c r="X973" s="387">
        <f t="shared" si="69"/>
        <v>0</v>
      </c>
      <c r="Y973" s="387">
        <f t="shared" si="69"/>
        <v>0</v>
      </c>
      <c r="Z973" s="387">
        <f t="shared" si="69"/>
        <v>0</v>
      </c>
      <c r="AA973" s="387">
        <f t="shared" si="69"/>
        <v>0</v>
      </c>
      <c r="AB973" s="387">
        <f t="shared" si="69"/>
        <v>0</v>
      </c>
      <c r="AC973" s="387">
        <f t="shared" si="70"/>
        <v>0</v>
      </c>
    </row>
    <row r="974" spans="1:29" x14ac:dyDescent="0.25">
      <c r="A974" s="393" t="s">
        <v>2370</v>
      </c>
      <c r="B974" s="393"/>
      <c r="C974" s="393" t="s">
        <v>2371</v>
      </c>
      <c r="X974" s="387">
        <f t="shared" si="69"/>
        <v>0</v>
      </c>
      <c r="Y974" s="387">
        <f t="shared" si="69"/>
        <v>0</v>
      </c>
      <c r="Z974" s="387">
        <f t="shared" si="69"/>
        <v>0</v>
      </c>
      <c r="AA974" s="387">
        <f t="shared" si="69"/>
        <v>0</v>
      </c>
      <c r="AB974" s="387">
        <f t="shared" si="69"/>
        <v>0</v>
      </c>
      <c r="AC974" s="387">
        <f t="shared" si="70"/>
        <v>0</v>
      </c>
    </row>
    <row r="975" spans="1:29" x14ac:dyDescent="0.25">
      <c r="A975" s="397" t="s">
        <v>2372</v>
      </c>
      <c r="B975" s="397"/>
      <c r="C975" s="397" t="s">
        <v>2373</v>
      </c>
      <c r="X975" s="387">
        <f t="shared" ref="X975:AB1025" si="71">IF(LEFT(W975,1)=" ",RIGHT(W975,LEN(W975)-1),W975)</f>
        <v>0</v>
      </c>
      <c r="Y975" s="387">
        <f t="shared" si="71"/>
        <v>0</v>
      </c>
      <c r="Z975" s="387">
        <f t="shared" si="71"/>
        <v>0</v>
      </c>
      <c r="AA975" s="387">
        <f t="shared" si="71"/>
        <v>0</v>
      </c>
      <c r="AB975" s="387">
        <f t="shared" si="71"/>
        <v>0</v>
      </c>
      <c r="AC975" s="387">
        <f t="shared" si="70"/>
        <v>0</v>
      </c>
    </row>
    <row r="976" spans="1:29" x14ac:dyDescent="0.25">
      <c r="A976" s="397" t="s">
        <v>2374</v>
      </c>
      <c r="B976" s="397"/>
      <c r="C976" s="397" t="s">
        <v>2375</v>
      </c>
      <c r="X976" s="387">
        <f t="shared" si="71"/>
        <v>0</v>
      </c>
      <c r="Y976" s="387">
        <f t="shared" si="71"/>
        <v>0</v>
      </c>
      <c r="Z976" s="387">
        <f t="shared" si="71"/>
        <v>0</v>
      </c>
      <c r="AA976" s="387">
        <f t="shared" si="71"/>
        <v>0</v>
      </c>
      <c r="AB976" s="387">
        <f t="shared" si="71"/>
        <v>0</v>
      </c>
      <c r="AC976" s="387">
        <f t="shared" si="70"/>
        <v>0</v>
      </c>
    </row>
    <row r="977" spans="1:29" x14ac:dyDescent="0.25">
      <c r="A977" s="397" t="s">
        <v>109</v>
      </c>
      <c r="B977" s="397"/>
      <c r="C977" s="397" t="s">
        <v>687</v>
      </c>
      <c r="X977" s="387">
        <f t="shared" si="71"/>
        <v>0</v>
      </c>
      <c r="Y977" s="387">
        <f t="shared" si="71"/>
        <v>0</v>
      </c>
      <c r="Z977" s="387">
        <f t="shared" si="71"/>
        <v>0</v>
      </c>
      <c r="AA977" s="387">
        <f t="shared" si="71"/>
        <v>0</v>
      </c>
      <c r="AB977" s="387">
        <f t="shared" si="71"/>
        <v>0</v>
      </c>
      <c r="AC977" s="387">
        <f t="shared" si="70"/>
        <v>0</v>
      </c>
    </row>
    <row r="978" spans="1:29" x14ac:dyDescent="0.25">
      <c r="A978" s="393" t="s">
        <v>3</v>
      </c>
      <c r="B978" s="393"/>
      <c r="C978" s="393" t="s">
        <v>2376</v>
      </c>
      <c r="X978" s="387">
        <f t="shared" si="71"/>
        <v>0</v>
      </c>
      <c r="Y978" s="387">
        <f t="shared" si="71"/>
        <v>0</v>
      </c>
      <c r="Z978" s="387">
        <f t="shared" si="71"/>
        <v>0</v>
      </c>
      <c r="AA978" s="387">
        <f t="shared" si="71"/>
        <v>0</v>
      </c>
      <c r="AB978" s="387">
        <f t="shared" si="71"/>
        <v>0</v>
      </c>
      <c r="AC978" s="387">
        <f t="shared" si="70"/>
        <v>0</v>
      </c>
    </row>
    <row r="979" spans="1:29" x14ac:dyDescent="0.25">
      <c r="A979" s="397" t="s">
        <v>27</v>
      </c>
      <c r="B979" s="397"/>
      <c r="C979" s="397" t="s">
        <v>2377</v>
      </c>
      <c r="X979" s="387">
        <f t="shared" si="71"/>
        <v>0</v>
      </c>
      <c r="Y979" s="387">
        <f t="shared" si="71"/>
        <v>0</v>
      </c>
      <c r="Z979" s="387">
        <f t="shared" si="71"/>
        <v>0</v>
      </c>
      <c r="AA979" s="387">
        <f t="shared" si="71"/>
        <v>0</v>
      </c>
      <c r="AB979" s="387">
        <f t="shared" si="71"/>
        <v>0</v>
      </c>
      <c r="AC979" s="387">
        <f t="shared" si="70"/>
        <v>0</v>
      </c>
    </row>
    <row r="980" spans="1:29" x14ac:dyDescent="0.25">
      <c r="A980" s="397" t="s">
        <v>2378</v>
      </c>
      <c r="B980" s="397"/>
      <c r="C980" s="397" t="s">
        <v>2379</v>
      </c>
      <c r="X980" s="387">
        <f t="shared" si="71"/>
        <v>0</v>
      </c>
      <c r="Y980" s="387">
        <f t="shared" si="71"/>
        <v>0</v>
      </c>
      <c r="Z980" s="387">
        <f t="shared" si="71"/>
        <v>0</v>
      </c>
      <c r="AA980" s="387">
        <f t="shared" si="71"/>
        <v>0</v>
      </c>
      <c r="AB980" s="387">
        <f t="shared" si="71"/>
        <v>0</v>
      </c>
      <c r="AC980" s="387">
        <f t="shared" si="70"/>
        <v>0</v>
      </c>
    </row>
    <row r="981" spans="1:29" x14ac:dyDescent="0.25">
      <c r="A981" s="393" t="s">
        <v>2380</v>
      </c>
      <c r="B981" s="393"/>
      <c r="C981" s="393" t="s">
        <v>2381</v>
      </c>
      <c r="X981" s="387">
        <f t="shared" si="71"/>
        <v>0</v>
      </c>
      <c r="Y981" s="387">
        <f t="shared" si="71"/>
        <v>0</v>
      </c>
      <c r="Z981" s="387">
        <f t="shared" si="71"/>
        <v>0</v>
      </c>
      <c r="AA981" s="387">
        <f t="shared" si="71"/>
        <v>0</v>
      </c>
      <c r="AB981" s="387">
        <f t="shared" si="71"/>
        <v>0</v>
      </c>
      <c r="AC981" s="387">
        <f t="shared" si="70"/>
        <v>0</v>
      </c>
    </row>
    <row r="982" spans="1:29" x14ac:dyDescent="0.25">
      <c r="A982" s="393" t="s">
        <v>2382</v>
      </c>
      <c r="B982" s="393"/>
      <c r="C982" s="393" t="s">
        <v>505</v>
      </c>
      <c r="X982" s="387">
        <f t="shared" si="71"/>
        <v>0</v>
      </c>
      <c r="Y982" s="387">
        <f t="shared" si="71"/>
        <v>0</v>
      </c>
      <c r="Z982" s="387">
        <f t="shared" si="71"/>
        <v>0</v>
      </c>
      <c r="AA982" s="387">
        <f t="shared" si="71"/>
        <v>0</v>
      </c>
      <c r="AB982" s="387">
        <f t="shared" si="71"/>
        <v>0</v>
      </c>
      <c r="AC982" s="387">
        <f t="shared" si="70"/>
        <v>0</v>
      </c>
    </row>
    <row r="983" spans="1:29" x14ac:dyDescent="0.25">
      <c r="A983" s="393" t="s">
        <v>73</v>
      </c>
      <c r="B983" s="393"/>
      <c r="C983" s="393" t="s">
        <v>688</v>
      </c>
      <c r="X983" s="387">
        <f t="shared" si="71"/>
        <v>0</v>
      </c>
      <c r="Y983" s="387">
        <f t="shared" si="71"/>
        <v>0</v>
      </c>
      <c r="Z983" s="387">
        <f t="shared" si="71"/>
        <v>0</v>
      </c>
      <c r="AA983" s="387">
        <f t="shared" si="71"/>
        <v>0</v>
      </c>
      <c r="AB983" s="387">
        <f t="shared" si="71"/>
        <v>0</v>
      </c>
      <c r="AC983" s="387">
        <f t="shared" si="70"/>
        <v>0</v>
      </c>
    </row>
    <row r="984" spans="1:29" x14ac:dyDescent="0.25">
      <c r="A984" s="397" t="s">
        <v>2383</v>
      </c>
      <c r="B984" s="397"/>
      <c r="C984" s="397" t="s">
        <v>2384</v>
      </c>
      <c r="X984" s="387">
        <f t="shared" si="71"/>
        <v>0</v>
      </c>
      <c r="Y984" s="387">
        <f t="shared" si="71"/>
        <v>0</v>
      </c>
      <c r="Z984" s="387">
        <f t="shared" si="71"/>
        <v>0</v>
      </c>
      <c r="AA984" s="387">
        <f t="shared" si="71"/>
        <v>0</v>
      </c>
      <c r="AB984" s="387">
        <f t="shared" si="71"/>
        <v>0</v>
      </c>
      <c r="AC984" s="387">
        <f t="shared" si="70"/>
        <v>0</v>
      </c>
    </row>
    <row r="985" spans="1:29" x14ac:dyDescent="0.25">
      <c r="A985" s="397" t="s">
        <v>2385</v>
      </c>
      <c r="B985" s="397"/>
      <c r="C985" s="397" t="s">
        <v>2384</v>
      </c>
      <c r="X985" s="387">
        <f t="shared" si="71"/>
        <v>0</v>
      </c>
      <c r="Y985" s="387">
        <f t="shared" si="71"/>
        <v>0</v>
      </c>
      <c r="Z985" s="387">
        <f t="shared" si="71"/>
        <v>0</v>
      </c>
      <c r="AA985" s="387">
        <f t="shared" si="71"/>
        <v>0</v>
      </c>
      <c r="AB985" s="387">
        <f t="shared" si="71"/>
        <v>0</v>
      </c>
      <c r="AC985" s="387">
        <f t="shared" si="70"/>
        <v>0</v>
      </c>
    </row>
    <row r="986" spans="1:29" x14ac:dyDescent="0.25">
      <c r="A986" s="397" t="s">
        <v>2386</v>
      </c>
      <c r="B986" s="397"/>
      <c r="C986" s="397" t="s">
        <v>2387</v>
      </c>
      <c r="X986" s="387">
        <f t="shared" si="71"/>
        <v>0</v>
      </c>
      <c r="Y986" s="387">
        <f t="shared" si="71"/>
        <v>0</v>
      </c>
      <c r="Z986" s="387">
        <f t="shared" si="71"/>
        <v>0</v>
      </c>
      <c r="AA986" s="387">
        <f t="shared" si="71"/>
        <v>0</v>
      </c>
      <c r="AB986" s="387">
        <f t="shared" si="71"/>
        <v>0</v>
      </c>
      <c r="AC986" s="387">
        <f t="shared" si="70"/>
        <v>0</v>
      </c>
    </row>
    <row r="987" spans="1:29" x14ac:dyDescent="0.25">
      <c r="A987" s="397" t="s">
        <v>2388</v>
      </c>
      <c r="B987" s="397"/>
      <c r="C987" s="397" t="s">
        <v>2389</v>
      </c>
      <c r="X987" s="387">
        <f t="shared" si="71"/>
        <v>0</v>
      </c>
      <c r="Y987" s="387">
        <f t="shared" si="71"/>
        <v>0</v>
      </c>
      <c r="Z987" s="387">
        <f t="shared" si="71"/>
        <v>0</v>
      </c>
      <c r="AA987" s="387">
        <f t="shared" si="71"/>
        <v>0</v>
      </c>
      <c r="AB987" s="387">
        <f t="shared" si="71"/>
        <v>0</v>
      </c>
      <c r="AC987" s="387">
        <f t="shared" si="70"/>
        <v>0</v>
      </c>
    </row>
    <row r="988" spans="1:29" x14ac:dyDescent="0.25">
      <c r="A988" s="397" t="s">
        <v>2390</v>
      </c>
      <c r="B988" s="397"/>
      <c r="C988" s="397" t="s">
        <v>2391</v>
      </c>
      <c r="X988" s="387">
        <f t="shared" si="71"/>
        <v>0</v>
      </c>
      <c r="Y988" s="387">
        <f t="shared" si="71"/>
        <v>0</v>
      </c>
      <c r="Z988" s="387">
        <f t="shared" si="71"/>
        <v>0</v>
      </c>
      <c r="AA988" s="387">
        <f t="shared" si="71"/>
        <v>0</v>
      </c>
      <c r="AB988" s="387">
        <f t="shared" si="71"/>
        <v>0</v>
      </c>
      <c r="AC988" s="387">
        <f t="shared" si="70"/>
        <v>0</v>
      </c>
    </row>
    <row r="989" spans="1:29" x14ac:dyDescent="0.25">
      <c r="A989" s="397" t="s">
        <v>2392</v>
      </c>
      <c r="B989" s="397"/>
      <c r="C989" s="397" t="s">
        <v>2393</v>
      </c>
      <c r="X989" s="387">
        <f t="shared" si="71"/>
        <v>0</v>
      </c>
      <c r="Y989" s="387">
        <f t="shared" si="71"/>
        <v>0</v>
      </c>
      <c r="Z989" s="387">
        <f t="shared" si="71"/>
        <v>0</v>
      </c>
      <c r="AA989" s="387">
        <f t="shared" si="71"/>
        <v>0</v>
      </c>
      <c r="AB989" s="387">
        <f t="shared" si="71"/>
        <v>0</v>
      </c>
      <c r="AC989" s="387">
        <f t="shared" si="70"/>
        <v>0</v>
      </c>
    </row>
    <row r="990" spans="1:29" x14ac:dyDescent="0.25">
      <c r="A990" s="397" t="s">
        <v>2394</v>
      </c>
      <c r="B990" s="397"/>
      <c r="C990" s="397" t="s">
        <v>2395</v>
      </c>
      <c r="X990" s="387">
        <f t="shared" si="71"/>
        <v>0</v>
      </c>
      <c r="Y990" s="387">
        <f t="shared" si="71"/>
        <v>0</v>
      </c>
      <c r="Z990" s="387">
        <f t="shared" si="71"/>
        <v>0</v>
      </c>
      <c r="AA990" s="387">
        <f t="shared" si="71"/>
        <v>0</v>
      </c>
      <c r="AB990" s="387">
        <f t="shared" si="71"/>
        <v>0</v>
      </c>
      <c r="AC990" s="387">
        <f t="shared" si="70"/>
        <v>0</v>
      </c>
    </row>
    <row r="991" spans="1:29" x14ac:dyDescent="0.25">
      <c r="A991" s="397" t="s">
        <v>2396</v>
      </c>
      <c r="B991" s="397"/>
      <c r="C991" s="397" t="s">
        <v>2397</v>
      </c>
      <c r="X991" s="387">
        <f t="shared" si="71"/>
        <v>0</v>
      </c>
      <c r="Y991" s="387">
        <f t="shared" si="71"/>
        <v>0</v>
      </c>
      <c r="Z991" s="387">
        <f t="shared" si="71"/>
        <v>0</v>
      </c>
      <c r="AA991" s="387">
        <f t="shared" si="71"/>
        <v>0</v>
      </c>
      <c r="AB991" s="387">
        <f t="shared" si="71"/>
        <v>0</v>
      </c>
      <c r="AC991" s="387">
        <f t="shared" si="70"/>
        <v>0</v>
      </c>
    </row>
    <row r="992" spans="1:29" x14ac:dyDescent="0.25">
      <c r="A992" s="397" t="s">
        <v>2398</v>
      </c>
      <c r="B992" s="397"/>
      <c r="C992" s="397" t="s">
        <v>2399</v>
      </c>
      <c r="X992" s="387">
        <f t="shared" si="71"/>
        <v>0</v>
      </c>
      <c r="Y992" s="387">
        <f t="shared" si="71"/>
        <v>0</v>
      </c>
      <c r="Z992" s="387">
        <f t="shared" si="71"/>
        <v>0</v>
      </c>
      <c r="AA992" s="387">
        <f t="shared" si="71"/>
        <v>0</v>
      </c>
      <c r="AB992" s="387">
        <f t="shared" si="71"/>
        <v>0</v>
      </c>
      <c r="AC992" s="387">
        <f t="shared" si="70"/>
        <v>0</v>
      </c>
    </row>
    <row r="993" spans="1:29" x14ac:dyDescent="0.25">
      <c r="A993" s="393" t="s">
        <v>2400</v>
      </c>
      <c r="B993" s="393"/>
      <c r="C993" s="393" t="s">
        <v>2401</v>
      </c>
      <c r="X993" s="387">
        <f t="shared" si="71"/>
        <v>0</v>
      </c>
      <c r="Y993" s="387">
        <f t="shared" si="71"/>
        <v>0</v>
      </c>
      <c r="Z993" s="387">
        <f t="shared" si="71"/>
        <v>0</v>
      </c>
      <c r="AA993" s="387">
        <f t="shared" si="71"/>
        <v>0</v>
      </c>
      <c r="AB993" s="387">
        <f t="shared" si="71"/>
        <v>0</v>
      </c>
      <c r="AC993" s="387">
        <f t="shared" si="70"/>
        <v>0</v>
      </c>
    </row>
    <row r="994" spans="1:29" x14ac:dyDescent="0.25">
      <c r="A994" s="397" t="s">
        <v>2402</v>
      </c>
      <c r="B994" s="397"/>
      <c r="C994" s="397" t="s">
        <v>2403</v>
      </c>
      <c r="X994" s="387">
        <f t="shared" si="71"/>
        <v>0</v>
      </c>
      <c r="Y994" s="387">
        <f t="shared" si="71"/>
        <v>0</v>
      </c>
      <c r="Z994" s="387">
        <f t="shared" si="71"/>
        <v>0</v>
      </c>
      <c r="AA994" s="387">
        <f t="shared" si="71"/>
        <v>0</v>
      </c>
      <c r="AB994" s="387">
        <f t="shared" si="71"/>
        <v>0</v>
      </c>
      <c r="AC994" s="387">
        <f t="shared" si="70"/>
        <v>0</v>
      </c>
    </row>
    <row r="995" spans="1:29" x14ac:dyDescent="0.25">
      <c r="A995" s="397" t="s">
        <v>2404</v>
      </c>
      <c r="B995" s="397"/>
      <c r="C995" s="397" t="s">
        <v>2405</v>
      </c>
      <c r="X995" s="387">
        <f t="shared" si="71"/>
        <v>0</v>
      </c>
      <c r="Y995" s="387">
        <f t="shared" si="71"/>
        <v>0</v>
      </c>
      <c r="Z995" s="387">
        <f t="shared" si="71"/>
        <v>0</v>
      </c>
      <c r="AA995" s="387">
        <f t="shared" si="71"/>
        <v>0</v>
      </c>
      <c r="AB995" s="387">
        <f t="shared" si="71"/>
        <v>0</v>
      </c>
      <c r="AC995" s="387">
        <f t="shared" si="70"/>
        <v>0</v>
      </c>
    </row>
    <row r="996" spans="1:29" x14ac:dyDescent="0.25">
      <c r="A996" s="397" t="s">
        <v>2406</v>
      </c>
      <c r="B996" s="397"/>
      <c r="C996" s="397" t="s">
        <v>2407</v>
      </c>
      <c r="X996" s="387">
        <f t="shared" si="71"/>
        <v>0</v>
      </c>
      <c r="Y996" s="387">
        <f t="shared" si="71"/>
        <v>0</v>
      </c>
      <c r="Z996" s="387">
        <f t="shared" si="71"/>
        <v>0</v>
      </c>
      <c r="AA996" s="387">
        <f t="shared" si="71"/>
        <v>0</v>
      </c>
      <c r="AB996" s="387">
        <f t="shared" si="71"/>
        <v>0</v>
      </c>
      <c r="AC996" s="387">
        <f t="shared" si="70"/>
        <v>0</v>
      </c>
    </row>
    <row r="997" spans="1:29" x14ac:dyDescent="0.25">
      <c r="A997" s="393" t="s">
        <v>2</v>
      </c>
      <c r="B997" s="393"/>
      <c r="C997" s="393" t="s">
        <v>2408</v>
      </c>
      <c r="X997" s="387">
        <f t="shared" si="71"/>
        <v>0</v>
      </c>
      <c r="Y997" s="387">
        <f t="shared" si="71"/>
        <v>0</v>
      </c>
      <c r="Z997" s="387">
        <f t="shared" si="71"/>
        <v>0</v>
      </c>
      <c r="AA997" s="387">
        <f t="shared" si="71"/>
        <v>0</v>
      </c>
      <c r="AB997" s="387">
        <f t="shared" si="71"/>
        <v>0</v>
      </c>
      <c r="AC997" s="387">
        <f t="shared" si="70"/>
        <v>0</v>
      </c>
    </row>
    <row r="998" spans="1:29" x14ac:dyDescent="0.25">
      <c r="A998" s="397" t="s">
        <v>0</v>
      </c>
      <c r="B998" s="397"/>
      <c r="C998" s="397" t="s">
        <v>2409</v>
      </c>
      <c r="X998" s="387">
        <f t="shared" si="71"/>
        <v>0</v>
      </c>
      <c r="Y998" s="387">
        <f t="shared" si="71"/>
        <v>0</v>
      </c>
      <c r="Z998" s="387">
        <f t="shared" si="71"/>
        <v>0</v>
      </c>
      <c r="AA998" s="387">
        <f t="shared" si="71"/>
        <v>0</v>
      </c>
      <c r="AB998" s="387">
        <f t="shared" si="71"/>
        <v>0</v>
      </c>
      <c r="AC998" s="387">
        <f t="shared" si="70"/>
        <v>0</v>
      </c>
    </row>
    <row r="999" spans="1:29" x14ac:dyDescent="0.25">
      <c r="A999" s="393" t="s">
        <v>2410</v>
      </c>
      <c r="B999" s="393"/>
      <c r="C999" s="393" t="s">
        <v>2411</v>
      </c>
      <c r="X999" s="387">
        <f t="shared" si="71"/>
        <v>0</v>
      </c>
      <c r="Y999" s="387">
        <f t="shared" si="71"/>
        <v>0</v>
      </c>
      <c r="Z999" s="387">
        <f t="shared" si="71"/>
        <v>0</v>
      </c>
      <c r="AA999" s="387">
        <f t="shared" si="71"/>
        <v>0</v>
      </c>
      <c r="AB999" s="387">
        <f t="shared" si="71"/>
        <v>0</v>
      </c>
      <c r="AC999" s="387">
        <f t="shared" si="70"/>
        <v>0</v>
      </c>
    </row>
    <row r="1000" spans="1:29" x14ac:dyDescent="0.25">
      <c r="A1000" s="393" t="s">
        <v>2707</v>
      </c>
      <c r="B1000" s="393" t="s">
        <v>2708</v>
      </c>
      <c r="C1000" s="393" t="s">
        <v>2709</v>
      </c>
      <c r="D1000" s="387" t="s">
        <v>2710</v>
      </c>
      <c r="X1000" s="387">
        <f t="shared" si="71"/>
        <v>0</v>
      </c>
      <c r="Y1000" s="387">
        <f t="shared" si="71"/>
        <v>0</v>
      </c>
      <c r="Z1000" s="387">
        <f t="shared" si="71"/>
        <v>0</v>
      </c>
      <c r="AA1000" s="387">
        <f t="shared" si="71"/>
        <v>0</v>
      </c>
      <c r="AB1000" s="387">
        <f t="shared" si="71"/>
        <v>0</v>
      </c>
      <c r="AC1000" s="387">
        <f t="shared" si="70"/>
        <v>0</v>
      </c>
    </row>
    <row r="1001" spans="1:29" x14ac:dyDescent="0.25">
      <c r="A1001" s="393" t="s">
        <v>2412</v>
      </c>
      <c r="B1001" s="393"/>
      <c r="C1001" s="393" t="s">
        <v>2413</v>
      </c>
      <c r="X1001" s="387">
        <f t="shared" si="71"/>
        <v>0</v>
      </c>
      <c r="Y1001" s="387">
        <f t="shared" si="71"/>
        <v>0</v>
      </c>
      <c r="Z1001" s="387">
        <f t="shared" si="71"/>
        <v>0</v>
      </c>
      <c r="AA1001" s="387">
        <f t="shared" si="71"/>
        <v>0</v>
      </c>
      <c r="AB1001" s="387">
        <f t="shared" si="71"/>
        <v>0</v>
      </c>
      <c r="AC1001" s="387">
        <f t="shared" si="70"/>
        <v>0</v>
      </c>
    </row>
    <row r="1002" spans="1:29" x14ac:dyDescent="0.25">
      <c r="A1002" s="393" t="s">
        <v>2414</v>
      </c>
      <c r="B1002" s="393"/>
      <c r="C1002" s="393" t="s">
        <v>2415</v>
      </c>
      <c r="X1002" s="387">
        <f t="shared" si="71"/>
        <v>0</v>
      </c>
      <c r="Y1002" s="387">
        <f t="shared" si="71"/>
        <v>0</v>
      </c>
      <c r="Z1002" s="387">
        <f t="shared" si="71"/>
        <v>0</v>
      </c>
      <c r="AA1002" s="387">
        <f t="shared" si="71"/>
        <v>0</v>
      </c>
      <c r="AB1002" s="387">
        <f t="shared" si="71"/>
        <v>0</v>
      </c>
      <c r="AC1002" s="387">
        <f t="shared" si="70"/>
        <v>0</v>
      </c>
    </row>
    <row r="1003" spans="1:29" x14ac:dyDescent="0.25">
      <c r="A1003" s="393" t="s">
        <v>101</v>
      </c>
      <c r="B1003" s="393"/>
      <c r="C1003" s="393" t="s">
        <v>689</v>
      </c>
      <c r="X1003" s="387">
        <f t="shared" si="71"/>
        <v>0</v>
      </c>
      <c r="Y1003" s="387">
        <f t="shared" si="71"/>
        <v>0</v>
      </c>
      <c r="Z1003" s="387">
        <f t="shared" si="71"/>
        <v>0</v>
      </c>
      <c r="AA1003" s="387">
        <f t="shared" si="71"/>
        <v>0</v>
      </c>
      <c r="AB1003" s="387">
        <f t="shared" si="71"/>
        <v>0</v>
      </c>
      <c r="AC1003" s="387">
        <f t="shared" si="70"/>
        <v>0</v>
      </c>
    </row>
    <row r="1004" spans="1:29" x14ac:dyDescent="0.25">
      <c r="A1004" s="393" t="s">
        <v>2416</v>
      </c>
      <c r="B1004" s="393"/>
      <c r="C1004" s="393" t="s">
        <v>2417</v>
      </c>
      <c r="X1004" s="387">
        <f t="shared" si="71"/>
        <v>0</v>
      </c>
      <c r="Y1004" s="387">
        <f t="shared" si="71"/>
        <v>0</v>
      </c>
      <c r="Z1004" s="387">
        <f t="shared" si="71"/>
        <v>0</v>
      </c>
      <c r="AA1004" s="387">
        <f t="shared" si="71"/>
        <v>0</v>
      </c>
      <c r="AB1004" s="387">
        <f t="shared" si="71"/>
        <v>0</v>
      </c>
      <c r="AC1004" s="387">
        <f t="shared" si="70"/>
        <v>0</v>
      </c>
    </row>
    <row r="1005" spans="1:29" x14ac:dyDescent="0.25">
      <c r="A1005" s="393" t="s">
        <v>2418</v>
      </c>
      <c r="B1005" s="393"/>
      <c r="C1005" s="393" t="s">
        <v>2419</v>
      </c>
      <c r="X1005" s="387">
        <f t="shared" si="71"/>
        <v>0</v>
      </c>
      <c r="Y1005" s="387">
        <f t="shared" si="71"/>
        <v>0</v>
      </c>
      <c r="Z1005" s="387">
        <f t="shared" si="71"/>
        <v>0</v>
      </c>
      <c r="AA1005" s="387">
        <f t="shared" si="71"/>
        <v>0</v>
      </c>
      <c r="AB1005" s="387">
        <f t="shared" si="71"/>
        <v>0</v>
      </c>
      <c r="AC1005" s="387">
        <f t="shared" si="70"/>
        <v>0</v>
      </c>
    </row>
    <row r="1006" spans="1:29" x14ac:dyDescent="0.25">
      <c r="A1006" s="397" t="s">
        <v>2420</v>
      </c>
      <c r="B1006" s="397"/>
      <c r="C1006" s="397" t="s">
        <v>2421</v>
      </c>
      <c r="X1006" s="387">
        <f t="shared" si="71"/>
        <v>0</v>
      </c>
      <c r="Y1006" s="387">
        <f t="shared" si="71"/>
        <v>0</v>
      </c>
      <c r="Z1006" s="387">
        <f t="shared" si="71"/>
        <v>0</v>
      </c>
      <c r="AA1006" s="387">
        <f t="shared" si="71"/>
        <v>0</v>
      </c>
      <c r="AB1006" s="387">
        <f t="shared" si="71"/>
        <v>0</v>
      </c>
      <c r="AC1006" s="387">
        <f t="shared" si="70"/>
        <v>0</v>
      </c>
    </row>
    <row r="1007" spans="1:29" x14ac:dyDescent="0.25">
      <c r="A1007" s="397" t="s">
        <v>2422</v>
      </c>
      <c r="B1007" s="397"/>
      <c r="C1007" s="397" t="s">
        <v>2423</v>
      </c>
      <c r="X1007" s="387">
        <f t="shared" si="71"/>
        <v>0</v>
      </c>
      <c r="Y1007" s="387">
        <f t="shared" si="71"/>
        <v>0</v>
      </c>
      <c r="Z1007" s="387">
        <f t="shared" si="71"/>
        <v>0</v>
      </c>
      <c r="AA1007" s="387">
        <f t="shared" si="71"/>
        <v>0</v>
      </c>
      <c r="AB1007" s="387">
        <f t="shared" si="71"/>
        <v>0</v>
      </c>
      <c r="AC1007" s="387">
        <f t="shared" si="70"/>
        <v>0</v>
      </c>
    </row>
    <row r="1008" spans="1:29" x14ac:dyDescent="0.25">
      <c r="A1008" s="397" t="s">
        <v>2424</v>
      </c>
      <c r="B1008" s="397"/>
      <c r="C1008" s="397" t="s">
        <v>2425</v>
      </c>
      <c r="X1008" s="387">
        <f t="shared" si="71"/>
        <v>0</v>
      </c>
      <c r="Y1008" s="387">
        <f t="shared" si="71"/>
        <v>0</v>
      </c>
      <c r="Z1008" s="387">
        <f t="shared" si="71"/>
        <v>0</v>
      </c>
      <c r="AA1008" s="387">
        <f t="shared" si="71"/>
        <v>0</v>
      </c>
      <c r="AB1008" s="387">
        <f t="shared" si="71"/>
        <v>0</v>
      </c>
      <c r="AC1008" s="387">
        <f t="shared" si="70"/>
        <v>0</v>
      </c>
    </row>
    <row r="1009" spans="1:29" x14ac:dyDescent="0.25">
      <c r="A1009" s="397" t="s">
        <v>2426</v>
      </c>
      <c r="B1009" s="397"/>
      <c r="C1009" s="397" t="s">
        <v>2427</v>
      </c>
      <c r="X1009" s="387">
        <f t="shared" si="71"/>
        <v>0</v>
      </c>
      <c r="Y1009" s="387">
        <f t="shared" si="71"/>
        <v>0</v>
      </c>
      <c r="Z1009" s="387">
        <f t="shared" si="71"/>
        <v>0</v>
      </c>
      <c r="AA1009" s="387">
        <f t="shared" si="71"/>
        <v>0</v>
      </c>
      <c r="AB1009" s="387">
        <f t="shared" si="71"/>
        <v>0</v>
      </c>
      <c r="AC1009" s="387">
        <f t="shared" si="70"/>
        <v>0</v>
      </c>
    </row>
    <row r="1010" spans="1:29" x14ac:dyDescent="0.25">
      <c r="A1010" s="393" t="s">
        <v>2428</v>
      </c>
      <c r="B1010" s="393"/>
      <c r="C1010" s="393" t="s">
        <v>2429</v>
      </c>
      <c r="X1010" s="387">
        <f t="shared" si="71"/>
        <v>0</v>
      </c>
      <c r="Y1010" s="387">
        <f t="shared" si="71"/>
        <v>0</v>
      </c>
      <c r="Z1010" s="387">
        <f t="shared" si="71"/>
        <v>0</v>
      </c>
      <c r="AA1010" s="387">
        <f t="shared" si="71"/>
        <v>0</v>
      </c>
      <c r="AB1010" s="387">
        <f t="shared" si="71"/>
        <v>0</v>
      </c>
      <c r="AC1010" s="387">
        <f t="shared" si="70"/>
        <v>0</v>
      </c>
    </row>
    <row r="1011" spans="1:29" x14ac:dyDescent="0.25">
      <c r="A1011" s="393" t="s">
        <v>2430</v>
      </c>
      <c r="B1011" s="393"/>
      <c r="C1011" s="393" t="s">
        <v>2431</v>
      </c>
      <c r="X1011" s="387">
        <f t="shared" si="71"/>
        <v>0</v>
      </c>
      <c r="Y1011" s="387">
        <f t="shared" si="71"/>
        <v>0</v>
      </c>
      <c r="Z1011" s="387">
        <f t="shared" si="71"/>
        <v>0</v>
      </c>
      <c r="AA1011" s="387">
        <f t="shared" si="71"/>
        <v>0</v>
      </c>
      <c r="AB1011" s="387">
        <f t="shared" si="71"/>
        <v>0</v>
      </c>
      <c r="AC1011" s="387">
        <f t="shared" si="70"/>
        <v>0</v>
      </c>
    </row>
    <row r="1012" spans="1:29" x14ac:dyDescent="0.25">
      <c r="A1012" s="393" t="s">
        <v>2432</v>
      </c>
      <c r="B1012" s="393"/>
      <c r="C1012" s="393" t="s">
        <v>2433</v>
      </c>
      <c r="X1012" s="387">
        <f t="shared" si="71"/>
        <v>0</v>
      </c>
      <c r="Y1012" s="387">
        <f t="shared" si="71"/>
        <v>0</v>
      </c>
      <c r="Z1012" s="387">
        <f t="shared" si="71"/>
        <v>0</v>
      </c>
      <c r="AA1012" s="387">
        <f t="shared" si="71"/>
        <v>0</v>
      </c>
      <c r="AB1012" s="387">
        <f t="shared" si="71"/>
        <v>0</v>
      </c>
      <c r="AC1012" s="387">
        <f t="shared" si="70"/>
        <v>0</v>
      </c>
    </row>
    <row r="1013" spans="1:29" x14ac:dyDescent="0.25">
      <c r="A1013" s="393" t="s">
        <v>2434</v>
      </c>
      <c r="B1013" s="393"/>
      <c r="C1013" s="393" t="s">
        <v>2435</v>
      </c>
      <c r="X1013" s="387">
        <f t="shared" si="71"/>
        <v>0</v>
      </c>
      <c r="Y1013" s="387">
        <f t="shared" si="71"/>
        <v>0</v>
      </c>
      <c r="Z1013" s="387">
        <f t="shared" si="71"/>
        <v>0</v>
      </c>
      <c r="AA1013" s="387">
        <f t="shared" si="71"/>
        <v>0</v>
      </c>
      <c r="AB1013" s="387">
        <f t="shared" si="71"/>
        <v>0</v>
      </c>
      <c r="AC1013" s="387">
        <f t="shared" si="70"/>
        <v>0</v>
      </c>
    </row>
    <row r="1014" spans="1:29" x14ac:dyDescent="0.25">
      <c r="A1014" s="397" t="s">
        <v>2436</v>
      </c>
      <c r="B1014" s="397"/>
      <c r="C1014" s="397" t="s">
        <v>2437</v>
      </c>
      <c r="X1014" s="387">
        <f t="shared" si="71"/>
        <v>0</v>
      </c>
      <c r="Y1014" s="387">
        <f t="shared" si="71"/>
        <v>0</v>
      </c>
      <c r="Z1014" s="387">
        <f t="shared" si="71"/>
        <v>0</v>
      </c>
      <c r="AA1014" s="387">
        <f t="shared" si="71"/>
        <v>0</v>
      </c>
      <c r="AB1014" s="387">
        <f t="shared" si="71"/>
        <v>0</v>
      </c>
      <c r="AC1014" s="387">
        <f t="shared" si="70"/>
        <v>0</v>
      </c>
    </row>
    <row r="1015" spans="1:29" x14ac:dyDescent="0.25">
      <c r="A1015" s="393" t="s">
        <v>2438</v>
      </c>
      <c r="B1015" s="393"/>
      <c r="C1015" s="393" t="s">
        <v>2439</v>
      </c>
      <c r="X1015" s="387">
        <f t="shared" si="71"/>
        <v>0</v>
      </c>
      <c r="Y1015" s="387">
        <f t="shared" si="71"/>
        <v>0</v>
      </c>
      <c r="Z1015" s="387">
        <f t="shared" si="71"/>
        <v>0</v>
      </c>
      <c r="AA1015" s="387">
        <f t="shared" si="71"/>
        <v>0</v>
      </c>
      <c r="AB1015" s="387">
        <f t="shared" si="71"/>
        <v>0</v>
      </c>
      <c r="AC1015" s="387">
        <f t="shared" si="70"/>
        <v>0</v>
      </c>
    </row>
    <row r="1016" spans="1:29" x14ac:dyDescent="0.25">
      <c r="A1016" s="393" t="s">
        <v>2440</v>
      </c>
      <c r="B1016" s="393"/>
      <c r="C1016" s="393" t="s">
        <v>2441</v>
      </c>
      <c r="X1016" s="387">
        <f t="shared" si="71"/>
        <v>0</v>
      </c>
      <c r="Y1016" s="387">
        <f t="shared" si="71"/>
        <v>0</v>
      </c>
      <c r="Z1016" s="387">
        <f t="shared" si="71"/>
        <v>0</v>
      </c>
      <c r="AA1016" s="387">
        <f t="shared" si="71"/>
        <v>0</v>
      </c>
      <c r="AB1016" s="387">
        <f t="shared" si="71"/>
        <v>0</v>
      </c>
      <c r="AC1016" s="387">
        <f t="shared" si="70"/>
        <v>0</v>
      </c>
    </row>
    <row r="1017" spans="1:29" x14ac:dyDescent="0.25">
      <c r="A1017" s="397" t="s">
        <v>2442</v>
      </c>
      <c r="B1017" s="397"/>
      <c r="C1017" s="397" t="s">
        <v>2443</v>
      </c>
      <c r="X1017" s="387">
        <f t="shared" si="71"/>
        <v>0</v>
      </c>
      <c r="Y1017" s="387">
        <f t="shared" si="71"/>
        <v>0</v>
      </c>
      <c r="Z1017" s="387">
        <f t="shared" si="71"/>
        <v>0</v>
      </c>
      <c r="AA1017" s="387">
        <f t="shared" si="71"/>
        <v>0</v>
      </c>
      <c r="AB1017" s="387">
        <f t="shared" si="71"/>
        <v>0</v>
      </c>
      <c r="AC1017" s="387">
        <f t="shared" si="70"/>
        <v>0</v>
      </c>
    </row>
    <row r="1018" spans="1:29" x14ac:dyDescent="0.25">
      <c r="A1018" s="393" t="s">
        <v>2444</v>
      </c>
      <c r="B1018" s="393"/>
      <c r="C1018" s="393" t="s">
        <v>2445</v>
      </c>
      <c r="X1018" s="387">
        <f t="shared" si="71"/>
        <v>0</v>
      </c>
      <c r="Y1018" s="387">
        <f t="shared" si="71"/>
        <v>0</v>
      </c>
      <c r="Z1018" s="387">
        <f t="shared" si="71"/>
        <v>0</v>
      </c>
      <c r="AA1018" s="387">
        <f t="shared" si="71"/>
        <v>0</v>
      </c>
      <c r="AB1018" s="387">
        <f t="shared" si="71"/>
        <v>0</v>
      </c>
      <c r="AC1018" s="387">
        <f t="shared" si="70"/>
        <v>0</v>
      </c>
    </row>
    <row r="1019" spans="1:29" x14ac:dyDescent="0.25">
      <c r="A1019" s="397" t="s">
        <v>2446</v>
      </c>
      <c r="B1019" s="397"/>
      <c r="C1019" s="397" t="s">
        <v>2447</v>
      </c>
      <c r="X1019" s="387">
        <f t="shared" si="71"/>
        <v>0</v>
      </c>
      <c r="Y1019" s="387">
        <f t="shared" si="71"/>
        <v>0</v>
      </c>
      <c r="Z1019" s="387">
        <f t="shared" si="71"/>
        <v>0</v>
      </c>
      <c r="AA1019" s="387">
        <f t="shared" si="71"/>
        <v>0</v>
      </c>
      <c r="AB1019" s="387">
        <f t="shared" si="71"/>
        <v>0</v>
      </c>
      <c r="AC1019" s="387">
        <f t="shared" si="70"/>
        <v>0</v>
      </c>
    </row>
    <row r="1020" spans="1:29" x14ac:dyDescent="0.25">
      <c r="A1020" s="393" t="s">
        <v>2448</v>
      </c>
      <c r="B1020" s="393"/>
      <c r="C1020" s="393" t="s">
        <v>2449</v>
      </c>
      <c r="X1020" s="387">
        <f t="shared" si="71"/>
        <v>0</v>
      </c>
      <c r="Y1020" s="387">
        <f t="shared" si="71"/>
        <v>0</v>
      </c>
      <c r="Z1020" s="387">
        <f t="shared" si="71"/>
        <v>0</v>
      </c>
      <c r="AA1020" s="387">
        <f t="shared" si="71"/>
        <v>0</v>
      </c>
      <c r="AB1020" s="387">
        <f t="shared" si="71"/>
        <v>0</v>
      </c>
      <c r="AC1020" s="387">
        <f t="shared" si="70"/>
        <v>0</v>
      </c>
    </row>
    <row r="1021" spans="1:29" x14ac:dyDescent="0.25">
      <c r="A1021" s="393" t="s">
        <v>2450</v>
      </c>
      <c r="B1021" s="393"/>
      <c r="C1021" s="393" t="s">
        <v>504</v>
      </c>
      <c r="X1021" s="387">
        <f t="shared" si="71"/>
        <v>0</v>
      </c>
      <c r="Y1021" s="387">
        <f t="shared" si="71"/>
        <v>0</v>
      </c>
      <c r="Z1021" s="387">
        <f t="shared" si="71"/>
        <v>0</v>
      </c>
      <c r="AA1021" s="387">
        <f t="shared" si="71"/>
        <v>0</v>
      </c>
      <c r="AB1021" s="387">
        <f t="shared" si="71"/>
        <v>0</v>
      </c>
      <c r="AC1021" s="387">
        <f t="shared" si="70"/>
        <v>0</v>
      </c>
    </row>
    <row r="1022" spans="1:29" x14ac:dyDescent="0.25">
      <c r="A1022" s="397" t="s">
        <v>2451</v>
      </c>
      <c r="B1022" s="397"/>
      <c r="C1022" s="397" t="s">
        <v>2452</v>
      </c>
      <c r="X1022" s="387">
        <f t="shared" si="71"/>
        <v>0</v>
      </c>
      <c r="Y1022" s="387">
        <f t="shared" si="71"/>
        <v>0</v>
      </c>
      <c r="Z1022" s="387">
        <f t="shared" si="71"/>
        <v>0</v>
      </c>
      <c r="AA1022" s="387">
        <f t="shared" si="71"/>
        <v>0</v>
      </c>
      <c r="AB1022" s="387">
        <f t="shared" si="71"/>
        <v>0</v>
      </c>
      <c r="AC1022" s="387">
        <f t="shared" si="70"/>
        <v>0</v>
      </c>
    </row>
    <row r="1023" spans="1:29" x14ac:dyDescent="0.25">
      <c r="A1023" s="393" t="s">
        <v>2453</v>
      </c>
      <c r="B1023" s="393"/>
      <c r="C1023" s="393" t="s">
        <v>2454</v>
      </c>
      <c r="X1023" s="387">
        <f t="shared" si="71"/>
        <v>0</v>
      </c>
      <c r="Y1023" s="387">
        <f t="shared" si="71"/>
        <v>0</v>
      </c>
      <c r="Z1023" s="387">
        <f t="shared" si="71"/>
        <v>0</v>
      </c>
      <c r="AA1023" s="387">
        <f t="shared" si="71"/>
        <v>0</v>
      </c>
      <c r="AB1023" s="387">
        <f t="shared" si="71"/>
        <v>0</v>
      </c>
      <c r="AC1023" s="387">
        <f t="shared" si="70"/>
        <v>0</v>
      </c>
    </row>
    <row r="1024" spans="1:29" x14ac:dyDescent="0.25">
      <c r="A1024" s="393" t="s">
        <v>2455</v>
      </c>
      <c r="B1024" s="393"/>
      <c r="C1024" s="393" t="s">
        <v>690</v>
      </c>
      <c r="X1024" s="387">
        <f t="shared" si="71"/>
        <v>0</v>
      </c>
      <c r="Y1024" s="387">
        <f t="shared" si="71"/>
        <v>0</v>
      </c>
      <c r="Z1024" s="387">
        <f t="shared" si="71"/>
        <v>0</v>
      </c>
      <c r="AA1024" s="387">
        <f t="shared" si="71"/>
        <v>0</v>
      </c>
      <c r="AB1024" s="387">
        <f t="shared" si="71"/>
        <v>0</v>
      </c>
      <c r="AC1024" s="387">
        <f t="shared" si="70"/>
        <v>0</v>
      </c>
    </row>
    <row r="1025" spans="1:29" x14ac:dyDescent="0.25">
      <c r="A1025" s="397" t="s">
        <v>72</v>
      </c>
      <c r="B1025" s="397"/>
      <c r="C1025" s="397" t="s">
        <v>2456</v>
      </c>
      <c r="X1025" s="387">
        <f t="shared" si="71"/>
        <v>0</v>
      </c>
      <c r="Y1025" s="387">
        <f t="shared" si="71"/>
        <v>0</v>
      </c>
      <c r="Z1025" s="387">
        <f t="shared" si="71"/>
        <v>0</v>
      </c>
      <c r="AA1025" s="387">
        <f t="shared" si="71"/>
        <v>0</v>
      </c>
      <c r="AB1025" s="387">
        <f t="shared" si="71"/>
        <v>0</v>
      </c>
      <c r="AC1025" s="387">
        <f t="shared" si="70"/>
        <v>0</v>
      </c>
    </row>
    <row r="1026" spans="1:29" x14ac:dyDescent="0.25">
      <c r="A1026" s="397" t="s">
        <v>2457</v>
      </c>
      <c r="B1026" s="397"/>
      <c r="C1026" s="397" t="s">
        <v>2458</v>
      </c>
      <c r="X1026" s="387">
        <f t="shared" ref="X1026:AB1038" si="72">IF(LEFT(W1026,1)=" ",RIGHT(W1026,LEN(W1026)-1),W1026)</f>
        <v>0</v>
      </c>
      <c r="Y1026" s="387">
        <f t="shared" si="72"/>
        <v>0</v>
      </c>
      <c r="Z1026" s="387">
        <f t="shared" si="72"/>
        <v>0</v>
      </c>
      <c r="AA1026" s="387">
        <f t="shared" si="72"/>
        <v>0</v>
      </c>
      <c r="AB1026" s="387">
        <f t="shared" si="72"/>
        <v>0</v>
      </c>
      <c r="AC1026" s="387">
        <f t="shared" si="70"/>
        <v>0</v>
      </c>
    </row>
    <row r="1027" spans="1:29" x14ac:dyDescent="0.25">
      <c r="A1027" s="397" t="s">
        <v>2459</v>
      </c>
      <c r="B1027" s="397"/>
      <c r="C1027" s="397" t="s">
        <v>2460</v>
      </c>
      <c r="X1027" s="387">
        <f t="shared" si="72"/>
        <v>0</v>
      </c>
      <c r="Y1027" s="387">
        <f t="shared" si="72"/>
        <v>0</v>
      </c>
      <c r="Z1027" s="387">
        <f t="shared" si="72"/>
        <v>0</v>
      </c>
      <c r="AA1027" s="387">
        <f t="shared" si="72"/>
        <v>0</v>
      </c>
      <c r="AB1027" s="387">
        <f t="shared" si="72"/>
        <v>0</v>
      </c>
      <c r="AC1027" s="387">
        <f t="shared" si="70"/>
        <v>0</v>
      </c>
    </row>
    <row r="1028" spans="1:29" x14ac:dyDescent="0.25">
      <c r="A1028" s="393" t="s">
        <v>2461</v>
      </c>
      <c r="B1028" s="393"/>
      <c r="C1028" s="393" t="s">
        <v>2462</v>
      </c>
      <c r="X1028" s="387">
        <f t="shared" si="72"/>
        <v>0</v>
      </c>
      <c r="Y1028" s="387">
        <f t="shared" si="72"/>
        <v>0</v>
      </c>
      <c r="Z1028" s="387">
        <f t="shared" si="72"/>
        <v>0</v>
      </c>
      <c r="AA1028" s="387">
        <f t="shared" si="72"/>
        <v>0</v>
      </c>
      <c r="AB1028" s="387">
        <f t="shared" si="72"/>
        <v>0</v>
      </c>
      <c r="AC1028" s="387">
        <f t="shared" si="70"/>
        <v>0</v>
      </c>
    </row>
    <row r="1029" spans="1:29" x14ac:dyDescent="0.25">
      <c r="A1029" s="397" t="s">
        <v>2463</v>
      </c>
      <c r="B1029" s="397"/>
      <c r="C1029" s="397" t="s">
        <v>2464</v>
      </c>
      <c r="X1029" s="387">
        <f t="shared" si="72"/>
        <v>0</v>
      </c>
      <c r="Y1029" s="387">
        <f t="shared" si="72"/>
        <v>0</v>
      </c>
      <c r="Z1029" s="387">
        <f t="shared" si="72"/>
        <v>0</v>
      </c>
      <c r="AA1029" s="387">
        <f t="shared" si="72"/>
        <v>0</v>
      </c>
      <c r="AB1029" s="387">
        <f t="shared" si="72"/>
        <v>0</v>
      </c>
      <c r="AC1029" s="387">
        <f t="shared" si="70"/>
        <v>0</v>
      </c>
    </row>
    <row r="1030" spans="1:29" x14ac:dyDescent="0.25">
      <c r="A1030" s="397" t="s">
        <v>2465</v>
      </c>
      <c r="B1030" s="397"/>
      <c r="C1030" s="397" t="s">
        <v>2466</v>
      </c>
      <c r="X1030" s="387">
        <f t="shared" si="72"/>
        <v>0</v>
      </c>
      <c r="Y1030" s="387">
        <f t="shared" si="72"/>
        <v>0</v>
      </c>
      <c r="Z1030" s="387">
        <f t="shared" si="72"/>
        <v>0</v>
      </c>
      <c r="AA1030" s="387">
        <f t="shared" si="72"/>
        <v>0</v>
      </c>
      <c r="AB1030" s="387">
        <f t="shared" si="72"/>
        <v>0</v>
      </c>
      <c r="AC1030" s="387">
        <f t="shared" ref="AC1030:AC1038" si="73">IF(LEFT(AB1030,1)=" ",1,0)</f>
        <v>0</v>
      </c>
    </row>
    <row r="1031" spans="1:29" x14ac:dyDescent="0.25">
      <c r="A1031" s="393" t="s">
        <v>2467</v>
      </c>
      <c r="B1031" s="393"/>
      <c r="C1031" s="393" t="s">
        <v>2468</v>
      </c>
      <c r="X1031" s="387">
        <f t="shared" si="72"/>
        <v>0</v>
      </c>
      <c r="Y1031" s="387">
        <f t="shared" si="72"/>
        <v>0</v>
      </c>
      <c r="Z1031" s="387">
        <f t="shared" si="72"/>
        <v>0</v>
      </c>
      <c r="AA1031" s="387">
        <f t="shared" si="72"/>
        <v>0</v>
      </c>
      <c r="AB1031" s="387">
        <f t="shared" si="72"/>
        <v>0</v>
      </c>
      <c r="AC1031" s="387">
        <f t="shared" si="73"/>
        <v>0</v>
      </c>
    </row>
    <row r="1032" spans="1:29" x14ac:dyDescent="0.25">
      <c r="A1032" s="393" t="s">
        <v>2469</v>
      </c>
      <c r="B1032" s="393"/>
      <c r="C1032" s="393" t="s">
        <v>2470</v>
      </c>
      <c r="X1032" s="387">
        <f t="shared" si="72"/>
        <v>0</v>
      </c>
      <c r="Y1032" s="387">
        <f t="shared" si="72"/>
        <v>0</v>
      </c>
      <c r="Z1032" s="387">
        <f t="shared" si="72"/>
        <v>0</v>
      </c>
      <c r="AA1032" s="387">
        <f t="shared" si="72"/>
        <v>0</v>
      </c>
      <c r="AB1032" s="387">
        <f t="shared" si="72"/>
        <v>0</v>
      </c>
      <c r="AC1032" s="387">
        <f t="shared" si="73"/>
        <v>0</v>
      </c>
    </row>
    <row r="1033" spans="1:29" x14ac:dyDescent="0.25">
      <c r="A1033" s="397" t="s">
        <v>2471</v>
      </c>
      <c r="B1033" s="397"/>
      <c r="C1033" s="397" t="s">
        <v>2472</v>
      </c>
      <c r="X1033" s="387">
        <f t="shared" si="72"/>
        <v>0</v>
      </c>
      <c r="Y1033" s="387">
        <f t="shared" si="72"/>
        <v>0</v>
      </c>
      <c r="Z1033" s="387">
        <f t="shared" si="72"/>
        <v>0</v>
      </c>
      <c r="AA1033" s="387">
        <f t="shared" si="72"/>
        <v>0</v>
      </c>
      <c r="AB1033" s="387">
        <f t="shared" si="72"/>
        <v>0</v>
      </c>
      <c r="AC1033" s="387">
        <f t="shared" si="73"/>
        <v>0</v>
      </c>
    </row>
    <row r="1034" spans="1:29" x14ac:dyDescent="0.25">
      <c r="A1034" s="397" t="s">
        <v>2473</v>
      </c>
      <c r="B1034" s="397"/>
      <c r="C1034" s="397" t="s">
        <v>2474</v>
      </c>
      <c r="X1034" s="387">
        <f t="shared" si="72"/>
        <v>0</v>
      </c>
      <c r="Y1034" s="387">
        <f t="shared" si="72"/>
        <v>0</v>
      </c>
      <c r="Z1034" s="387">
        <f t="shared" si="72"/>
        <v>0</v>
      </c>
      <c r="AA1034" s="387">
        <f t="shared" si="72"/>
        <v>0</v>
      </c>
      <c r="AB1034" s="387">
        <f t="shared" si="72"/>
        <v>0</v>
      </c>
      <c r="AC1034" s="387">
        <f t="shared" si="73"/>
        <v>0</v>
      </c>
    </row>
    <row r="1035" spans="1:29" x14ac:dyDescent="0.25">
      <c r="A1035" s="397" t="s">
        <v>2475</v>
      </c>
      <c r="B1035" s="397"/>
      <c r="C1035" s="397" t="s">
        <v>2476</v>
      </c>
      <c r="X1035" s="387">
        <f t="shared" si="72"/>
        <v>0</v>
      </c>
      <c r="Y1035" s="387">
        <f t="shared" si="72"/>
        <v>0</v>
      </c>
      <c r="Z1035" s="387">
        <f t="shared" si="72"/>
        <v>0</v>
      </c>
      <c r="AA1035" s="387">
        <f t="shared" si="72"/>
        <v>0</v>
      </c>
      <c r="AB1035" s="387">
        <f t="shared" si="72"/>
        <v>0</v>
      </c>
      <c r="AC1035" s="387">
        <f t="shared" si="73"/>
        <v>0</v>
      </c>
    </row>
    <row r="1036" spans="1:29" x14ac:dyDescent="0.25">
      <c r="A1036" s="393" t="s">
        <v>2477</v>
      </c>
      <c r="B1036" s="393"/>
      <c r="C1036" s="393" t="s">
        <v>2478</v>
      </c>
      <c r="X1036" s="387">
        <f t="shared" si="72"/>
        <v>0</v>
      </c>
      <c r="Y1036" s="387">
        <f t="shared" si="72"/>
        <v>0</v>
      </c>
      <c r="Z1036" s="387">
        <f t="shared" si="72"/>
        <v>0</v>
      </c>
      <c r="AA1036" s="387">
        <f t="shared" si="72"/>
        <v>0</v>
      </c>
      <c r="AB1036" s="387">
        <f t="shared" si="72"/>
        <v>0</v>
      </c>
      <c r="AC1036" s="387">
        <f t="shared" si="73"/>
        <v>0</v>
      </c>
    </row>
    <row r="1037" spans="1:29" x14ac:dyDescent="0.25">
      <c r="A1037" s="393" t="s">
        <v>2479</v>
      </c>
      <c r="B1037" s="393"/>
      <c r="C1037" s="393" t="s">
        <v>561</v>
      </c>
      <c r="X1037" s="387">
        <f t="shared" si="72"/>
        <v>0</v>
      </c>
      <c r="Y1037" s="387">
        <f t="shared" si="72"/>
        <v>0</v>
      </c>
      <c r="Z1037" s="387">
        <f t="shared" si="72"/>
        <v>0</v>
      </c>
      <c r="AA1037" s="387">
        <f t="shared" si="72"/>
        <v>0</v>
      </c>
      <c r="AB1037" s="387">
        <f t="shared" si="72"/>
        <v>0</v>
      </c>
      <c r="AC1037" s="387">
        <f t="shared" si="73"/>
        <v>0</v>
      </c>
    </row>
    <row r="1038" spans="1:29" x14ac:dyDescent="0.25">
      <c r="A1038" s="397" t="s">
        <v>2480</v>
      </c>
      <c r="B1038" s="397"/>
      <c r="C1038" s="397" t="s">
        <v>2481</v>
      </c>
      <c r="X1038" s="387">
        <f t="shared" si="72"/>
        <v>0</v>
      </c>
      <c r="Y1038" s="387">
        <f t="shared" si="72"/>
        <v>0</v>
      </c>
      <c r="Z1038" s="387">
        <f t="shared" si="72"/>
        <v>0</v>
      </c>
      <c r="AA1038" s="387">
        <f t="shared" si="72"/>
        <v>0</v>
      </c>
      <c r="AB1038" s="387">
        <f t="shared" si="72"/>
        <v>0</v>
      </c>
      <c r="AC1038" s="387">
        <f t="shared" si="73"/>
        <v>0</v>
      </c>
    </row>
    <row r="1039" spans="1:29" x14ac:dyDescent="0.25">
      <c r="A1039" s="393" t="s">
        <v>2482</v>
      </c>
      <c r="B1039" s="393"/>
      <c r="C1039" s="393" t="s">
        <v>661</v>
      </c>
    </row>
    <row r="1040" spans="1:29" x14ac:dyDescent="0.25">
      <c r="A1040" s="397" t="s">
        <v>2483</v>
      </c>
      <c r="B1040" s="397"/>
      <c r="C1040" s="397" t="s">
        <v>2484</v>
      </c>
    </row>
    <row r="1041" spans="1:3" x14ac:dyDescent="0.25">
      <c r="A1041" s="393" t="s">
        <v>2485</v>
      </c>
      <c r="B1041" s="393"/>
      <c r="C1041" s="393" t="s">
        <v>659</v>
      </c>
    </row>
    <row r="1042" spans="1:3" x14ac:dyDescent="0.25">
      <c r="A1042" s="393" t="s">
        <v>2486</v>
      </c>
      <c r="B1042" s="393"/>
      <c r="C1042" s="393" t="s">
        <v>658</v>
      </c>
    </row>
    <row r="1043" spans="1:3" x14ac:dyDescent="0.25">
      <c r="A1043" s="393" t="s">
        <v>2487</v>
      </c>
      <c r="B1043" s="393"/>
      <c r="C1043" s="393" t="s">
        <v>660</v>
      </c>
    </row>
    <row r="1044" spans="1:3" x14ac:dyDescent="0.25">
      <c r="A1044" s="393" t="s">
        <v>2488</v>
      </c>
      <c r="B1044" s="393"/>
      <c r="C1044" s="393" t="s">
        <v>2489</v>
      </c>
    </row>
    <row r="1045" spans="1:3" x14ac:dyDescent="0.25">
      <c r="A1045" s="393" t="s">
        <v>2490</v>
      </c>
      <c r="B1045" s="393"/>
      <c r="C1045" s="393" t="s">
        <v>2491</v>
      </c>
    </row>
    <row r="1046" spans="1:3" x14ac:dyDescent="0.25">
      <c r="A1046" s="397" t="s">
        <v>2492</v>
      </c>
      <c r="B1046" s="397"/>
      <c r="C1046" s="397" t="s">
        <v>2493</v>
      </c>
    </row>
    <row r="1047" spans="1:3" x14ac:dyDescent="0.25">
      <c r="A1047" s="393" t="s">
        <v>2494</v>
      </c>
      <c r="B1047" s="393"/>
      <c r="C1047" s="393" t="s">
        <v>2495</v>
      </c>
    </row>
    <row r="1048" spans="1:3" x14ac:dyDescent="0.25">
      <c r="A1048" s="393" t="s">
        <v>2496</v>
      </c>
      <c r="B1048" s="393"/>
      <c r="C1048" s="393" t="s">
        <v>2497</v>
      </c>
    </row>
    <row r="1049" spans="1:3" x14ac:dyDescent="0.25">
      <c r="A1049" s="393" t="s">
        <v>416</v>
      </c>
      <c r="B1049" s="393"/>
      <c r="C1049" s="393" t="s">
        <v>2498</v>
      </c>
    </row>
    <row r="1050" spans="1:3" x14ac:dyDescent="0.25">
      <c r="A1050" s="393" t="s">
        <v>2499</v>
      </c>
      <c r="B1050" s="393"/>
      <c r="C1050" s="393" t="s">
        <v>676</v>
      </c>
    </row>
    <row r="1051" spans="1:3" x14ac:dyDescent="0.25">
      <c r="A1051" s="393" t="s">
        <v>2500</v>
      </c>
      <c r="B1051" s="393"/>
      <c r="C1051" s="393" t="s">
        <v>677</v>
      </c>
    </row>
    <row r="1052" spans="1:3" ht="37.5" x14ac:dyDescent="0.25">
      <c r="A1052" s="397" t="s">
        <v>695</v>
      </c>
      <c r="B1052" s="397"/>
      <c r="C1052" s="397" t="s">
        <v>2501</v>
      </c>
    </row>
    <row r="1053" spans="1:3" x14ac:dyDescent="0.25">
      <c r="A1053" s="397" t="s">
        <v>2502</v>
      </c>
      <c r="B1053" s="397"/>
      <c r="C1053" s="397" t="s">
        <v>2503</v>
      </c>
    </row>
    <row r="1054" spans="1:3" x14ac:dyDescent="0.25">
      <c r="A1054" s="393" t="s">
        <v>524</v>
      </c>
      <c r="B1054" s="393"/>
      <c r="C1054" s="393" t="s">
        <v>524</v>
      </c>
    </row>
    <row r="1055" spans="1:3" x14ac:dyDescent="0.25">
      <c r="A1055" s="393" t="s">
        <v>2504</v>
      </c>
      <c r="B1055" s="393"/>
      <c r="C1055" s="393" t="s">
        <v>621</v>
      </c>
    </row>
    <row r="1056" spans="1:3" x14ac:dyDescent="0.25">
      <c r="A1056" s="397" t="s">
        <v>2505</v>
      </c>
      <c r="B1056" s="397"/>
      <c r="C1056" s="397" t="s">
        <v>2506</v>
      </c>
    </row>
    <row r="1057" spans="1:3" x14ac:dyDescent="0.25">
      <c r="A1057" s="393" t="s">
        <v>2507</v>
      </c>
      <c r="B1057" s="393"/>
      <c r="C1057" s="393" t="s">
        <v>618</v>
      </c>
    </row>
    <row r="1058" spans="1:3" x14ac:dyDescent="0.25">
      <c r="A1058" s="393" t="s">
        <v>2508</v>
      </c>
      <c r="B1058" s="393"/>
      <c r="C1058" s="393" t="s">
        <v>617</v>
      </c>
    </row>
    <row r="1059" spans="1:3" x14ac:dyDescent="0.25">
      <c r="A1059" s="393" t="s">
        <v>2509</v>
      </c>
      <c r="B1059" s="393"/>
      <c r="C1059" s="393" t="s">
        <v>619</v>
      </c>
    </row>
    <row r="1060" spans="1:3" x14ac:dyDescent="0.25">
      <c r="A1060" s="393" t="s">
        <v>2510</v>
      </c>
      <c r="B1060" s="393"/>
      <c r="C1060" s="393" t="s">
        <v>572</v>
      </c>
    </row>
    <row r="1061" spans="1:3" x14ac:dyDescent="0.25">
      <c r="A1061" s="393" t="s">
        <v>2511</v>
      </c>
      <c r="B1061" s="393"/>
      <c r="C1061" s="393" t="s">
        <v>573</v>
      </c>
    </row>
    <row r="1062" spans="1:3" x14ac:dyDescent="0.25">
      <c r="A1062" s="393" t="s">
        <v>2512</v>
      </c>
      <c r="B1062" s="393"/>
      <c r="C1062" s="393" t="s">
        <v>2513</v>
      </c>
    </row>
    <row r="1063" spans="1:3" x14ac:dyDescent="0.25">
      <c r="A1063" s="393" t="s">
        <v>2514</v>
      </c>
      <c r="B1063" s="393"/>
      <c r="C1063" s="393" t="s">
        <v>520</v>
      </c>
    </row>
    <row r="1064" spans="1:3" x14ac:dyDescent="0.25">
      <c r="A1064" s="397" t="s">
        <v>2515</v>
      </c>
      <c r="B1064" s="397"/>
      <c r="C1064" s="397" t="s">
        <v>2516</v>
      </c>
    </row>
    <row r="1065" spans="1:3" x14ac:dyDescent="0.25">
      <c r="A1065" s="393" t="s">
        <v>2517</v>
      </c>
      <c r="B1065" s="393"/>
      <c r="C1065" s="393" t="s">
        <v>2518</v>
      </c>
    </row>
    <row r="1066" spans="1:3" x14ac:dyDescent="0.25">
      <c r="A1066" s="397" t="s">
        <v>2519</v>
      </c>
      <c r="B1066" s="397"/>
      <c r="C1066" s="397" t="s">
        <v>2520</v>
      </c>
    </row>
    <row r="1067" spans="1:3" x14ac:dyDescent="0.25">
      <c r="A1067" s="393" t="s">
        <v>15</v>
      </c>
      <c r="B1067" s="393"/>
      <c r="C1067" s="393" t="s">
        <v>2521</v>
      </c>
    </row>
    <row r="1068" spans="1:3" x14ac:dyDescent="0.25">
      <c r="A1068" s="393" t="s">
        <v>2522</v>
      </c>
      <c r="B1068" s="393"/>
      <c r="C1068" s="393" t="s">
        <v>2523</v>
      </c>
    </row>
    <row r="1069" spans="1:3" x14ac:dyDescent="0.25">
      <c r="A1069" s="393" t="s">
        <v>2524</v>
      </c>
      <c r="B1069" s="393"/>
      <c r="C1069" s="393" t="s">
        <v>2525</v>
      </c>
    </row>
    <row r="1070" spans="1:3" x14ac:dyDescent="0.25">
      <c r="A1070" s="393" t="s">
        <v>87</v>
      </c>
      <c r="B1070" s="393"/>
      <c r="C1070" s="393" t="s">
        <v>686</v>
      </c>
    </row>
    <row r="1071" spans="1:3" x14ac:dyDescent="0.25">
      <c r="A1071" s="393" t="s">
        <v>2526</v>
      </c>
      <c r="B1071" s="393"/>
      <c r="C1071" s="393" t="s">
        <v>2527</v>
      </c>
    </row>
    <row r="1072" spans="1:3" x14ac:dyDescent="0.25">
      <c r="A1072" s="397" t="s">
        <v>2528</v>
      </c>
      <c r="B1072" s="397"/>
      <c r="C1072" s="397" t="s">
        <v>2529</v>
      </c>
    </row>
    <row r="1073" spans="1:3" x14ac:dyDescent="0.25">
      <c r="A1073" s="393" t="s">
        <v>2530</v>
      </c>
      <c r="B1073" s="393"/>
      <c r="C1073" s="393" t="s">
        <v>2531</v>
      </c>
    </row>
    <row r="1074" spans="1:3" x14ac:dyDescent="0.25">
      <c r="A1074" s="393" t="s">
        <v>2532</v>
      </c>
      <c r="B1074" s="393"/>
      <c r="C1074" s="393" t="s">
        <v>2533</v>
      </c>
    </row>
    <row r="1075" spans="1:3" x14ac:dyDescent="0.25">
      <c r="A1075" s="393" t="s">
        <v>2534</v>
      </c>
      <c r="B1075" s="393"/>
      <c r="C1075" s="393" t="s">
        <v>2535</v>
      </c>
    </row>
    <row r="1076" spans="1:3" x14ac:dyDescent="0.25">
      <c r="A1076" s="393" t="s">
        <v>2536</v>
      </c>
      <c r="B1076" s="393"/>
      <c r="C1076" s="393" t="s">
        <v>2537</v>
      </c>
    </row>
    <row r="1077" spans="1:3" x14ac:dyDescent="0.25">
      <c r="A1077" s="393" t="s">
        <v>2538</v>
      </c>
      <c r="B1077" s="393"/>
      <c r="C1077" s="393" t="s">
        <v>2539</v>
      </c>
    </row>
    <row r="1078" spans="1:3" x14ac:dyDescent="0.25">
      <c r="A1078" s="393" t="s">
        <v>2540</v>
      </c>
      <c r="B1078" s="393"/>
      <c r="C1078" s="393" t="s">
        <v>2541</v>
      </c>
    </row>
    <row r="1079" spans="1:3" x14ac:dyDescent="0.25">
      <c r="A1079" s="393" t="s">
        <v>2542</v>
      </c>
      <c r="B1079" s="393"/>
      <c r="C1079" s="393" t="s">
        <v>2543</v>
      </c>
    </row>
    <row r="1080" spans="1:3" x14ac:dyDescent="0.25">
      <c r="A1080" s="393" t="s">
        <v>2544</v>
      </c>
      <c r="B1080" s="393"/>
      <c r="C1080" s="393" t="s">
        <v>2545</v>
      </c>
    </row>
    <row r="1081" spans="1:3" x14ac:dyDescent="0.25">
      <c r="A1081" s="393" t="s">
        <v>2546</v>
      </c>
      <c r="B1081" s="393"/>
      <c r="C1081" s="393" t="s">
        <v>538</v>
      </c>
    </row>
    <row r="1082" spans="1:3" x14ac:dyDescent="0.25">
      <c r="A1082" s="393" t="s">
        <v>2547</v>
      </c>
      <c r="B1082" s="393"/>
      <c r="C1082" s="393" t="s">
        <v>538</v>
      </c>
    </row>
    <row r="1083" spans="1:3" x14ac:dyDescent="0.25">
      <c r="A1083" s="397" t="s">
        <v>2548</v>
      </c>
      <c r="B1083" s="397"/>
      <c r="C1083" s="397" t="s">
        <v>2549</v>
      </c>
    </row>
    <row r="1084" spans="1:3" x14ac:dyDescent="0.25">
      <c r="A1084" s="397" t="s">
        <v>2550</v>
      </c>
      <c r="B1084" s="397"/>
      <c r="C1084" s="397" t="s">
        <v>1045</v>
      </c>
    </row>
    <row r="1085" spans="1:3" x14ac:dyDescent="0.25">
      <c r="A1085" s="393" t="s">
        <v>2551</v>
      </c>
      <c r="B1085" s="393"/>
      <c r="C1085" s="393" t="s">
        <v>2552</v>
      </c>
    </row>
    <row r="1086" spans="1:3" x14ac:dyDescent="0.25">
      <c r="A1086" s="393" t="s">
        <v>2553</v>
      </c>
      <c r="B1086" s="393"/>
      <c r="C1086" s="393" t="s">
        <v>2554</v>
      </c>
    </row>
    <row r="1087" spans="1:3" x14ac:dyDescent="0.25">
      <c r="A1087" s="393" t="s">
        <v>2555</v>
      </c>
      <c r="B1087" s="393"/>
      <c r="C1087" s="393" t="s">
        <v>2556</v>
      </c>
    </row>
    <row r="1088" spans="1:3" x14ac:dyDescent="0.25">
      <c r="A1088" s="397" t="s">
        <v>2557</v>
      </c>
      <c r="B1088" s="397"/>
      <c r="C1088" s="397" t="s">
        <v>2558</v>
      </c>
    </row>
    <row r="1089" spans="1:3" x14ac:dyDescent="0.25">
      <c r="A1089" s="397" t="s">
        <v>2559</v>
      </c>
      <c r="B1089" s="397"/>
      <c r="C1089" s="397" t="s">
        <v>2560</v>
      </c>
    </row>
    <row r="1090" spans="1:3" x14ac:dyDescent="0.25">
      <c r="A1090" s="397" t="s">
        <v>95</v>
      </c>
      <c r="B1090" s="397"/>
      <c r="C1090" s="397" t="s">
        <v>2561</v>
      </c>
    </row>
    <row r="1091" spans="1:3" x14ac:dyDescent="0.25">
      <c r="A1091" s="393" t="s">
        <v>795</v>
      </c>
      <c r="B1091" s="393"/>
      <c r="C1091" s="393" t="s">
        <v>2562</v>
      </c>
    </row>
    <row r="1092" spans="1:3" x14ac:dyDescent="0.25">
      <c r="A1092" s="397" t="s">
        <v>2563</v>
      </c>
      <c r="B1092" s="397"/>
      <c r="C1092" s="397" t="s">
        <v>2564</v>
      </c>
    </row>
    <row r="1093" spans="1:3" x14ac:dyDescent="0.25">
      <c r="A1093" s="393" t="s">
        <v>2565</v>
      </c>
      <c r="B1093" s="393"/>
      <c r="C1093" s="393" t="s">
        <v>2566</v>
      </c>
    </row>
    <row r="1094" spans="1:3" x14ac:dyDescent="0.25">
      <c r="A1094" s="393" t="s">
        <v>2567</v>
      </c>
      <c r="B1094" s="393"/>
      <c r="C1094" s="393" t="s">
        <v>2568</v>
      </c>
    </row>
    <row r="1095" spans="1:3" x14ac:dyDescent="0.25">
      <c r="A1095" s="393" t="s">
        <v>2569</v>
      </c>
      <c r="B1095" s="393"/>
      <c r="C1095" s="393" t="s">
        <v>2570</v>
      </c>
    </row>
    <row r="1096" spans="1:3" x14ac:dyDescent="0.25">
      <c r="A1096" s="393" t="s">
        <v>2571</v>
      </c>
      <c r="B1096" s="393"/>
      <c r="C1096" s="393" t="s">
        <v>2572</v>
      </c>
    </row>
    <row r="1097" spans="1:3" x14ac:dyDescent="0.25">
      <c r="A1097" s="393" t="s">
        <v>2573</v>
      </c>
      <c r="B1097" s="393"/>
      <c r="C1097" s="393" t="s">
        <v>574</v>
      </c>
    </row>
    <row r="1098" spans="1:3" x14ac:dyDescent="0.25">
      <c r="A1098" s="397" t="s">
        <v>2574</v>
      </c>
      <c r="B1098" s="397"/>
      <c r="C1098" s="397" t="s">
        <v>2575</v>
      </c>
    </row>
    <row r="1099" spans="1:3" x14ac:dyDescent="0.25">
      <c r="A1099" s="397" t="s">
        <v>2576</v>
      </c>
      <c r="B1099" s="397"/>
      <c r="C1099" s="397" t="s">
        <v>2577</v>
      </c>
    </row>
    <row r="1100" spans="1:3" x14ac:dyDescent="0.25">
      <c r="A1100" s="397" t="s">
        <v>2578</v>
      </c>
      <c r="B1100" s="397"/>
      <c r="C1100" s="397" t="s">
        <v>2579</v>
      </c>
    </row>
    <row r="1101" spans="1:3" x14ac:dyDescent="0.25">
      <c r="A1101" s="397" t="s">
        <v>2580</v>
      </c>
      <c r="B1101" s="397"/>
      <c r="C1101" s="397" t="s">
        <v>2581</v>
      </c>
    </row>
    <row r="1102" spans="1:3" x14ac:dyDescent="0.25">
      <c r="A1102" s="393" t="s">
        <v>2582</v>
      </c>
      <c r="B1102" s="393"/>
      <c r="C1102" s="393" t="s">
        <v>2583</v>
      </c>
    </row>
    <row r="1103" spans="1:3" x14ac:dyDescent="0.25">
      <c r="A1103" s="393" t="s">
        <v>2584</v>
      </c>
      <c r="B1103" s="393"/>
      <c r="C1103" s="393" t="s">
        <v>2585</v>
      </c>
    </row>
    <row r="1104" spans="1:3" x14ac:dyDescent="0.25">
      <c r="A1104" s="397" t="s">
        <v>2586</v>
      </c>
      <c r="B1104" s="397"/>
      <c r="C1104" s="397" t="s">
        <v>2587</v>
      </c>
    </row>
    <row r="1105" spans="1:4" x14ac:dyDescent="0.25">
      <c r="A1105" s="393" t="s">
        <v>2588</v>
      </c>
      <c r="B1105" s="393"/>
      <c r="C1105" s="393" t="s">
        <v>2589</v>
      </c>
    </row>
    <row r="1106" spans="1:4" x14ac:dyDescent="0.25">
      <c r="A1106" s="393" t="s">
        <v>425</v>
      </c>
      <c r="B1106" s="393"/>
      <c r="C1106" s="393" t="s">
        <v>2590</v>
      </c>
    </row>
    <row r="1107" spans="1:4" x14ac:dyDescent="0.25">
      <c r="A1107" s="393" t="s">
        <v>2711</v>
      </c>
      <c r="B1107" s="393" t="s">
        <v>2712</v>
      </c>
      <c r="C1107" s="393" t="s">
        <v>2716</v>
      </c>
      <c r="D1107" s="387" t="s">
        <v>2717</v>
      </c>
    </row>
    <row r="1108" spans="1:4" x14ac:dyDescent="0.25">
      <c r="A1108" s="393" t="s">
        <v>2711</v>
      </c>
      <c r="B1108" s="393" t="s">
        <v>2715</v>
      </c>
      <c r="C1108" s="393" t="s">
        <v>2716</v>
      </c>
      <c r="D1108" s="387" t="s">
        <v>2718</v>
      </c>
    </row>
    <row r="1109" spans="1:4" x14ac:dyDescent="0.25">
      <c r="A1109" s="397" t="s">
        <v>2713</v>
      </c>
      <c r="B1109" s="397" t="s">
        <v>2714</v>
      </c>
      <c r="C1109" s="397" t="s">
        <v>2719</v>
      </c>
      <c r="D1109" s="387" t="s">
        <v>2720</v>
      </c>
    </row>
    <row r="1110" spans="1:4" x14ac:dyDescent="0.25">
      <c r="A1110" s="393" t="s">
        <v>2591</v>
      </c>
      <c r="B1110" s="393"/>
      <c r="C1110" s="393" t="s">
        <v>2592</v>
      </c>
    </row>
    <row r="1111" spans="1:4" x14ac:dyDescent="0.25">
      <c r="A1111" s="397" t="s">
        <v>2593</v>
      </c>
      <c r="B1111" s="397"/>
      <c r="C1111" s="397" t="s">
        <v>2594</v>
      </c>
    </row>
    <row r="1112" spans="1:4" x14ac:dyDescent="0.25">
      <c r="A1112" s="393" t="s">
        <v>2595</v>
      </c>
      <c r="B1112" s="393"/>
      <c r="C1112" s="393" t="s">
        <v>480</v>
      </c>
    </row>
    <row r="1113" spans="1:4" x14ac:dyDescent="0.25">
      <c r="A1113" s="393" t="s">
        <v>2596</v>
      </c>
      <c r="B1113" s="393"/>
      <c r="C1113" s="393" t="s">
        <v>2597</v>
      </c>
    </row>
    <row r="1114" spans="1:4" x14ac:dyDescent="0.25">
      <c r="A1114" s="393" t="s">
        <v>2598</v>
      </c>
      <c r="B1114" s="393"/>
      <c r="C1114" s="393" t="s">
        <v>2599</v>
      </c>
    </row>
    <row r="1115" spans="1:4" x14ac:dyDescent="0.25">
      <c r="A1115" s="393" t="s">
        <v>2724</v>
      </c>
      <c r="B1115" s="393" t="s">
        <v>2725</v>
      </c>
      <c r="C1115" s="393" t="s">
        <v>2721</v>
      </c>
      <c r="D1115" s="387" t="s">
        <v>2722</v>
      </c>
    </row>
    <row r="1116" spans="1:4" x14ac:dyDescent="0.25">
      <c r="A1116" s="393" t="s">
        <v>2724</v>
      </c>
      <c r="B1116" s="393" t="s">
        <v>2726</v>
      </c>
      <c r="C1116" s="393" t="s">
        <v>2721</v>
      </c>
      <c r="D1116" s="387" t="s">
        <v>2723</v>
      </c>
    </row>
    <row r="1117" spans="1:4" x14ac:dyDescent="0.25">
      <c r="A1117" s="393" t="s">
        <v>2600</v>
      </c>
      <c r="B1117" s="393"/>
      <c r="C1117" s="393" t="s">
        <v>2601</v>
      </c>
    </row>
    <row r="1118" spans="1:4" x14ac:dyDescent="0.25">
      <c r="A1118" s="393" t="s">
        <v>2602</v>
      </c>
      <c r="B1118" s="393"/>
      <c r="C1118" s="393" t="s">
        <v>2603</v>
      </c>
    </row>
    <row r="1119" spans="1:4" x14ac:dyDescent="0.25">
      <c r="A1119" s="393" t="s">
        <v>2604</v>
      </c>
      <c r="B1119" s="393"/>
      <c r="C1119" s="393" t="s">
        <v>2605</v>
      </c>
    </row>
    <row r="1120" spans="1:4" x14ac:dyDescent="0.25">
      <c r="A1120" s="393" t="s">
        <v>2606</v>
      </c>
      <c r="B1120" s="393"/>
      <c r="C1120" s="393" t="s">
        <v>2607</v>
      </c>
    </row>
    <row r="1121" spans="1:4" x14ac:dyDescent="0.25">
      <c r="A1121" s="393" t="s">
        <v>2727</v>
      </c>
      <c r="B1121" s="393" t="s">
        <v>2728</v>
      </c>
      <c r="C1121" s="393" t="s">
        <v>2729</v>
      </c>
      <c r="D1121" s="387" t="s">
        <v>2730</v>
      </c>
    </row>
    <row r="1122" spans="1:4" x14ac:dyDescent="0.25">
      <c r="A1122" s="393" t="s">
        <v>2608</v>
      </c>
      <c r="B1122" s="393"/>
      <c r="C1122" s="393" t="s">
        <v>2609</v>
      </c>
    </row>
    <row r="1123" spans="1:4" x14ac:dyDescent="0.25">
      <c r="A1123" s="397" t="s">
        <v>2610</v>
      </c>
      <c r="B1123" s="397"/>
      <c r="C1123" s="397" t="s">
        <v>2611</v>
      </c>
    </row>
    <row r="1124" spans="1:4" x14ac:dyDescent="0.25">
      <c r="A1124" s="393" t="s">
        <v>2612</v>
      </c>
      <c r="B1124" s="393"/>
      <c r="C1124" s="393" t="s">
        <v>2613</v>
      </c>
    </row>
    <row r="1125" spans="1:4" x14ac:dyDescent="0.25">
      <c r="A1125" s="393" t="s">
        <v>2614</v>
      </c>
      <c r="B1125" s="393"/>
      <c r="C1125" s="393" t="s">
        <v>551</v>
      </c>
    </row>
    <row r="1126" spans="1:4" x14ac:dyDescent="0.25">
      <c r="A1126" s="397" t="s">
        <v>2615</v>
      </c>
      <c r="B1126" s="397"/>
      <c r="C1126" s="397" t="s">
        <v>2616</v>
      </c>
    </row>
    <row r="1127" spans="1:4" x14ac:dyDescent="0.25">
      <c r="A1127" s="393" t="s">
        <v>2617</v>
      </c>
      <c r="B1127" s="393"/>
      <c r="C1127" s="393" t="s">
        <v>548</v>
      </c>
    </row>
    <row r="1128" spans="1:4" x14ac:dyDescent="0.25">
      <c r="A1128" s="393" t="s">
        <v>2618</v>
      </c>
      <c r="B1128" s="393"/>
      <c r="C1128" s="393" t="s">
        <v>547</v>
      </c>
    </row>
    <row r="1129" spans="1:4" x14ac:dyDescent="0.25">
      <c r="A1129" s="393" t="s">
        <v>2619</v>
      </c>
      <c r="B1129" s="393"/>
      <c r="C1129" s="393" t="s">
        <v>549</v>
      </c>
    </row>
    <row r="1130" spans="1:4" x14ac:dyDescent="0.25">
      <c r="A1130" s="393" t="s">
        <v>2620</v>
      </c>
      <c r="B1130" s="393"/>
      <c r="C1130" s="393" t="s">
        <v>2621</v>
      </c>
    </row>
    <row r="1131" spans="1:4" x14ac:dyDescent="0.25">
      <c r="A1131" s="393" t="s">
        <v>2622</v>
      </c>
      <c r="B1131" s="393"/>
      <c r="C1131" s="393" t="s">
        <v>2623</v>
      </c>
    </row>
    <row r="1132" spans="1:4" x14ac:dyDescent="0.25">
      <c r="A1132" s="393" t="s">
        <v>2731</v>
      </c>
      <c r="B1132" s="393" t="s">
        <v>2732</v>
      </c>
      <c r="C1132" s="393" t="s">
        <v>2733</v>
      </c>
      <c r="D1132" s="387" t="s">
        <v>2734</v>
      </c>
    </row>
    <row r="1133" spans="1:4" x14ac:dyDescent="0.25">
      <c r="A1133" s="399" t="s">
        <v>29</v>
      </c>
      <c r="B1133" s="399"/>
      <c r="C1133" s="387" t="s">
        <v>2745</v>
      </c>
      <c r="D1133" s="400"/>
    </row>
    <row r="1134" spans="1:4" x14ac:dyDescent="0.25">
      <c r="A1134" s="399" t="s">
        <v>365</v>
      </c>
      <c r="B1134" s="399"/>
      <c r="C1134" s="387" t="s">
        <v>2746</v>
      </c>
      <c r="D1134" s="400"/>
    </row>
    <row r="1135" spans="1:4" x14ac:dyDescent="0.25">
      <c r="A1135" s="399" t="s">
        <v>366</v>
      </c>
      <c r="B1135" s="399"/>
      <c r="C1135" s="387" t="s">
        <v>2747</v>
      </c>
      <c r="D1135" s="400"/>
    </row>
    <row r="1136" spans="1:4" x14ac:dyDescent="0.25">
      <c r="A1136" s="399" t="s">
        <v>369</v>
      </c>
      <c r="B1136" s="399"/>
      <c r="C1136" s="387" t="s">
        <v>2748</v>
      </c>
      <c r="D1136" s="400"/>
    </row>
    <row r="1137" spans="1:4" x14ac:dyDescent="0.25">
      <c r="A1137" s="399" t="s">
        <v>370</v>
      </c>
      <c r="B1137" s="399"/>
      <c r="C1137" s="387" t="s">
        <v>2749</v>
      </c>
      <c r="D1137" s="400"/>
    </row>
    <row r="1138" spans="1:4" x14ac:dyDescent="0.25">
      <c r="A1138" s="399" t="s">
        <v>374</v>
      </c>
      <c r="B1138" s="399"/>
      <c r="C1138" s="387" t="s">
        <v>2750</v>
      </c>
      <c r="D1138" s="400"/>
    </row>
    <row r="1139" spans="1:4" x14ac:dyDescent="0.25">
      <c r="A1139" s="399" t="s">
        <v>366</v>
      </c>
      <c r="B1139" s="399"/>
      <c r="C1139" s="387" t="s">
        <v>2747</v>
      </c>
      <c r="D1139" s="400"/>
    </row>
    <row r="1140" spans="1:4" x14ac:dyDescent="0.25">
      <c r="A1140" s="399" t="s">
        <v>377</v>
      </c>
      <c r="B1140" s="399"/>
      <c r="C1140" s="387" t="s">
        <v>2751</v>
      </c>
      <c r="D1140" s="400"/>
    </row>
    <row r="1141" spans="1:4" x14ac:dyDescent="0.25">
      <c r="A1141" s="399" t="s">
        <v>378</v>
      </c>
      <c r="B1141" s="399"/>
      <c r="C1141" s="387" t="s">
        <v>2752</v>
      </c>
      <c r="D1141" s="400"/>
    </row>
    <row r="1142" spans="1:4" x14ac:dyDescent="0.25">
      <c r="A1142" s="399" t="s">
        <v>384</v>
      </c>
      <c r="B1142" s="399"/>
      <c r="C1142" s="387" t="s">
        <v>2753</v>
      </c>
      <c r="D1142" s="400"/>
    </row>
    <row r="1143" spans="1:4" x14ac:dyDescent="0.25">
      <c r="A1143" s="399" t="s">
        <v>385</v>
      </c>
      <c r="B1143" s="399"/>
      <c r="C1143" s="387" t="s">
        <v>2754</v>
      </c>
      <c r="D1143" s="400"/>
    </row>
    <row r="1144" spans="1:4" x14ac:dyDescent="0.25">
      <c r="A1144" s="399" t="s">
        <v>387</v>
      </c>
      <c r="B1144" s="399"/>
      <c r="C1144" s="387" t="s">
        <v>2755</v>
      </c>
      <c r="D1144" s="400"/>
    </row>
    <row r="1145" spans="1:4" x14ac:dyDescent="0.25">
      <c r="A1145" s="399" t="s">
        <v>374</v>
      </c>
      <c r="B1145" s="399"/>
      <c r="C1145" s="387" t="s">
        <v>2750</v>
      </c>
      <c r="D1145" s="400"/>
    </row>
    <row r="1146" spans="1:4" x14ac:dyDescent="0.25">
      <c r="A1146" s="399" t="s">
        <v>389</v>
      </c>
      <c r="B1146" s="399"/>
      <c r="C1146" s="387" t="s">
        <v>2756</v>
      </c>
      <c r="D1146" s="400"/>
    </row>
    <row r="1147" spans="1:4" x14ac:dyDescent="0.25">
      <c r="A1147" s="399" t="s">
        <v>387</v>
      </c>
      <c r="B1147" s="399"/>
      <c r="C1147" s="387" t="s">
        <v>2755</v>
      </c>
      <c r="D1147" s="400"/>
    </row>
    <row r="1148" spans="1:4" x14ac:dyDescent="0.25">
      <c r="A1148" s="399" t="s">
        <v>392</v>
      </c>
      <c r="B1148" s="399"/>
      <c r="C1148" s="387" t="s">
        <v>2757</v>
      </c>
      <c r="D1148" s="400"/>
    </row>
    <row r="1149" spans="1:4" x14ac:dyDescent="0.25">
      <c r="A1149" s="399" t="s">
        <v>391</v>
      </c>
      <c r="B1149" s="399"/>
      <c r="C1149" s="387" t="s">
        <v>2758</v>
      </c>
      <c r="D1149" s="400"/>
    </row>
    <row r="1150" spans="1:4" x14ac:dyDescent="0.25">
      <c r="A1150" s="399" t="s">
        <v>391</v>
      </c>
      <c r="B1150" s="399"/>
      <c r="C1150" s="387" t="s">
        <v>2758</v>
      </c>
      <c r="D1150" s="400"/>
    </row>
    <row r="1151" spans="1:4" x14ac:dyDescent="0.25">
      <c r="A1151" s="399" t="s">
        <v>395</v>
      </c>
      <c r="B1151" s="399"/>
      <c r="C1151" s="387" t="s">
        <v>2759</v>
      </c>
      <c r="D1151" s="400"/>
    </row>
    <row r="1152" spans="1:4" x14ac:dyDescent="0.25">
      <c r="A1152" s="399" t="s">
        <v>389</v>
      </c>
      <c r="B1152" s="399"/>
      <c r="C1152" s="387" t="s">
        <v>2756</v>
      </c>
      <c r="D1152" s="400"/>
    </row>
    <row r="1153" spans="1:4" x14ac:dyDescent="0.25">
      <c r="A1153" s="399" t="s">
        <v>396</v>
      </c>
      <c r="B1153" s="399"/>
      <c r="C1153" s="387" t="s">
        <v>2760</v>
      </c>
      <c r="D1153" s="400"/>
    </row>
    <row r="1154" spans="1:4" x14ac:dyDescent="0.25">
      <c r="A1154" s="399" t="s">
        <v>392</v>
      </c>
      <c r="B1154" s="399"/>
      <c r="C1154" s="387" t="s">
        <v>2757</v>
      </c>
      <c r="D1154" s="400"/>
    </row>
    <row r="1155" spans="1:4" x14ac:dyDescent="0.25">
      <c r="A1155" s="399" t="s">
        <v>396</v>
      </c>
      <c r="B1155" s="399"/>
      <c r="C1155" s="387" t="s">
        <v>2760</v>
      </c>
      <c r="D1155" s="400"/>
    </row>
    <row r="1156" spans="1:4" x14ac:dyDescent="0.25">
      <c r="A1156" s="399" t="s">
        <v>405</v>
      </c>
      <c r="B1156" s="399"/>
      <c r="C1156" s="387" t="s">
        <v>2761</v>
      </c>
      <c r="D1156" s="400"/>
    </row>
    <row r="1157" spans="1:4" x14ac:dyDescent="0.25">
      <c r="A1157" s="399" t="s">
        <v>374</v>
      </c>
      <c r="B1157" s="399"/>
      <c r="C1157" s="387" t="s">
        <v>2750</v>
      </c>
      <c r="D1157" s="400"/>
    </row>
    <row r="1158" spans="1:4" x14ac:dyDescent="0.25">
      <c r="A1158" s="399" t="s">
        <v>408</v>
      </c>
      <c r="B1158" s="399"/>
      <c r="C1158" s="387" t="s">
        <v>2762</v>
      </c>
      <c r="D1158" s="400"/>
    </row>
    <row r="1159" spans="1:4" x14ac:dyDescent="0.25">
      <c r="A1159" s="399" t="s">
        <v>395</v>
      </c>
      <c r="B1159" s="399"/>
      <c r="C1159" s="387" t="s">
        <v>2759</v>
      </c>
      <c r="D1159" s="400"/>
    </row>
    <row r="1160" spans="1:4" x14ac:dyDescent="0.25">
      <c r="A1160" s="399" t="s">
        <v>378</v>
      </c>
      <c r="B1160" s="399"/>
      <c r="C1160" s="387" t="s">
        <v>2752</v>
      </c>
      <c r="D1160" s="400"/>
    </row>
    <row r="1161" spans="1:4" x14ac:dyDescent="0.25">
      <c r="A1161" s="399" t="s">
        <v>387</v>
      </c>
      <c r="B1161" s="399"/>
      <c r="C1161" s="387" t="s">
        <v>2755</v>
      </c>
      <c r="D1161" s="400"/>
    </row>
    <row r="1162" spans="1:4" x14ac:dyDescent="0.25">
      <c r="A1162" s="399" t="s">
        <v>389</v>
      </c>
      <c r="B1162" s="399"/>
      <c r="C1162" s="387" t="s">
        <v>2756</v>
      </c>
      <c r="D1162" s="400"/>
    </row>
    <row r="1163" spans="1:4" x14ac:dyDescent="0.25">
      <c r="A1163" s="399" t="s">
        <v>391</v>
      </c>
      <c r="B1163" s="399"/>
      <c r="C1163" s="387" t="s">
        <v>2758</v>
      </c>
      <c r="D1163" s="400"/>
    </row>
    <row r="1164" spans="1:4" x14ac:dyDescent="0.25">
      <c r="A1164" s="399" t="s">
        <v>392</v>
      </c>
      <c r="B1164" s="399"/>
      <c r="C1164" s="387" t="s">
        <v>2757</v>
      </c>
      <c r="D1164" s="400"/>
    </row>
    <row r="1165" spans="1:4" x14ac:dyDescent="0.25">
      <c r="A1165" s="387" t="s">
        <v>354</v>
      </c>
      <c r="B1165" s="399"/>
      <c r="C1165" s="387" t="s">
        <v>2870</v>
      </c>
    </row>
    <row r="1166" spans="1:4" x14ac:dyDescent="0.25">
      <c r="A1166" s="387" t="s">
        <v>2837</v>
      </c>
      <c r="B1166" s="399"/>
      <c r="C1166" s="387" t="s">
        <v>2841</v>
      </c>
    </row>
    <row r="1167" spans="1:4" x14ac:dyDescent="0.25">
      <c r="A1167" s="387" t="s">
        <v>2838</v>
      </c>
      <c r="B1167" s="399"/>
      <c r="C1167" s="387" t="s">
        <v>2842</v>
      </c>
    </row>
    <row r="1168" spans="1:4" x14ac:dyDescent="0.25">
      <c r="A1168" s="387" t="s">
        <v>2839</v>
      </c>
      <c r="B1168" s="399"/>
      <c r="C1168" s="387" t="s">
        <v>2843</v>
      </c>
    </row>
    <row r="1169" spans="1:4" x14ac:dyDescent="0.25">
      <c r="A1169" s="387" t="s">
        <v>2801</v>
      </c>
      <c r="B1169" s="399"/>
      <c r="C1169" s="387" t="s">
        <v>2844</v>
      </c>
    </row>
    <row r="1170" spans="1:4" x14ac:dyDescent="0.25">
      <c r="A1170" s="387" t="s">
        <v>2802</v>
      </c>
      <c r="B1170" s="399"/>
      <c r="C1170" s="387" t="s">
        <v>2802</v>
      </c>
    </row>
    <row r="1171" spans="1:4" x14ac:dyDescent="0.25">
      <c r="A1171" s="387" t="s">
        <v>2803</v>
      </c>
      <c r="B1171" s="399"/>
      <c r="C1171" s="387" t="s">
        <v>2845</v>
      </c>
    </row>
    <row r="1172" spans="1:4" x14ac:dyDescent="0.25">
      <c r="A1172" s="387" t="s">
        <v>2804</v>
      </c>
      <c r="B1172" s="399"/>
      <c r="C1172" s="387" t="s">
        <v>2846</v>
      </c>
    </row>
    <row r="1173" spans="1:4" x14ac:dyDescent="0.25">
      <c r="A1173" s="387" t="s">
        <v>2805</v>
      </c>
      <c r="B1173" s="399"/>
      <c r="C1173" s="387" t="s">
        <v>2847</v>
      </c>
    </row>
    <row r="1174" spans="1:4" x14ac:dyDescent="0.25">
      <c r="A1174" s="387" t="s">
        <v>2806</v>
      </c>
      <c r="B1174" s="399"/>
      <c r="C1174" s="387" t="s">
        <v>2848</v>
      </c>
    </row>
    <row r="1175" spans="1:4" x14ac:dyDescent="0.25">
      <c r="A1175" s="387" t="s">
        <v>2807</v>
      </c>
      <c r="B1175" s="399"/>
      <c r="C1175" s="387" t="s">
        <v>2849</v>
      </c>
    </row>
    <row r="1176" spans="1:4" x14ac:dyDescent="0.25">
      <c r="A1176" s="387" t="s">
        <v>2832</v>
      </c>
      <c r="B1176" s="399"/>
      <c r="C1176" s="387" t="s">
        <v>2850</v>
      </c>
    </row>
    <row r="1177" spans="1:4" x14ac:dyDescent="0.25">
      <c r="A1177" s="387" t="s">
        <v>2808</v>
      </c>
      <c r="B1177" s="399"/>
      <c r="C1177" s="387" t="s">
        <v>2851</v>
      </c>
    </row>
    <row r="1178" spans="1:4" x14ac:dyDescent="0.25">
      <c r="A1178" s="387" t="s">
        <v>2840</v>
      </c>
      <c r="B1178" s="399"/>
      <c r="C1178" s="387" t="s">
        <v>2852</v>
      </c>
    </row>
    <row r="1179" spans="1:4" x14ac:dyDescent="0.25">
      <c r="A1179" s="401" t="s">
        <v>2868</v>
      </c>
      <c r="B1179" s="402"/>
      <c r="C1179" s="401" t="s">
        <v>2869</v>
      </c>
      <c r="D1179" s="401"/>
    </row>
  </sheetData>
  <sheetProtection sheet="1" formatColumns="0"/>
  <pageMargins left="0.7" right="0.7" top="0.75" bottom="0.75" header="0.3" footer="0.3"/>
  <pageSetup paperSize="9" orientation="portrait" horizontalDpi="300" verticalDpi="30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H100"/>
  <sheetViews>
    <sheetView topLeftCell="B2" zoomScaleNormal="100" workbookViewId="0">
      <selection activeCell="D11" sqref="D11"/>
    </sheetView>
  </sheetViews>
  <sheetFormatPr defaultColWidth="8.84375" defaultRowHeight="15.5" x14ac:dyDescent="0.35"/>
  <cols>
    <col min="1" max="1" width="2.07421875" style="222" hidden="1" customWidth="1"/>
    <col min="2" max="2" width="3.53515625" style="331" customWidth="1"/>
    <col min="3" max="3" width="47.4609375" style="222" customWidth="1"/>
    <col min="4" max="5" width="9.07421875" style="222" customWidth="1"/>
    <col min="6" max="6" width="8.23046875" style="222" customWidth="1"/>
    <col min="7" max="7" width="9.07421875" style="222" customWidth="1"/>
    <col min="8" max="8" width="9.69140625" style="222" customWidth="1"/>
    <col min="9" max="9" width="8.07421875" style="222" customWidth="1"/>
    <col min="10" max="10" width="10.07421875" style="222" customWidth="1"/>
    <col min="11" max="11" width="9.07421875" style="222" customWidth="1"/>
    <col min="12" max="12" width="10.4609375" style="222" customWidth="1"/>
    <col min="13" max="13" width="9.07421875" style="222" customWidth="1"/>
    <col min="14" max="14" width="9.23046875" style="222" customWidth="1"/>
    <col min="15" max="15" width="13.765625" style="222" hidden="1" customWidth="1"/>
    <col min="16" max="16" width="9.4609375" style="222" customWidth="1"/>
    <col min="17" max="17" width="9.765625" style="222" customWidth="1"/>
    <col min="18" max="18" width="1.765625" style="222" customWidth="1"/>
    <col min="19" max="19" width="2.23046875" style="222" customWidth="1"/>
    <col min="20" max="20" width="2.07421875" style="222" hidden="1" customWidth="1"/>
    <col min="21" max="21" width="5.3046875" style="222" bestFit="1" customWidth="1"/>
    <col min="22" max="22" width="8" style="222" customWidth="1"/>
    <col min="23" max="24" width="8.69140625" style="222" customWidth="1"/>
    <col min="25" max="25" width="10.53515625" style="222" bestFit="1" customWidth="1"/>
    <col min="26" max="26" width="7.4609375" style="222" customWidth="1"/>
    <col min="27" max="27" width="5.3046875" style="222" bestFit="1" customWidth="1"/>
    <col min="28" max="28" width="5.3046875" style="222" hidden="1" customWidth="1"/>
    <col min="29" max="29" width="6.4609375" style="222" hidden="1" customWidth="1"/>
    <col min="30" max="30" width="6.4609375" style="222" bestFit="1" customWidth="1"/>
    <col min="31" max="31" width="24.4609375" style="222" customWidth="1"/>
    <col min="32" max="32" width="7.07421875" style="222" bestFit="1" customWidth="1"/>
    <col min="33" max="34" width="6.07421875" style="222" bestFit="1" customWidth="1"/>
    <col min="35" max="16384" width="8.84375" style="222"/>
  </cols>
  <sheetData>
    <row r="1" spans="1:34" ht="15" hidden="1" customHeight="1" thickBot="1" x14ac:dyDescent="0.4">
      <c r="A1" s="141"/>
      <c r="B1" s="141"/>
      <c r="C1" s="142"/>
      <c r="D1" s="142"/>
      <c r="E1" s="142"/>
      <c r="F1" s="142"/>
      <c r="G1" s="142"/>
      <c r="H1" s="142"/>
      <c r="I1" s="142"/>
      <c r="J1" s="142"/>
      <c r="K1" s="142"/>
      <c r="L1" s="142"/>
      <c r="M1" s="142"/>
      <c r="N1" s="142"/>
      <c r="O1" s="142"/>
      <c r="P1" s="142"/>
      <c r="Q1" s="142"/>
      <c r="R1" s="142"/>
      <c r="S1" s="221"/>
      <c r="T1" s="221"/>
      <c r="U1" s="290"/>
      <c r="V1" s="290"/>
      <c r="W1" s="290"/>
      <c r="X1" s="290"/>
      <c r="Y1" s="290"/>
      <c r="Z1" s="284"/>
      <c r="AA1" s="284"/>
      <c r="AB1" s="284"/>
      <c r="AC1" s="284"/>
      <c r="AD1" s="284"/>
      <c r="AE1" s="284"/>
      <c r="AF1" s="284"/>
      <c r="AG1" s="284"/>
      <c r="AH1" s="284"/>
    </row>
    <row r="2" spans="1:34" ht="16.899999999999999" customHeight="1" thickTop="1" x14ac:dyDescent="0.35">
      <c r="A2" s="141"/>
      <c r="B2" s="643" t="str">
        <f>FrontPage!B2</f>
        <v>Alldro cyfalaf 2022-23</v>
      </c>
      <c r="C2" s="643"/>
      <c r="D2" s="602"/>
      <c r="E2" s="601"/>
      <c r="F2" s="602"/>
      <c r="G2" s="602"/>
      <c r="H2" s="602"/>
      <c r="I2" s="602"/>
      <c r="J2" s="602"/>
      <c r="K2" s="602"/>
      <c r="L2" s="602"/>
      <c r="M2" s="602"/>
      <c r="N2" s="602"/>
      <c r="O2" s="164"/>
      <c r="P2" s="164"/>
      <c r="Q2" s="189" t="s">
        <v>287</v>
      </c>
      <c r="R2" s="165"/>
      <c r="S2" s="221"/>
      <c r="T2" s="221"/>
      <c r="U2" s="701" t="str">
        <f>Text!F326</f>
        <v>Sylwch: Os ydych chi'n fodlon â'r gwiriadau dilysu ar dudalennau COR1-2 a COR4Fin, dim ond unwaith y mae angen i chi gadarnhau hyn, yn ddelfrydol trwy e-bost. Mae unrhyw wybodaeth ychwanegol bob amser yn ddefnyddiol ond nid yw'n hanfodol.</v>
      </c>
      <c r="V2" s="702"/>
      <c r="W2" s="702"/>
      <c r="X2" s="702"/>
      <c r="Y2" s="702"/>
      <c r="Z2" s="702"/>
      <c r="AA2" s="702"/>
      <c r="AB2" s="702"/>
      <c r="AC2" s="702"/>
      <c r="AD2" s="702"/>
      <c r="AE2" s="703"/>
    </row>
    <row r="3" spans="1:34" ht="25" customHeight="1" x14ac:dyDescent="0.35">
      <c r="A3" s="141"/>
      <c r="B3" s="552" t="str">
        <f>IF(UANumber=0,Text!F25,IF(FrontPage!D4=1,"Cod: "&amp;UANumber&amp;"  "&amp;Text!F26&amp;": "&amp;VLOOKUP(FrontPage!$F$6,Authority,4,FALSE),"Code: "&amp;UANumber&amp;"  "&amp;Text!F26&amp;": "&amp;VLOOKUP(FrontPage!$F$6,Authority,3,FALSE)))</f>
        <v>Dewiswch eich awdurdod ar y dudalen flaen</v>
      </c>
      <c r="C3" s="135"/>
      <c r="D3" s="699" t="s">
        <v>2895</v>
      </c>
      <c r="E3" s="700"/>
      <c r="F3" s="700"/>
      <c r="G3" s="700"/>
      <c r="H3" s="700"/>
      <c r="I3" s="700"/>
      <c r="J3" s="700"/>
      <c r="K3" s="697" t="s">
        <v>2783</v>
      </c>
      <c r="L3" s="697"/>
      <c r="M3" s="697" t="s">
        <v>2894</v>
      </c>
      <c r="N3" s="698"/>
      <c r="O3" s="120"/>
      <c r="P3" s="120"/>
      <c r="Q3" s="120"/>
      <c r="R3" s="166"/>
      <c r="S3" s="221"/>
      <c r="T3" s="221"/>
      <c r="U3" s="704"/>
      <c r="V3" s="705"/>
      <c r="W3" s="705"/>
      <c r="X3" s="705"/>
      <c r="Y3" s="705"/>
      <c r="Z3" s="705"/>
      <c r="AA3" s="705"/>
      <c r="AB3" s="705"/>
      <c r="AC3" s="705"/>
      <c r="AD3" s="705"/>
      <c r="AE3" s="706"/>
    </row>
    <row r="4" spans="1:34" ht="15" customHeight="1" thickBot="1" x14ac:dyDescent="0.4">
      <c r="A4" s="141"/>
      <c r="B4" s="119"/>
      <c r="C4" s="167"/>
      <c r="D4" s="120"/>
      <c r="E4" s="120"/>
      <c r="F4" s="120"/>
      <c r="G4" s="120"/>
      <c r="H4" s="167"/>
      <c r="I4" s="167"/>
      <c r="J4" s="167"/>
      <c r="K4" s="167"/>
      <c r="L4" s="167"/>
      <c r="M4" s="167"/>
      <c r="N4" s="167"/>
      <c r="O4" s="167"/>
      <c r="P4" s="167"/>
      <c r="Q4" s="167"/>
      <c r="R4" s="166"/>
      <c r="S4" s="221"/>
      <c r="T4" s="221"/>
      <c r="U4" s="707"/>
      <c r="V4" s="708"/>
      <c r="W4" s="708"/>
      <c r="X4" s="708"/>
      <c r="Y4" s="708"/>
      <c r="Z4" s="708"/>
      <c r="AA4" s="708"/>
      <c r="AB4" s="708"/>
      <c r="AC4" s="708"/>
      <c r="AD4" s="708"/>
      <c r="AE4" s="709"/>
    </row>
    <row r="5" spans="1:34" ht="14.15" customHeight="1" thickTop="1" thickBot="1" x14ac:dyDescent="0.4">
      <c r="A5" s="141"/>
      <c r="B5" s="553" t="str">
        <f>Text!F27</f>
        <v>COR1-2:       Alldro cyfalaf 1 a 2</v>
      </c>
      <c r="C5" s="120"/>
      <c r="D5" s="120"/>
      <c r="E5" s="28" t="str">
        <f>Text!F122&amp;", "&amp;Details!H40</f>
        <v>Gwariant a derbyniadau cyfalaf, 2022-23</v>
      </c>
      <c r="F5" s="120"/>
      <c r="G5" s="120"/>
      <c r="H5" s="120"/>
      <c r="I5" s="120"/>
      <c r="J5" s="120"/>
      <c r="K5" s="120"/>
      <c r="L5" s="120"/>
      <c r="M5" s="120"/>
      <c r="N5" s="120"/>
      <c r="O5" s="120"/>
      <c r="P5" s="120"/>
      <c r="Q5" s="120"/>
      <c r="R5" s="166"/>
      <c r="S5" s="221"/>
      <c r="T5" s="221"/>
      <c r="U5" s="332" t="str">
        <f>LEFT(Text!F322,24)</f>
        <v xml:space="preserve">Flwyddyn ar ôl blwyddyn </v>
      </c>
      <c r="V5" s="290"/>
      <c r="W5" s="290"/>
      <c r="X5" s="290"/>
      <c r="Y5" s="290"/>
      <c r="Z5" s="284"/>
      <c r="AA5" s="284"/>
      <c r="AB5" s="284"/>
      <c r="AC5" s="284"/>
      <c r="AD5" s="284"/>
      <c r="AE5" s="284"/>
      <c r="AF5" s="284"/>
      <c r="AG5" s="284"/>
      <c r="AH5" s="284"/>
    </row>
    <row r="6" spans="1:34" ht="15" customHeight="1" thickBot="1" x14ac:dyDescent="0.4">
      <c r="A6" s="141"/>
      <c r="B6" s="169"/>
      <c r="C6" s="168"/>
      <c r="D6" s="120"/>
      <c r="E6" s="120"/>
      <c r="F6" s="120"/>
      <c r="G6" s="120"/>
      <c r="H6" s="120"/>
      <c r="I6" s="120"/>
      <c r="J6" s="120"/>
      <c r="K6" s="120"/>
      <c r="L6" s="120"/>
      <c r="M6" s="120"/>
      <c r="N6" s="120"/>
      <c r="O6" s="120"/>
      <c r="P6" s="120"/>
      <c r="Q6" s="143" t="str">
        <f>Text!F126</f>
        <v>£ miloedd</v>
      </c>
      <c r="R6" s="166"/>
      <c r="S6" s="221"/>
      <c r="T6" s="221"/>
      <c r="U6" s="290"/>
      <c r="V6" s="290"/>
      <c r="W6" s="290"/>
      <c r="X6" s="290"/>
      <c r="Y6" s="290"/>
      <c r="Z6" s="284"/>
      <c r="AA6" s="284"/>
      <c r="AB6" s="547">
        <f>UANumber</f>
        <v>0</v>
      </c>
      <c r="AC6" s="284"/>
      <c r="AD6" s="284"/>
    </row>
    <row r="7" spans="1:34" ht="16" thickBot="1" x14ac:dyDescent="0.4">
      <c r="A7" s="141"/>
      <c r="B7" s="170"/>
      <c r="C7" s="168"/>
      <c r="D7" s="171"/>
      <c r="E7" s="172"/>
      <c r="F7" s="172"/>
      <c r="G7" s="172"/>
      <c r="H7" s="172"/>
      <c r="I7" s="172"/>
      <c r="J7" s="172"/>
      <c r="K7" s="172"/>
      <c r="L7" s="172"/>
      <c r="M7" s="171"/>
      <c r="N7" s="172"/>
      <c r="O7" s="172"/>
      <c r="P7" s="172"/>
      <c r="Q7" s="173"/>
      <c r="R7" s="174"/>
      <c r="S7" s="221"/>
      <c r="T7" s="221"/>
      <c r="U7" s="290"/>
      <c r="V7" s="542" t="str">
        <f>Text!F309</f>
        <v>colofn</v>
      </c>
      <c r="W7" s="286"/>
      <c r="X7" s="540" t="str">
        <f>Text!F310</f>
        <v>goddefiannau:</v>
      </c>
      <c r="Y7" s="583">
        <v>5000</v>
      </c>
      <c r="Z7" s="539">
        <v>50</v>
      </c>
      <c r="AA7" s="286"/>
      <c r="AB7" s="548" t="s">
        <v>287</v>
      </c>
      <c r="AC7" s="286"/>
      <c r="AD7" s="284"/>
    </row>
    <row r="8" spans="1:34" ht="18" thickBot="1" x14ac:dyDescent="0.4">
      <c r="A8" s="141"/>
      <c r="B8" s="170"/>
      <c r="C8" s="560" t="str">
        <f>IF(FrontPage!$D$4=1,Text!F301,"")</f>
        <v>Hyperddolen canllawiau</v>
      </c>
      <c r="D8" s="581" t="str">
        <f>Text!F123</f>
        <v>Gwariant</v>
      </c>
      <c r="E8" s="175"/>
      <c r="F8" s="175"/>
      <c r="G8" s="175"/>
      <c r="H8" s="556"/>
      <c r="I8" s="175"/>
      <c r="J8" s="175"/>
      <c r="K8" s="175"/>
      <c r="L8" s="175"/>
      <c r="M8" s="580" t="str">
        <f>Text!F124</f>
        <v>Derbyniadau</v>
      </c>
      <c r="N8" s="555"/>
      <c r="O8" s="176"/>
      <c r="P8" s="176"/>
      <c r="Q8" s="554" t="str">
        <f>Text!F125</f>
        <v>Memo</v>
      </c>
      <c r="R8" s="174"/>
      <c r="S8" s="221"/>
      <c r="T8" s="221"/>
      <c r="U8" s="290"/>
      <c r="V8" s="543">
        <v>9</v>
      </c>
      <c r="W8" s="286"/>
      <c r="X8" s="286"/>
      <c r="Y8" s="541" t="str">
        <f>Text!F311</f>
        <v>gwahaniaethau:</v>
      </c>
      <c r="Z8" s="336"/>
      <c r="AA8" s="545">
        <f>SUM(AA11:AA89)</f>
        <v>0</v>
      </c>
      <c r="AB8" s="546">
        <f>SUM(AB11:AB89)</f>
        <v>0</v>
      </c>
      <c r="AC8" s="545">
        <f>SUM(AC11:AC89)</f>
        <v>0</v>
      </c>
      <c r="AD8" s="284"/>
    </row>
    <row r="9" spans="1:34" ht="63.5" x14ac:dyDescent="0.35">
      <c r="A9" s="141"/>
      <c r="B9" s="170"/>
      <c r="C9" s="560"/>
      <c r="D9" s="549" t="str">
        <f>Text!F109</f>
        <v>Caffael tir ac adeiladau presennol</v>
      </c>
      <c r="E9" s="549" t="str">
        <f>Text!F110</f>
        <v>Adeiladau newydd, addasu ac adnewyddu</v>
      </c>
      <c r="F9" s="549" t="str">
        <f>Text!F111</f>
        <v>Cerbydau</v>
      </c>
      <c r="G9" s="549" t="str">
        <f>Text!F112</f>
        <v>Peiriannau ac offer safle</v>
      </c>
      <c r="H9" s="550" t="str">
        <f>Text!F113</f>
        <v>Cyfanswm gwariant ar asedau sefydlog</v>
      </c>
      <c r="I9" s="549" t="str">
        <f>Text!F114</f>
        <v>Grantiau cyfalaf</v>
      </c>
      <c r="J9" s="549" t="str">
        <f>Text!F115</f>
        <v>Blanesymiau cyfalaf</v>
      </c>
      <c r="K9" s="549" t="str">
        <f>Text!F116</f>
        <v>Asedau sefylog annirweddol</v>
      </c>
      <c r="L9" s="550" t="str">
        <f>Text!F117</f>
        <v>Cyfanswm gwariant cyfalaf   (5 to 8)</v>
      </c>
      <c r="M9" s="549" t="str">
        <f>Text!F118</f>
        <v>Gwerthu asedau sefydlog</v>
      </c>
      <c r="N9" s="549" t="str">
        <f>Text!F119</f>
        <v>Ad-dalu blaensymiau a grantiau cyfalaf</v>
      </c>
      <c r="O9" s="549"/>
      <c r="P9" s="550" t="str">
        <f>Text!F120</f>
        <v>Cyfanswm derbyniadau (10 + 11)</v>
      </c>
      <c r="Q9" s="551" t="str">
        <f>Text!F121</f>
        <v xml:space="preserve">Asedau nad ydynt yn cael eu cyllido gan wariant cyfalaf ALl </v>
      </c>
      <c r="R9" s="174"/>
      <c r="S9" s="221"/>
      <c r="T9" s="226" t="s">
        <v>2809</v>
      </c>
      <c r="U9" s="561" t="str">
        <f>Text!F308</f>
        <v>Rhes</v>
      </c>
      <c r="V9" s="544">
        <f>Year-202</f>
        <v>202021</v>
      </c>
      <c r="W9" s="544">
        <f>Year-101</f>
        <v>202122</v>
      </c>
      <c r="X9" s="544" t="str">
        <f>Details!H40</f>
        <v>2022-23</v>
      </c>
      <c r="Y9" s="544" t="str">
        <f>Text!F312</f>
        <v>£ miloedd</v>
      </c>
      <c r="Z9" s="544" t="str">
        <f>Text!F313</f>
        <v>canran</v>
      </c>
      <c r="AA9" s="584" t="str">
        <f>Text!F314</f>
        <v>Auto</v>
      </c>
      <c r="AB9" s="558" t="str">
        <f>Text!F315</f>
        <v>Marcio</v>
      </c>
      <c r="AC9" s="559" t="str">
        <f>Text!F316</f>
        <v>Gwirio</v>
      </c>
      <c r="AD9" s="544" t="str">
        <f>Text!F317</f>
        <v>Statws</v>
      </c>
      <c r="AE9" s="557" t="str">
        <f>Text!F318</f>
        <v>Eich Sylwadau</v>
      </c>
      <c r="AF9" s="617" t="str">
        <f>Text!F319</f>
        <v>Ein Sylwadau</v>
      </c>
      <c r="AG9" s="617" t="str">
        <f>Text!F320</f>
        <v>llythrenau</v>
      </c>
      <c r="AH9" s="618" t="str">
        <f>Text!F321</f>
        <v>Dyddiad</v>
      </c>
    </row>
    <row r="10" spans="1:34" ht="15" customHeight="1" x14ac:dyDescent="0.35">
      <c r="A10" s="141"/>
      <c r="B10" s="170"/>
      <c r="C10" s="120"/>
      <c r="D10" s="177" t="s">
        <v>56</v>
      </c>
      <c r="E10" s="177" t="s">
        <v>57</v>
      </c>
      <c r="F10" s="177" t="s">
        <v>58</v>
      </c>
      <c r="G10" s="178" t="s">
        <v>59</v>
      </c>
      <c r="H10" s="179" t="s">
        <v>113</v>
      </c>
      <c r="I10" s="178" t="s">
        <v>60</v>
      </c>
      <c r="J10" s="178" t="s">
        <v>61</v>
      </c>
      <c r="K10" s="178" t="s">
        <v>62</v>
      </c>
      <c r="L10" s="180" t="s">
        <v>835</v>
      </c>
      <c r="M10" s="178" t="s">
        <v>292</v>
      </c>
      <c r="N10" s="178" t="s">
        <v>63</v>
      </c>
      <c r="O10" s="181"/>
      <c r="P10" s="180" t="s">
        <v>836</v>
      </c>
      <c r="Q10" s="177" t="s">
        <v>293</v>
      </c>
      <c r="R10" s="174"/>
      <c r="S10" s="221"/>
      <c r="T10" s="221"/>
      <c r="U10" s="526" t="s">
        <v>2787</v>
      </c>
      <c r="V10" s="527" t="s">
        <v>2788</v>
      </c>
      <c r="W10" s="527" t="s">
        <v>2789</v>
      </c>
      <c r="X10" s="527" t="s">
        <v>2790</v>
      </c>
      <c r="Y10" s="527" t="s">
        <v>2791</v>
      </c>
      <c r="Z10" s="528" t="s">
        <v>2792</v>
      </c>
      <c r="AA10" s="529" t="s">
        <v>2793</v>
      </c>
      <c r="AB10" s="529" t="s">
        <v>2794</v>
      </c>
      <c r="AC10" s="529" t="s">
        <v>2795</v>
      </c>
      <c r="AD10" s="530" t="s">
        <v>2796</v>
      </c>
      <c r="AE10" s="527" t="s">
        <v>2797</v>
      </c>
      <c r="AF10" s="531" t="s">
        <v>2798</v>
      </c>
      <c r="AG10" s="532" t="s">
        <v>2799</v>
      </c>
      <c r="AH10" s="533" t="s">
        <v>2800</v>
      </c>
    </row>
    <row r="11" spans="1:34" ht="14.15" customHeight="1" x14ac:dyDescent="0.35">
      <c r="A11" s="141"/>
      <c r="B11" s="339">
        <v>1.1000000000000001</v>
      </c>
      <c r="C11" s="120" t="str">
        <f>Text!F28</f>
        <v>Addysg cyn-gynradd</v>
      </c>
      <c r="D11" s="340">
        <v>0</v>
      </c>
      <c r="E11" s="340">
        <v>0</v>
      </c>
      <c r="F11" s="340">
        <v>0</v>
      </c>
      <c r="G11" s="340">
        <v>0</v>
      </c>
      <c r="H11" s="374">
        <f>SUM(D11:G11)</f>
        <v>0</v>
      </c>
      <c r="I11" s="340">
        <v>0</v>
      </c>
      <c r="J11" s="340">
        <v>0</v>
      </c>
      <c r="K11" s="340">
        <v>0</v>
      </c>
      <c r="L11" s="375">
        <f>SUM(H11:K11)</f>
        <v>0</v>
      </c>
      <c r="M11" s="340">
        <v>0</v>
      </c>
      <c r="N11" s="340">
        <v>0</v>
      </c>
      <c r="O11" s="341"/>
      <c r="P11" s="375">
        <f>SUM(M11:N11)</f>
        <v>0</v>
      </c>
      <c r="Q11" s="340">
        <v>0</v>
      </c>
      <c r="R11" s="174"/>
      <c r="S11" s="221"/>
      <c r="T11" s="221"/>
      <c r="U11" s="446">
        <f t="shared" ref="U11:U43" si="0">IF(T11="L","",B11)</f>
        <v>1.1000000000000001</v>
      </c>
      <c r="V11" s="524" t="str">
        <f>IF(ISERROR(VLOOKUP($AB$6&amp;"_"&amp;$AB$7&amp;"_"&amp;$U11&amp;"_"&amp;$V$8&amp;"_"&amp;V$9,qryCOR[],7,FALSE)),"",VLOOKUP($AB$6&amp;"_"&amp;$AB$7&amp;"_"&amp;$U11&amp;"_"&amp;$V$8&amp;"_"&amp;V$9,qryCOR[],7,FALSE))</f>
        <v/>
      </c>
      <c r="W11" s="524" t="str">
        <f>IF(ISERROR(VLOOKUP($AB$6&amp;"_"&amp;$AB$7&amp;"_"&amp;$U11&amp;"_"&amp;$V$8&amp;"_"&amp;W$9,qryCOR[],7,FALSE)),"",VLOOKUP($AB$6&amp;"_"&amp;$AB$7&amp;"_"&amp;$U11&amp;"_"&amp;$V$8&amp;"_"&amp;W$9,qryCOR[],7,FALSE))</f>
        <v/>
      </c>
      <c r="X11" s="524">
        <f t="shared" ref="X11:X43" si="1">IF(T11="L","",L11)</f>
        <v>0</v>
      </c>
      <c r="Y11" s="524" t="str">
        <f t="shared" ref="Y11" si="2">IF(ISERROR(X11-W11),"",X11-W11)</f>
        <v/>
      </c>
      <c r="Z11" s="525" t="str">
        <f>IF(ISERROR(Y11/W11),"",IF(OR(W11=0,X11=0),Text!$F$325,(Y11/W11)*100))</f>
        <v/>
      </c>
      <c r="AA11" s="585" t="str">
        <f>IF(OR(T11="T",T11="L",Y11="",Z11=""),"",IF(Z11=Text!$F$325,"Z",IF(AND(ABS(Y11)&gt;$Y$7,ABS(Z11)&gt;$Z$7),1,"")))</f>
        <v/>
      </c>
      <c r="AB11" s="449" t="str">
        <f>IF(OR(T11="T",T11="L",Y11="",Z11=""),"",IF(ISERROR(VLOOKUP($U11&amp;"_"&amp;$V$8,CORValIn[],6,FALSE)),"",IF(VLOOKUP($U11&amp;"_"&amp;$V$8,CORValIn[],6,FALSE)=0,"",VLOOKUP($U11&amp;"_"&amp;$V$8,CORValIn[],6,FALSE))))</f>
        <v/>
      </c>
      <c r="AC11" s="450" t="str">
        <f t="shared" ref="AC11:AC74" si="3">IF(AB11="","",IF(OR(T11="T",T11="L",Y11="",Z11=""),"",IF(AD11="C","",IF(AB11=1,1,""))))</f>
        <v/>
      </c>
      <c r="AD11" s="451" t="str">
        <f>IF(OR(T11="T",T11="L",Y11="",Z11=""),"",IF(ISERROR(VLOOKUP($U11&amp;"_"&amp;$V$8,CORValIn[],7,FALSE)),"",IF(VLOOKUP($U11&amp;"_"&amp;$V$8,CORValIn[],7,FALSE)=0,"",VLOOKUP($U11&amp;"_"&amp;$V$8,CORValIn[],7,FALSE))))</f>
        <v/>
      </c>
      <c r="AE11" s="597"/>
      <c r="AF11" s="452" t="str">
        <f>IF(OR(T11="T",T11="L",Y11="",Z11=""),"",IF(ISERROR(VLOOKUP($U11&amp;"_"&amp;$V$8,CORValIn[],8,FALSE)),"",IF(VLOOKUP($U11&amp;"_"&amp;$V$8,CORValIn[],8,FALSE)=0,"",VLOOKUP($U11&amp;"_"&amp;$V$8,CORValIn[],8,FALSE))))</f>
        <v/>
      </c>
      <c r="AG11" s="453"/>
      <c r="AH11" s="454"/>
    </row>
    <row r="12" spans="1:34" ht="14.15" customHeight="1" x14ac:dyDescent="0.35">
      <c r="A12" s="141"/>
      <c r="B12" s="339">
        <v>1.2</v>
      </c>
      <c r="C12" s="120" t="str">
        <f>Text!F29</f>
        <v>Addysg gynradd</v>
      </c>
      <c r="D12" s="340">
        <v>0</v>
      </c>
      <c r="E12" s="340">
        <v>0</v>
      </c>
      <c r="F12" s="340">
        <v>0</v>
      </c>
      <c r="G12" s="340">
        <v>0</v>
      </c>
      <c r="H12" s="375">
        <f t="shared" ref="H12:H37" si="4">SUM(D12:G12)</f>
        <v>0</v>
      </c>
      <c r="I12" s="340">
        <v>0</v>
      </c>
      <c r="J12" s="340">
        <v>0</v>
      </c>
      <c r="K12" s="340">
        <v>0</v>
      </c>
      <c r="L12" s="375">
        <f>SUM(H12:K12)</f>
        <v>0</v>
      </c>
      <c r="M12" s="340">
        <v>0</v>
      </c>
      <c r="N12" s="340">
        <v>0</v>
      </c>
      <c r="O12" s="341"/>
      <c r="P12" s="375">
        <f t="shared" ref="P12:P34" si="5">SUM(M12:N12)</f>
        <v>0</v>
      </c>
      <c r="Q12" s="340">
        <v>0</v>
      </c>
      <c r="R12" s="174"/>
      <c r="S12" s="221"/>
      <c r="T12" s="221"/>
      <c r="U12" s="292">
        <f t="shared" si="0"/>
        <v>1.2</v>
      </c>
      <c r="V12" s="293" t="str">
        <f>IF(ISERROR(VLOOKUP($AB$6&amp;"_"&amp;$AB$7&amp;"_"&amp;$U12&amp;"_"&amp;$V$8&amp;"_"&amp;V$9,qryCOR[],7,FALSE)),"",VLOOKUP($AB$6&amp;"_"&amp;$AB$7&amp;"_"&amp;$U12&amp;"_"&amp;$V$8&amp;"_"&amp;V$9,qryCOR[],7,FALSE))</f>
        <v/>
      </c>
      <c r="W12" s="293" t="str">
        <f>IF(ISERROR(VLOOKUP($AB$6&amp;"_"&amp;$AB$7&amp;"_"&amp;$U12&amp;"_"&amp;$V$8&amp;"_"&amp;W$9,qryCOR[],7,FALSE)),"",VLOOKUP($AB$6&amp;"_"&amp;$AB$7&amp;"_"&amp;$U12&amp;"_"&amp;$V$8&amp;"_"&amp;W$9,qryCOR[],7,FALSE))</f>
        <v/>
      </c>
      <c r="X12" s="293">
        <f t="shared" si="1"/>
        <v>0</v>
      </c>
      <c r="Y12" s="293" t="str">
        <f t="shared" ref="Y12:Y75" si="6">IF(ISERROR(X12-W12),"",X12-W12)</f>
        <v/>
      </c>
      <c r="Z12" s="294" t="str">
        <f>IF(ISERROR(Y12/W12),"",IF(OR(W12=0,X12=0),Text!$F$325,(Y12/W12)*100))</f>
        <v/>
      </c>
      <c r="AA12" s="586" t="str">
        <f>IF(OR(T12="T",T12="L",Y12="",Z12=""),"",IF(Z12=Text!$F$325,"Z",IF(AND(ABS(Y12)&gt;$Y$7,ABS(Z12)&gt;$Z$7),1,"")))</f>
        <v/>
      </c>
      <c r="AB12" s="295" t="str">
        <f>IF(OR(T12="T",T12="L",Y12="",Z12=""),"",IF(ISERROR(VLOOKUP($U12&amp;"_"&amp;$V$8,CORValIn[],6,FALSE)),"",IF(VLOOKUP($U12&amp;"_"&amp;$V$8,CORValIn[],6,FALSE)=0,"",VLOOKUP($U12&amp;"_"&amp;$V$8,CORValIn[],6,FALSE))))</f>
        <v/>
      </c>
      <c r="AC12" s="296" t="str">
        <f t="shared" si="3"/>
        <v/>
      </c>
      <c r="AD12" s="306" t="str">
        <f>IF(OR(T12="T",T12="L",Y12="",Z12=""),"",IF(ISERROR(VLOOKUP($U12&amp;"_"&amp;$V$8,CORValIn[],7,FALSE)),"",IF(VLOOKUP($U12&amp;"_"&amp;$V$8,CORValIn[],7,FALSE)=0,"",VLOOKUP($U12&amp;"_"&amp;$V$8,CORValIn[],7,FALSE))))</f>
        <v/>
      </c>
      <c r="AE12" s="598"/>
      <c r="AF12" s="297" t="str">
        <f>IF(OR(T12="T",T12="L",Y12="",Z12=""),"",IF(ISERROR(VLOOKUP($U12&amp;"_"&amp;$V$8,CORValIn[],8,FALSE)),"",IF(VLOOKUP($U12&amp;"_"&amp;$V$8,CORValIn[],8,FALSE)=0,"",VLOOKUP($U12&amp;"_"&amp;$V$8,CORValIn[],8,FALSE))))</f>
        <v/>
      </c>
      <c r="AG12" s="299"/>
      <c r="AH12" s="300"/>
    </row>
    <row r="13" spans="1:34" ht="14.15" customHeight="1" x14ac:dyDescent="0.35">
      <c r="A13" s="141"/>
      <c r="B13" s="342">
        <v>2</v>
      </c>
      <c r="C13" s="120" t="str">
        <f>Text!F30</f>
        <v>Addysg uwchradd</v>
      </c>
      <c r="D13" s="340">
        <v>0</v>
      </c>
      <c r="E13" s="340">
        <v>0</v>
      </c>
      <c r="F13" s="340">
        <v>0</v>
      </c>
      <c r="G13" s="340">
        <v>0</v>
      </c>
      <c r="H13" s="375">
        <f t="shared" si="4"/>
        <v>0</v>
      </c>
      <c r="I13" s="340">
        <v>0</v>
      </c>
      <c r="J13" s="340">
        <v>0</v>
      </c>
      <c r="K13" s="340">
        <v>0</v>
      </c>
      <c r="L13" s="375">
        <f t="shared" ref="L13:L34" si="7">SUM(H13:K13)</f>
        <v>0</v>
      </c>
      <c r="M13" s="340">
        <v>0</v>
      </c>
      <c r="N13" s="340">
        <v>0</v>
      </c>
      <c r="O13" s="341"/>
      <c r="P13" s="375">
        <f t="shared" si="5"/>
        <v>0</v>
      </c>
      <c r="Q13" s="340">
        <v>0</v>
      </c>
      <c r="R13" s="174"/>
      <c r="S13" s="221"/>
      <c r="T13" s="221"/>
      <c r="U13" s="292">
        <f t="shared" si="0"/>
        <v>2</v>
      </c>
      <c r="V13" s="293" t="str">
        <f>IF(ISERROR(VLOOKUP($AB$6&amp;"_"&amp;$AB$7&amp;"_"&amp;$U13&amp;"_"&amp;$V$8&amp;"_"&amp;V$9,qryCOR[],7,FALSE)),"",VLOOKUP($AB$6&amp;"_"&amp;$AB$7&amp;"_"&amp;$U13&amp;"_"&amp;$V$8&amp;"_"&amp;V$9,qryCOR[],7,FALSE))</f>
        <v/>
      </c>
      <c r="W13" s="293" t="str">
        <f>IF(ISERROR(VLOOKUP($AB$6&amp;"_"&amp;$AB$7&amp;"_"&amp;$U13&amp;"_"&amp;$V$8&amp;"_"&amp;W$9,qryCOR[],7,FALSE)),"",VLOOKUP($AB$6&amp;"_"&amp;$AB$7&amp;"_"&amp;$U13&amp;"_"&amp;$V$8&amp;"_"&amp;W$9,qryCOR[],7,FALSE))</f>
        <v/>
      </c>
      <c r="X13" s="293">
        <f t="shared" si="1"/>
        <v>0</v>
      </c>
      <c r="Y13" s="293" t="str">
        <f t="shared" si="6"/>
        <v/>
      </c>
      <c r="Z13" s="294" t="str">
        <f>IF(ISERROR(Y13/W13),"",IF(OR(W13=0,X13=0),Text!$F$325,(Y13/W13)*100))</f>
        <v/>
      </c>
      <c r="AA13" s="586" t="str">
        <f>IF(OR(T13="T",T13="L",Y13="",Z13=""),"",IF(Z13=Text!$F$325,"Z",IF(AND(ABS(Y13)&gt;$Y$7,ABS(Z13)&gt;$Z$7),1,"")))</f>
        <v/>
      </c>
      <c r="AB13" s="295" t="str">
        <f>IF(OR(T13="T",T13="L",Y13="",Z13=""),"",IF(ISERROR(VLOOKUP($U13&amp;"_"&amp;$V$8,CORValIn[],6,FALSE)),"",IF(VLOOKUP($U13&amp;"_"&amp;$V$8,CORValIn[],6,FALSE)=0,"",VLOOKUP($U13&amp;"_"&amp;$V$8,CORValIn[],6,FALSE))))</f>
        <v/>
      </c>
      <c r="AC13" s="296" t="str">
        <f t="shared" si="3"/>
        <v/>
      </c>
      <c r="AD13" s="306" t="str">
        <f>IF(OR(T13="T",T13="L",Y13="",Z13=""),"",IF(ISERROR(VLOOKUP($U13&amp;"_"&amp;$V$8,CORValIn[],7,FALSE)),"",IF(VLOOKUP($U13&amp;"_"&amp;$V$8,CORValIn[],7,FALSE)=0,"",VLOOKUP($U13&amp;"_"&amp;$V$8,CORValIn[],7,FALSE))))</f>
        <v/>
      </c>
      <c r="AE13" s="598"/>
      <c r="AF13" s="297" t="str">
        <f>IF(OR(T13="T",T13="L",Y13="",Z13=""),"",IF(ISERROR(VLOOKUP($U13&amp;"_"&amp;$V$8,CORValIn[],8,FALSE)),"",IF(VLOOKUP($U13&amp;"_"&amp;$V$8,CORValIn[],8,FALSE)=0,"",VLOOKUP($U13&amp;"_"&amp;$V$8,CORValIn[],8,FALSE))))</f>
        <v/>
      </c>
      <c r="AG13" s="299"/>
      <c r="AH13" s="300"/>
    </row>
    <row r="14" spans="1:34" ht="14.15" customHeight="1" x14ac:dyDescent="0.35">
      <c r="A14" s="141"/>
      <c r="B14" s="342">
        <v>2.1</v>
      </c>
      <c r="C14" s="120" t="str">
        <f>Text!F31</f>
        <v>Addysg ganol</v>
      </c>
      <c r="D14" s="340">
        <v>0</v>
      </c>
      <c r="E14" s="340">
        <v>0</v>
      </c>
      <c r="F14" s="340">
        <v>0</v>
      </c>
      <c r="G14" s="340">
        <v>0</v>
      </c>
      <c r="H14" s="375">
        <f t="shared" si="4"/>
        <v>0</v>
      </c>
      <c r="I14" s="340">
        <v>0</v>
      </c>
      <c r="J14" s="340">
        <v>0</v>
      </c>
      <c r="K14" s="340">
        <v>0</v>
      </c>
      <c r="L14" s="375">
        <f t="shared" si="7"/>
        <v>0</v>
      </c>
      <c r="M14" s="340">
        <v>0</v>
      </c>
      <c r="N14" s="340">
        <v>0</v>
      </c>
      <c r="O14" s="341"/>
      <c r="P14" s="375">
        <f t="shared" si="5"/>
        <v>0</v>
      </c>
      <c r="Q14" s="340">
        <v>0</v>
      </c>
      <c r="R14" s="166"/>
      <c r="S14" s="221"/>
      <c r="T14" s="221"/>
      <c r="U14" s="292">
        <f>IF(T14="L","",B14)</f>
        <v>2.1</v>
      </c>
      <c r="V14" s="293" t="str">
        <f>IF(ISERROR(VLOOKUP($AB$6&amp;"_"&amp;$AB$7&amp;"_"&amp;$U14&amp;"_"&amp;$V$8&amp;"_"&amp;V$9,qryCOR[],7,FALSE)),"",VLOOKUP($AB$6&amp;"_"&amp;$AB$7&amp;"_"&amp;$U14&amp;"_"&amp;$V$8&amp;"_"&amp;V$9,qryCOR[],7,FALSE))</f>
        <v/>
      </c>
      <c r="W14" s="293" t="str">
        <f>IF(ISERROR(VLOOKUP($AB$6&amp;"_"&amp;$AB$7&amp;"_"&amp;$U14&amp;"_"&amp;$V$8&amp;"_"&amp;W$9,qryCOR[],7,FALSE)),"",VLOOKUP($AB$6&amp;"_"&amp;$AB$7&amp;"_"&amp;$U14&amp;"_"&amp;$V$8&amp;"_"&amp;W$9,qryCOR[],7,FALSE))</f>
        <v/>
      </c>
      <c r="X14" s="603">
        <f>IF(T14="L","",L14)</f>
        <v>0</v>
      </c>
      <c r="Y14" s="293" t="str">
        <f>IF(ISERROR(X14-W14),"",X14-W14)</f>
        <v/>
      </c>
      <c r="Z14" s="294" t="str">
        <f>IF(ISERROR(Y14/W14),"",IF(OR(W14=0,X14=0),Text!$F$325,(Y14/W14)*100))</f>
        <v/>
      </c>
      <c r="AA14" s="586" t="str">
        <f>IF(OR(T14="T",T14="L",Y14="",Z14=""),"",IF(Z14=Text!$F$325,"Z",IF(AND(ABS(Y14)&gt;$Y$7,ABS(Z14)&gt;$Z$7),1,"")))</f>
        <v/>
      </c>
      <c r="AB14" s="295" t="str">
        <f>IF(OR(T14="T",T14="L",Y14="",Z14=""),"",IF(ISERROR(VLOOKUP($U14&amp;"_"&amp;$V$8,CORValIn[],6,FALSE)),"",IF(VLOOKUP($U14&amp;"_"&amp;$V$8,CORValIn[],6,FALSE)=0,"",VLOOKUP($U14&amp;"_"&amp;$V$8,CORValIn[],6,FALSE))))</f>
        <v/>
      </c>
      <c r="AC14" s="296" t="str">
        <f>IF(AB14="","",IF(OR(T14="T",T14="L",Y14="",Z14=""),"",IF(AD14="C","",IF(AB14=1,1,""))))</f>
        <v/>
      </c>
      <c r="AD14" s="306" t="str">
        <f>IF(OR(T14="T",T14="L",Y14="",Z14=""),"",IF(ISERROR(VLOOKUP($U14&amp;"_"&amp;$V$8,CORValIn[],7,FALSE)),"",IF(VLOOKUP($U14&amp;"_"&amp;$V$8,CORValIn[],7,FALSE)=0,"",VLOOKUP($U14&amp;"_"&amp;$V$8,CORValIn[],7,FALSE))))</f>
        <v/>
      </c>
      <c r="AE14" s="604"/>
      <c r="AF14" s="605" t="str">
        <f>IF(OR(T14="T",T14="L",Y14="",Z14=""),"",IF(ISERROR(VLOOKUP($U14&amp;"_"&amp;$V$8,CORValIn[],8,FALSE)),"",IF(VLOOKUP($U14&amp;"_"&amp;$V$8,CORValIn[],8,FALSE)=0,"",VLOOKUP($U14&amp;"_"&amp;$V$8,CORValIn[],8,FALSE))))</f>
        <v/>
      </c>
      <c r="AG14" s="606"/>
      <c r="AH14" s="607"/>
    </row>
    <row r="15" spans="1:34" ht="14.15" customHeight="1" x14ac:dyDescent="0.35">
      <c r="A15" s="141"/>
      <c r="B15" s="342">
        <v>3</v>
      </c>
      <c r="C15" s="120" t="str">
        <f>Text!F32</f>
        <v>Addysg arbennig</v>
      </c>
      <c r="D15" s="340">
        <v>0</v>
      </c>
      <c r="E15" s="340">
        <v>0</v>
      </c>
      <c r="F15" s="340">
        <v>0</v>
      </c>
      <c r="G15" s="340">
        <v>0</v>
      </c>
      <c r="H15" s="375">
        <f t="shared" si="4"/>
        <v>0</v>
      </c>
      <c r="I15" s="340">
        <v>0</v>
      </c>
      <c r="J15" s="340">
        <v>0</v>
      </c>
      <c r="K15" s="340">
        <v>0</v>
      </c>
      <c r="L15" s="375">
        <f t="shared" si="7"/>
        <v>0</v>
      </c>
      <c r="M15" s="340">
        <v>0</v>
      </c>
      <c r="N15" s="340">
        <v>0</v>
      </c>
      <c r="O15" s="341"/>
      <c r="P15" s="375">
        <f t="shared" si="5"/>
        <v>0</v>
      </c>
      <c r="Q15" s="340">
        <v>0</v>
      </c>
      <c r="R15" s="166"/>
      <c r="S15" s="221"/>
      <c r="T15" s="221"/>
      <c r="U15" s="292">
        <f t="shared" si="0"/>
        <v>3</v>
      </c>
      <c r="V15" s="293" t="str">
        <f>IF(ISERROR(VLOOKUP($AB$6&amp;"_"&amp;$AB$7&amp;"_"&amp;$U15&amp;"_"&amp;$V$8&amp;"_"&amp;V$9,qryCOR[],7,FALSE)),"",VLOOKUP($AB$6&amp;"_"&amp;$AB$7&amp;"_"&amp;$U15&amp;"_"&amp;$V$8&amp;"_"&amp;V$9,qryCOR[],7,FALSE))</f>
        <v/>
      </c>
      <c r="W15" s="293" t="str">
        <f>IF(ISERROR(VLOOKUP($AB$6&amp;"_"&amp;$AB$7&amp;"_"&amp;$U15&amp;"_"&amp;$V$8&amp;"_"&amp;W$9,qryCOR[],7,FALSE)),"",VLOOKUP($AB$6&amp;"_"&amp;$AB$7&amp;"_"&amp;$U15&amp;"_"&amp;$V$8&amp;"_"&amp;W$9,qryCOR[],7,FALSE))</f>
        <v/>
      </c>
      <c r="X15" s="293">
        <f t="shared" si="1"/>
        <v>0</v>
      </c>
      <c r="Y15" s="293" t="str">
        <f t="shared" si="6"/>
        <v/>
      </c>
      <c r="Z15" s="294" t="str">
        <f>IF(ISERROR(Y15/W15),"",IF(OR(W15=0,X15=0),Text!$F$325,(Y15/W15)*100))</f>
        <v/>
      </c>
      <c r="AA15" s="586" t="str">
        <f>IF(OR(T15="T",T15="L",Y15="",Z15=""),"",IF(Z15=Text!$F$325,"Z",IF(AND(ABS(Y15)&gt;$Y$7,ABS(Z15)&gt;$Z$7),1,"")))</f>
        <v/>
      </c>
      <c r="AB15" s="295" t="str">
        <f>IF(OR(T15="T",T15="L",Y15="",Z15=""),"",IF(ISERROR(VLOOKUP($U15&amp;"_"&amp;$V$8,CORValIn[],6,FALSE)),"",IF(VLOOKUP($U15&amp;"_"&amp;$V$8,CORValIn[],6,FALSE)=0,"",VLOOKUP($U15&amp;"_"&amp;$V$8,CORValIn[],6,FALSE))))</f>
        <v/>
      </c>
      <c r="AC15" s="296" t="str">
        <f t="shared" si="3"/>
        <v/>
      </c>
      <c r="AD15" s="306" t="str">
        <f>IF(OR(T15="T",T15="L",Y15="",Z15=""),"",IF(ISERROR(VLOOKUP($U15&amp;"_"&amp;$V$8,CORValIn[],7,FALSE)),"",IF(VLOOKUP($U15&amp;"_"&amp;$V$8,CORValIn[],7,FALSE)=0,"",VLOOKUP($U15&amp;"_"&amp;$V$8,CORValIn[],7,FALSE))))</f>
        <v/>
      </c>
      <c r="AE15" s="598"/>
      <c r="AF15" s="297" t="str">
        <f>IF(OR(T15="T",T15="L",Y15="",Z15=""),"",IF(ISERROR(VLOOKUP($U15&amp;"_"&amp;$V$8,CORValIn[],8,FALSE)),"",IF(VLOOKUP($U15&amp;"_"&amp;$V$8,CORValIn[],8,FALSE)=0,"",VLOOKUP($U15&amp;"_"&amp;$V$8,CORValIn[],8,FALSE))))</f>
        <v/>
      </c>
      <c r="AG15" s="299"/>
      <c r="AH15" s="300"/>
    </row>
    <row r="16" spans="1:34" ht="14.15" customHeight="1" x14ac:dyDescent="0.35">
      <c r="A16" s="141"/>
      <c r="B16" s="342">
        <v>4</v>
      </c>
      <c r="C16" s="120" t="str">
        <f>Text!F33</f>
        <v>Cyfanswm gwasanaeth ieuenctid</v>
      </c>
      <c r="D16" s="340">
        <v>0</v>
      </c>
      <c r="E16" s="340">
        <v>0</v>
      </c>
      <c r="F16" s="340">
        <v>0</v>
      </c>
      <c r="G16" s="340">
        <v>0</v>
      </c>
      <c r="H16" s="375">
        <f t="shared" si="4"/>
        <v>0</v>
      </c>
      <c r="I16" s="340">
        <v>0</v>
      </c>
      <c r="J16" s="340">
        <v>0</v>
      </c>
      <c r="K16" s="340">
        <v>0</v>
      </c>
      <c r="L16" s="375">
        <f t="shared" si="7"/>
        <v>0</v>
      </c>
      <c r="M16" s="340">
        <v>0</v>
      </c>
      <c r="N16" s="340">
        <v>0</v>
      </c>
      <c r="O16" s="343"/>
      <c r="P16" s="375">
        <f t="shared" si="5"/>
        <v>0</v>
      </c>
      <c r="Q16" s="340">
        <v>0</v>
      </c>
      <c r="R16" s="166"/>
      <c r="S16" s="221"/>
      <c r="T16" s="221"/>
      <c r="U16" s="292">
        <f t="shared" si="0"/>
        <v>4</v>
      </c>
      <c r="V16" s="293" t="str">
        <f>IF(ISERROR(VLOOKUP($AB$6&amp;"_"&amp;$AB$7&amp;"_"&amp;$U16&amp;"_"&amp;$V$8&amp;"_"&amp;V$9,qryCOR[],7,FALSE)),"",VLOOKUP($AB$6&amp;"_"&amp;$AB$7&amp;"_"&amp;$U16&amp;"_"&amp;$V$8&amp;"_"&amp;V$9,qryCOR[],7,FALSE))</f>
        <v/>
      </c>
      <c r="W16" s="293" t="str">
        <f>IF(ISERROR(VLOOKUP($AB$6&amp;"_"&amp;$AB$7&amp;"_"&amp;$U16&amp;"_"&amp;$V$8&amp;"_"&amp;W$9,qryCOR[],7,FALSE)),"",VLOOKUP($AB$6&amp;"_"&amp;$AB$7&amp;"_"&amp;$U16&amp;"_"&amp;$V$8&amp;"_"&amp;W$9,qryCOR[],7,FALSE))</f>
        <v/>
      </c>
      <c r="X16" s="293">
        <f t="shared" si="1"/>
        <v>0</v>
      </c>
      <c r="Y16" s="293" t="str">
        <f t="shared" si="6"/>
        <v/>
      </c>
      <c r="Z16" s="294" t="str">
        <f>IF(ISERROR(Y16/W16),"",IF(OR(W16=0,X16=0),Text!$F$325,(Y16/W16)*100))</f>
        <v/>
      </c>
      <c r="AA16" s="586" t="str">
        <f>IF(OR(T16="T",T16="L",Y16="",Z16=""),"",IF(Z16=Text!$F$325,"Z",IF(AND(ABS(Y16)&gt;$Y$7,ABS(Z16)&gt;$Z$7),1,"")))</f>
        <v/>
      </c>
      <c r="AB16" s="295" t="str">
        <f>IF(OR(T16="T",T16="L",Y16="",Z16=""),"",IF(ISERROR(VLOOKUP($U16&amp;"_"&amp;$V$8,CORValIn[],6,FALSE)),"",IF(VLOOKUP($U16&amp;"_"&amp;$V$8,CORValIn[],6,FALSE)=0,"",VLOOKUP($U16&amp;"_"&amp;$V$8,CORValIn[],6,FALSE))))</f>
        <v/>
      </c>
      <c r="AC16" s="296" t="str">
        <f t="shared" si="3"/>
        <v/>
      </c>
      <c r="AD16" s="306" t="str">
        <f>IF(OR(T16="T",T16="L",Y16="",Z16=""),"",IF(ISERROR(VLOOKUP($U16&amp;"_"&amp;$V$8,CORValIn[],7,FALSE)),"",IF(VLOOKUP($U16&amp;"_"&amp;$V$8,CORValIn[],7,FALSE)=0,"",VLOOKUP($U16&amp;"_"&amp;$V$8,CORValIn[],7,FALSE))))</f>
        <v/>
      </c>
      <c r="AE16" s="598"/>
      <c r="AF16" s="297" t="str">
        <f>IF(OR(T16="T",T16="L",Y16="",Z16=""),"",IF(ISERROR(VLOOKUP($U16&amp;"_"&amp;$V$8,CORValIn[],8,FALSE)),"",IF(VLOOKUP($U16&amp;"_"&amp;$V$8,CORValIn[],8,FALSE)=0,"",VLOOKUP($U16&amp;"_"&amp;$V$8,CORValIn[],8,FALSE))))</f>
        <v/>
      </c>
      <c r="AG16" s="299"/>
      <c r="AH16" s="300"/>
    </row>
    <row r="17" spans="1:34" ht="14.15" customHeight="1" x14ac:dyDescent="0.35">
      <c r="A17" s="141"/>
      <c r="B17" s="342">
        <v>5</v>
      </c>
      <c r="C17" s="120" t="str">
        <f>Text!F34</f>
        <v>Gwasanaeth addysg eraill ac addysg barhaus</v>
      </c>
      <c r="D17" s="340">
        <v>0</v>
      </c>
      <c r="E17" s="340">
        <v>0</v>
      </c>
      <c r="F17" s="340">
        <v>0</v>
      </c>
      <c r="G17" s="340">
        <v>0</v>
      </c>
      <c r="H17" s="375">
        <f t="shared" si="4"/>
        <v>0</v>
      </c>
      <c r="I17" s="340">
        <v>0</v>
      </c>
      <c r="J17" s="340">
        <v>0</v>
      </c>
      <c r="K17" s="340">
        <v>0</v>
      </c>
      <c r="L17" s="375">
        <f t="shared" si="7"/>
        <v>0</v>
      </c>
      <c r="M17" s="340">
        <v>0</v>
      </c>
      <c r="N17" s="340">
        <v>0</v>
      </c>
      <c r="O17" s="343"/>
      <c r="P17" s="375">
        <f t="shared" si="5"/>
        <v>0</v>
      </c>
      <c r="Q17" s="340">
        <v>0</v>
      </c>
      <c r="R17" s="166"/>
      <c r="S17" s="221"/>
      <c r="T17" s="221"/>
      <c r="U17" s="292">
        <f t="shared" si="0"/>
        <v>5</v>
      </c>
      <c r="V17" s="293" t="str">
        <f>IF(ISERROR(VLOOKUP($AB$6&amp;"_"&amp;$AB$7&amp;"_"&amp;$U17&amp;"_"&amp;$V$8&amp;"_"&amp;V$9,qryCOR[],7,FALSE)),"",VLOOKUP($AB$6&amp;"_"&amp;$AB$7&amp;"_"&amp;$U17&amp;"_"&amp;$V$8&amp;"_"&amp;V$9,qryCOR[],7,FALSE))</f>
        <v/>
      </c>
      <c r="W17" s="293" t="str">
        <f>IF(ISERROR(VLOOKUP($AB$6&amp;"_"&amp;$AB$7&amp;"_"&amp;$U17&amp;"_"&amp;$V$8&amp;"_"&amp;W$9,qryCOR[],7,FALSE)),"",VLOOKUP($AB$6&amp;"_"&amp;$AB$7&amp;"_"&amp;$U17&amp;"_"&amp;$V$8&amp;"_"&amp;W$9,qryCOR[],7,FALSE))</f>
        <v/>
      </c>
      <c r="X17" s="293">
        <f t="shared" si="1"/>
        <v>0</v>
      </c>
      <c r="Y17" s="293" t="str">
        <f t="shared" si="6"/>
        <v/>
      </c>
      <c r="Z17" s="294" t="str">
        <f>IF(ISERROR(Y17/W17),"",IF(OR(W17=0,X17=0),Text!$F$325,(Y17/W17)*100))</f>
        <v/>
      </c>
      <c r="AA17" s="586" t="str">
        <f>IF(OR(T17="T",T17="L",Y17="",Z17=""),"",IF(Z17=Text!$F$325,"Z",IF(AND(ABS(Y17)&gt;$Y$7,ABS(Z17)&gt;$Z$7),1,"")))</f>
        <v/>
      </c>
      <c r="AB17" s="295" t="str">
        <f>IF(OR(T17="T",T17="L",Y17="",Z17=""),"",IF(ISERROR(VLOOKUP($U17&amp;"_"&amp;$V$8,CORValIn[],6,FALSE)),"",IF(VLOOKUP($U17&amp;"_"&amp;$V$8,CORValIn[],6,FALSE)=0,"",VLOOKUP($U17&amp;"_"&amp;$V$8,CORValIn[],6,FALSE))))</f>
        <v/>
      </c>
      <c r="AC17" s="296" t="str">
        <f t="shared" si="3"/>
        <v/>
      </c>
      <c r="AD17" s="306" t="str">
        <f>IF(OR(T17="T",T17="L",Y17="",Z17=""),"",IF(ISERROR(VLOOKUP($U17&amp;"_"&amp;$V$8,CORValIn[],7,FALSE)),"",IF(VLOOKUP($U17&amp;"_"&amp;$V$8,CORValIn[],7,FALSE)=0,"",VLOOKUP($U17&amp;"_"&amp;$V$8,CORValIn[],7,FALSE))))</f>
        <v/>
      </c>
      <c r="AE17" s="598"/>
      <c r="AF17" s="297" t="str">
        <f>IF(OR(T17="T",T17="L",Y17="",Z17=""),"",IF(ISERROR(VLOOKUP($U17&amp;"_"&amp;$V$8,CORValIn[],8,FALSE)),"",IF(VLOOKUP($U17&amp;"_"&amp;$V$8,CORValIn[],8,FALSE)=0,"",VLOOKUP($U17&amp;"_"&amp;$V$8,CORValIn[],8,FALSE))))</f>
        <v/>
      </c>
      <c r="AG17" s="299"/>
      <c r="AH17" s="301"/>
    </row>
    <row r="18" spans="1:34" ht="22.5" customHeight="1" x14ac:dyDescent="0.35">
      <c r="A18" s="141"/>
      <c r="B18" s="183">
        <v>6</v>
      </c>
      <c r="C18" s="184" t="str">
        <f>Text!F35</f>
        <v>Cyfanswm Addysg (llinellau 1.1 i 5)</v>
      </c>
      <c r="D18" s="375">
        <f>SUM(D11:D17)</f>
        <v>0</v>
      </c>
      <c r="E18" s="375">
        <f>SUM(E11:E17)</f>
        <v>0</v>
      </c>
      <c r="F18" s="375">
        <f>SUM(F11:F17)</f>
        <v>0</v>
      </c>
      <c r="G18" s="375">
        <f>SUM(G11:G17)</f>
        <v>0</v>
      </c>
      <c r="H18" s="375">
        <f t="shared" si="4"/>
        <v>0</v>
      </c>
      <c r="I18" s="375">
        <f>SUM(I11:I17)</f>
        <v>0</v>
      </c>
      <c r="J18" s="375">
        <f>SUM(J11:J17)</f>
        <v>0</v>
      </c>
      <c r="K18" s="375">
        <f>SUM(K11:K17)</f>
        <v>0</v>
      </c>
      <c r="L18" s="375">
        <f t="shared" si="7"/>
        <v>0</v>
      </c>
      <c r="M18" s="375">
        <f>SUM(M11:M17)</f>
        <v>0</v>
      </c>
      <c r="N18" s="375">
        <f>SUM(N11:N17)</f>
        <v>0</v>
      </c>
      <c r="O18" s="375"/>
      <c r="P18" s="375">
        <f t="shared" si="5"/>
        <v>0</v>
      </c>
      <c r="Q18" s="375">
        <f>SUM(Q11:Q17)</f>
        <v>0</v>
      </c>
      <c r="R18" s="166"/>
      <c r="S18" s="221"/>
      <c r="T18" s="221" t="s">
        <v>2810</v>
      </c>
      <c r="U18" s="292">
        <f t="shared" si="0"/>
        <v>6</v>
      </c>
      <c r="V18" s="293" t="str">
        <f>IF(ISERROR(VLOOKUP($AB$6&amp;"_"&amp;$AB$7&amp;"_"&amp;$U18&amp;"_"&amp;$V$8&amp;"_"&amp;V$9,qryCOR[],7,FALSE)),"",VLOOKUP($AB$6&amp;"_"&amp;$AB$7&amp;"_"&amp;$U18&amp;"_"&amp;$V$8&amp;"_"&amp;V$9,qryCOR[],7,FALSE))</f>
        <v/>
      </c>
      <c r="W18" s="293" t="str">
        <f>IF(ISERROR(VLOOKUP($AB$6&amp;"_"&amp;$AB$7&amp;"_"&amp;$U18&amp;"_"&amp;$V$8&amp;"_"&amp;W$9,qryCOR[],7,FALSE)),"",VLOOKUP($AB$6&amp;"_"&amp;$AB$7&amp;"_"&amp;$U18&amp;"_"&amp;$V$8&amp;"_"&amp;W$9,qryCOR[],7,FALSE))</f>
        <v/>
      </c>
      <c r="X18" s="293">
        <f t="shared" si="1"/>
        <v>0</v>
      </c>
      <c r="Y18" s="293" t="str">
        <f t="shared" si="6"/>
        <v/>
      </c>
      <c r="Z18" s="294" t="str">
        <f>IF(ISERROR(Y18/W18),"",IF(OR(W18=0,X18=0),Text!$F$325,(Y18/W18)*100))</f>
        <v/>
      </c>
      <c r="AA18" s="586" t="str">
        <f>IF(OR(T18="T",T18="L",Y18="",Z18=""),"",IF(Z18=Text!$F$325,"Z",IF(AND(ABS(Y18)&gt;$Y$7,ABS(Z18)&gt;$Z$7),1,"")))</f>
        <v/>
      </c>
      <c r="AB18" s="295" t="str">
        <f>IF(OR(T18="T",T18="L",Y18="",Z18=""),"",IF(ISERROR(VLOOKUP($U18&amp;"_"&amp;$V$8,CORValIn[],6,FALSE)),"",IF(VLOOKUP($U18&amp;"_"&amp;$V$8,CORValIn[],6,FALSE)=0,"",VLOOKUP($U18&amp;"_"&amp;$V$8,CORValIn[],6,FALSE))))</f>
        <v/>
      </c>
      <c r="AC18" s="296" t="str">
        <f t="shared" si="3"/>
        <v/>
      </c>
      <c r="AD18" s="306" t="str">
        <f>IF(OR(T18="T",T18="L",Y18="",Z18=""),"",IF(ISERROR(VLOOKUP($U18&amp;"_"&amp;$V$8,CORValIn[],7,FALSE)),"",IF(VLOOKUP($U18&amp;"_"&amp;$V$8,CORValIn[],7,FALSE)=0,"",VLOOKUP($U18&amp;"_"&amp;$V$8,CORValIn[],7,FALSE))))</f>
        <v/>
      </c>
      <c r="AE18" s="598"/>
      <c r="AF18" s="297" t="str">
        <f>IF(OR(T18="T",T18="L",Y18="",Z18=""),"",IF(ISERROR(VLOOKUP($U18&amp;"_"&amp;$V$8,CORValIn[],8,FALSE)),"",IF(VLOOKUP($U18&amp;"_"&amp;$V$8,CORValIn[],8,FALSE)=0,"",VLOOKUP($U18&amp;"_"&amp;$V$8,CORValIn[],8,FALSE))))</f>
        <v/>
      </c>
      <c r="AG18" s="299"/>
      <c r="AH18" s="300"/>
    </row>
    <row r="19" spans="1:34" ht="23.5" customHeight="1" x14ac:dyDescent="0.35">
      <c r="A19" s="141"/>
      <c r="B19" s="342">
        <v>7</v>
      </c>
      <c r="C19" s="120" t="str">
        <f>Text!F36</f>
        <v>Gwasanaethau cymdeithasol</v>
      </c>
      <c r="D19" s="340">
        <v>0</v>
      </c>
      <c r="E19" s="340">
        <v>0</v>
      </c>
      <c r="F19" s="340">
        <v>0</v>
      </c>
      <c r="G19" s="340">
        <v>0</v>
      </c>
      <c r="H19" s="375">
        <f t="shared" si="4"/>
        <v>0</v>
      </c>
      <c r="I19" s="340">
        <v>0</v>
      </c>
      <c r="J19" s="340">
        <v>0</v>
      </c>
      <c r="K19" s="340">
        <v>0</v>
      </c>
      <c r="L19" s="375">
        <f t="shared" si="7"/>
        <v>0</v>
      </c>
      <c r="M19" s="340">
        <v>0</v>
      </c>
      <c r="N19" s="340">
        <v>0</v>
      </c>
      <c r="O19" s="344"/>
      <c r="P19" s="375">
        <f t="shared" si="5"/>
        <v>0</v>
      </c>
      <c r="Q19" s="340">
        <v>0</v>
      </c>
      <c r="R19" s="166"/>
      <c r="S19" s="221"/>
      <c r="T19" s="221"/>
      <c r="U19" s="292">
        <f t="shared" si="0"/>
        <v>7</v>
      </c>
      <c r="V19" s="293" t="str">
        <f>IF(ISERROR(VLOOKUP($AB$6&amp;"_"&amp;$AB$7&amp;"_"&amp;$U19&amp;"_"&amp;$V$8&amp;"_"&amp;V$9,qryCOR[],7,FALSE)),"",VLOOKUP($AB$6&amp;"_"&amp;$AB$7&amp;"_"&amp;$U19&amp;"_"&amp;$V$8&amp;"_"&amp;V$9,qryCOR[],7,FALSE))</f>
        <v/>
      </c>
      <c r="W19" s="293" t="str">
        <f>IF(ISERROR(VLOOKUP($AB$6&amp;"_"&amp;$AB$7&amp;"_"&amp;$U19&amp;"_"&amp;$V$8&amp;"_"&amp;W$9,qryCOR[],7,FALSE)),"",VLOOKUP($AB$6&amp;"_"&amp;$AB$7&amp;"_"&amp;$U19&amp;"_"&amp;$V$8&amp;"_"&amp;W$9,qryCOR[],7,FALSE))</f>
        <v/>
      </c>
      <c r="X19" s="293">
        <f t="shared" si="1"/>
        <v>0</v>
      </c>
      <c r="Y19" s="293" t="str">
        <f t="shared" si="6"/>
        <v/>
      </c>
      <c r="Z19" s="294" t="str">
        <f>IF(ISERROR(Y19/W19),"",IF(OR(W19=0,X19=0),Text!$F$325,(Y19/W19)*100))</f>
        <v/>
      </c>
      <c r="AA19" s="586" t="str">
        <f>IF(OR(T19="T",T19="L",Y19="",Z19=""),"",IF(Z19=Text!$F$325,"Z",IF(AND(ABS(Y19)&gt;$Y$7,ABS(Z19)&gt;$Z$7),1,"")))</f>
        <v/>
      </c>
      <c r="AB19" s="298" t="str">
        <f>IF(OR(T19="T",T19="L",Y19="",Z19=""),"",IF(ISERROR(VLOOKUP($U19&amp;"_"&amp;$V$8,CORValIn[],6,FALSE)),"",IF(VLOOKUP($U19&amp;"_"&amp;$V$8,CORValIn[],6,FALSE)=0,"",VLOOKUP($U19&amp;"_"&amp;$V$8,CORValIn[],6,FALSE))))</f>
        <v/>
      </c>
      <c r="AC19" s="296" t="str">
        <f t="shared" si="3"/>
        <v/>
      </c>
      <c r="AD19" s="307" t="str">
        <f>IF(OR(T19="T",T19="L",Y19="",Z19=""),"",IF(ISERROR(VLOOKUP($U19&amp;"_"&amp;$V$8,CORValIn[],7,FALSE)),"",IF(VLOOKUP($U19&amp;"_"&amp;$V$8,CORValIn[],7,FALSE)=0,"",VLOOKUP($U19&amp;"_"&amp;$V$8,CORValIn[],7,FALSE))))</f>
        <v/>
      </c>
      <c r="AE19" s="598"/>
      <c r="AF19" s="297" t="str">
        <f>IF(OR(T19="T",T19="L",Y19="",Z19=""),"",IF(ISERROR(VLOOKUP($U19&amp;"_"&amp;$V$8,CORValIn[],8,FALSE)),"",IF(VLOOKUP($U19&amp;"_"&amp;$V$8,CORValIn[],8,FALSE)=0,"",VLOOKUP($U19&amp;"_"&amp;$V$8,CORValIn[],8,FALSE))))</f>
        <v/>
      </c>
      <c r="AG19" s="302"/>
      <c r="AH19" s="303"/>
    </row>
    <row r="20" spans="1:34" ht="14.15" customHeight="1" x14ac:dyDescent="0.35">
      <c r="A20" s="141"/>
      <c r="B20" s="339">
        <v>8.1</v>
      </c>
      <c r="C20" s="120" t="str">
        <f>Text!F37</f>
        <v>Adeiladu ffyrdd newydd / Gwella ffyrdd</v>
      </c>
      <c r="D20" s="340">
        <v>0</v>
      </c>
      <c r="E20" s="340">
        <v>0</v>
      </c>
      <c r="F20" s="340">
        <v>0</v>
      </c>
      <c r="G20" s="340">
        <v>0</v>
      </c>
      <c r="H20" s="375">
        <f t="shared" si="4"/>
        <v>0</v>
      </c>
      <c r="I20" s="340">
        <v>0</v>
      </c>
      <c r="J20" s="340">
        <v>0</v>
      </c>
      <c r="K20" s="340">
        <v>0</v>
      </c>
      <c r="L20" s="375">
        <f t="shared" si="7"/>
        <v>0</v>
      </c>
      <c r="M20" s="340">
        <v>0</v>
      </c>
      <c r="N20" s="340">
        <v>0</v>
      </c>
      <c r="O20" s="345"/>
      <c r="P20" s="375">
        <f>SUM(M20:N20)</f>
        <v>0</v>
      </c>
      <c r="Q20" s="340">
        <v>0</v>
      </c>
      <c r="R20" s="166"/>
      <c r="S20" s="221"/>
      <c r="T20" s="221"/>
      <c r="U20" s="292">
        <f t="shared" si="0"/>
        <v>8.1</v>
      </c>
      <c r="V20" s="293" t="str">
        <f>IF(ISERROR(VLOOKUP($AB$6&amp;"_"&amp;$AB$7&amp;"_"&amp;$U20&amp;"_"&amp;$V$8&amp;"_"&amp;V$9,qryCOR[],7,FALSE)),"",VLOOKUP($AB$6&amp;"_"&amp;$AB$7&amp;"_"&amp;$U20&amp;"_"&amp;$V$8&amp;"_"&amp;V$9,qryCOR[],7,FALSE))</f>
        <v/>
      </c>
      <c r="W20" s="293" t="str">
        <f>IF(ISERROR(VLOOKUP($AB$6&amp;"_"&amp;$AB$7&amp;"_"&amp;$U20&amp;"_"&amp;$V$8&amp;"_"&amp;W$9,qryCOR[],7,FALSE)),"",VLOOKUP($AB$6&amp;"_"&amp;$AB$7&amp;"_"&amp;$U20&amp;"_"&amp;$V$8&amp;"_"&amp;W$9,qryCOR[],7,FALSE))</f>
        <v/>
      </c>
      <c r="X20" s="293">
        <f t="shared" si="1"/>
        <v>0</v>
      </c>
      <c r="Y20" s="293" t="str">
        <f t="shared" si="6"/>
        <v/>
      </c>
      <c r="Z20" s="294" t="str">
        <f>IF(ISERROR(Y20/W20),"",IF(OR(W20=0,X20=0),Text!$F$325,(Y20/W20)*100))</f>
        <v/>
      </c>
      <c r="AA20" s="586" t="str">
        <f>IF(OR(T20="T",T20="L",Y20="",Z20=""),"",IF(Z20=Text!$F$325,"Z",IF(AND(ABS(Y20)&gt;$Y$7,ABS(Z20)&gt;$Z$7),1,"")))</f>
        <v/>
      </c>
      <c r="AB20" s="295" t="str">
        <f>IF(OR(T20="T",T20="L",Y20="",Z20=""),"",IF(ISERROR(VLOOKUP($U20&amp;"_"&amp;$V$8,CORValIn[],6,FALSE)),"",IF(VLOOKUP($U20&amp;"_"&amp;$V$8,CORValIn[],6,FALSE)=0,"",VLOOKUP($U20&amp;"_"&amp;$V$8,CORValIn[],6,FALSE))))</f>
        <v/>
      </c>
      <c r="AC20" s="296" t="str">
        <f t="shared" si="3"/>
        <v/>
      </c>
      <c r="AD20" s="306" t="str">
        <f>IF(OR(T20="T",T20="L",Y20="",Z20=""),"",IF(ISERROR(VLOOKUP($U20&amp;"_"&amp;$V$8,CORValIn[],7,FALSE)),"",IF(VLOOKUP($U20&amp;"_"&amp;$V$8,CORValIn[],7,FALSE)=0,"",VLOOKUP($U20&amp;"_"&amp;$V$8,CORValIn[],7,FALSE))))</f>
        <v/>
      </c>
      <c r="AE20" s="598"/>
      <c r="AF20" s="297" t="str">
        <f>IF(OR(T20="T",T20="L",Y20="",Z20=""),"",IF(ISERROR(VLOOKUP($U20&amp;"_"&amp;$V$8,CORValIn[],8,FALSE)),"",IF(VLOOKUP($U20&amp;"_"&amp;$V$8,CORValIn[],8,FALSE)=0,"",VLOOKUP($U20&amp;"_"&amp;$V$8,CORValIn[],8,FALSE))))</f>
        <v/>
      </c>
      <c r="AG20" s="299"/>
      <c r="AH20" s="301"/>
    </row>
    <row r="21" spans="1:34" ht="14.15" customHeight="1" x14ac:dyDescent="0.35">
      <c r="A21" s="141"/>
      <c r="B21" s="339">
        <v>8.1999999999999993</v>
      </c>
      <c r="C21" s="120" t="str">
        <f>Text!F38</f>
        <v>Cynnal a chadw adeileddol - prif ffyrdd</v>
      </c>
      <c r="D21" s="340">
        <v>0</v>
      </c>
      <c r="E21" s="340">
        <v>0</v>
      </c>
      <c r="F21" s="340">
        <v>0</v>
      </c>
      <c r="G21" s="340">
        <v>0</v>
      </c>
      <c r="H21" s="375">
        <f t="shared" si="4"/>
        <v>0</v>
      </c>
      <c r="I21" s="340">
        <v>0</v>
      </c>
      <c r="J21" s="340">
        <v>0</v>
      </c>
      <c r="K21" s="340">
        <v>0</v>
      </c>
      <c r="L21" s="375">
        <f t="shared" si="7"/>
        <v>0</v>
      </c>
      <c r="M21" s="340">
        <v>0</v>
      </c>
      <c r="N21" s="340">
        <v>0</v>
      </c>
      <c r="O21" s="341"/>
      <c r="P21" s="375">
        <f t="shared" si="5"/>
        <v>0</v>
      </c>
      <c r="Q21" s="340">
        <v>0</v>
      </c>
      <c r="R21" s="166"/>
      <c r="S21" s="221"/>
      <c r="T21" s="221"/>
      <c r="U21" s="292">
        <f t="shared" si="0"/>
        <v>8.1999999999999993</v>
      </c>
      <c r="V21" s="293" t="str">
        <f>IF(ISERROR(VLOOKUP($AB$6&amp;"_"&amp;$AB$7&amp;"_"&amp;$U21&amp;"_"&amp;$V$8&amp;"_"&amp;V$9,qryCOR[],7,FALSE)),"",VLOOKUP($AB$6&amp;"_"&amp;$AB$7&amp;"_"&amp;$U21&amp;"_"&amp;$V$8&amp;"_"&amp;V$9,qryCOR[],7,FALSE))</f>
        <v/>
      </c>
      <c r="W21" s="293" t="str">
        <f>IF(ISERROR(VLOOKUP($AB$6&amp;"_"&amp;$AB$7&amp;"_"&amp;$U21&amp;"_"&amp;$V$8&amp;"_"&amp;W$9,qryCOR[],7,FALSE)),"",VLOOKUP($AB$6&amp;"_"&amp;$AB$7&amp;"_"&amp;$U21&amp;"_"&amp;$V$8&amp;"_"&amp;W$9,qryCOR[],7,FALSE))</f>
        <v/>
      </c>
      <c r="X21" s="293">
        <f t="shared" si="1"/>
        <v>0</v>
      </c>
      <c r="Y21" s="293" t="str">
        <f t="shared" si="6"/>
        <v/>
      </c>
      <c r="Z21" s="294" t="str">
        <f>IF(ISERROR(Y21/W21),"",IF(OR(W21=0,X21=0),Text!$F$325,(Y21/W21)*100))</f>
        <v/>
      </c>
      <c r="AA21" s="586" t="str">
        <f>IF(OR(T21="T",T21="L",Y21="",Z21=""),"",IF(Z21=Text!$F$325,"Z",IF(AND(ABS(Y21)&gt;$Y$7,ABS(Z21)&gt;$Z$7),1,"")))</f>
        <v/>
      </c>
      <c r="AB21" s="295" t="str">
        <f>IF(OR(T21="T",T21="L",Y21="",Z21=""),"",IF(ISERROR(VLOOKUP($U21&amp;"_"&amp;$V$8,CORValIn[],6,FALSE)),"",IF(VLOOKUP($U21&amp;"_"&amp;$V$8,CORValIn[],6,FALSE)=0,"",VLOOKUP($U21&amp;"_"&amp;$V$8,CORValIn[],6,FALSE))))</f>
        <v/>
      </c>
      <c r="AC21" s="296" t="str">
        <f t="shared" si="3"/>
        <v/>
      </c>
      <c r="AD21" s="306" t="str">
        <f>IF(OR(T21="T",T21="L",Y21="",Z21=""),"",IF(ISERROR(VLOOKUP($U21&amp;"_"&amp;$V$8,CORValIn[],7,FALSE)),"",IF(VLOOKUP($U21&amp;"_"&amp;$V$8,CORValIn[],7,FALSE)=0,"",VLOOKUP($U21&amp;"_"&amp;$V$8,CORValIn[],7,FALSE))))</f>
        <v/>
      </c>
      <c r="AE21" s="598"/>
      <c r="AF21" s="297" t="str">
        <f>IF(OR(T21="T",T21="L",Y21="",Z21=""),"",IF(ISERROR(VLOOKUP($U21&amp;"_"&amp;$V$8,CORValIn[],8,FALSE)),"",IF(VLOOKUP($U21&amp;"_"&amp;$V$8,CORValIn[],8,FALSE)=0,"",VLOOKUP($U21&amp;"_"&amp;$V$8,CORValIn[],8,FALSE))))</f>
        <v/>
      </c>
      <c r="AG21" s="299"/>
      <c r="AH21" s="301"/>
    </row>
    <row r="22" spans="1:34" ht="14.15" customHeight="1" x14ac:dyDescent="0.35">
      <c r="A22" s="141"/>
      <c r="B22" s="339">
        <v>8.3000000000000007</v>
      </c>
      <c r="C22" s="120" t="str">
        <f>Text!F39</f>
        <v>Cynnal a chadw adeileddol - ffyrdd mewn ALlau eraill</v>
      </c>
      <c r="D22" s="340">
        <v>0</v>
      </c>
      <c r="E22" s="340">
        <v>0</v>
      </c>
      <c r="F22" s="340">
        <v>0</v>
      </c>
      <c r="G22" s="340">
        <v>0</v>
      </c>
      <c r="H22" s="375">
        <f t="shared" si="4"/>
        <v>0</v>
      </c>
      <c r="I22" s="340">
        <v>0</v>
      </c>
      <c r="J22" s="340">
        <v>0</v>
      </c>
      <c r="K22" s="340">
        <v>0</v>
      </c>
      <c r="L22" s="375">
        <f t="shared" si="7"/>
        <v>0</v>
      </c>
      <c r="M22" s="340">
        <v>0</v>
      </c>
      <c r="N22" s="340">
        <v>0</v>
      </c>
      <c r="O22" s="341"/>
      <c r="P22" s="375">
        <f t="shared" si="5"/>
        <v>0</v>
      </c>
      <c r="Q22" s="340">
        <v>0</v>
      </c>
      <c r="R22" s="166"/>
      <c r="S22" s="221"/>
      <c r="T22" s="221"/>
      <c r="U22" s="292">
        <f t="shared" si="0"/>
        <v>8.3000000000000007</v>
      </c>
      <c r="V22" s="293" t="str">
        <f>IF(ISERROR(VLOOKUP($AB$6&amp;"_"&amp;$AB$7&amp;"_"&amp;$U22&amp;"_"&amp;$V$8&amp;"_"&amp;V$9,qryCOR[],7,FALSE)),"",VLOOKUP($AB$6&amp;"_"&amp;$AB$7&amp;"_"&amp;$U22&amp;"_"&amp;$V$8&amp;"_"&amp;V$9,qryCOR[],7,FALSE))</f>
        <v/>
      </c>
      <c r="W22" s="293" t="str">
        <f>IF(ISERROR(VLOOKUP($AB$6&amp;"_"&amp;$AB$7&amp;"_"&amp;$U22&amp;"_"&amp;$V$8&amp;"_"&amp;W$9,qryCOR[],7,FALSE)),"",VLOOKUP($AB$6&amp;"_"&amp;$AB$7&amp;"_"&amp;$U22&amp;"_"&amp;$V$8&amp;"_"&amp;W$9,qryCOR[],7,FALSE))</f>
        <v/>
      </c>
      <c r="X22" s="293">
        <f t="shared" si="1"/>
        <v>0</v>
      </c>
      <c r="Y22" s="293" t="str">
        <f t="shared" si="6"/>
        <v/>
      </c>
      <c r="Z22" s="294" t="str">
        <f>IF(ISERROR(Y22/W22),"",IF(OR(W22=0,X22=0),Text!$F$325,(Y22/W22)*100))</f>
        <v/>
      </c>
      <c r="AA22" s="586" t="str">
        <f>IF(OR(T22="T",T22="L",Y22="",Z22=""),"",IF(Z22=Text!$F$325,"Z",IF(AND(ABS(Y22)&gt;$Y$7,ABS(Z22)&gt;$Z$7),1,"")))</f>
        <v/>
      </c>
      <c r="AB22" s="298" t="str">
        <f>IF(OR(T22="T",T22="L",Y22="",Z22=""),"",IF(ISERROR(VLOOKUP($U22&amp;"_"&amp;$V$8,CORValIn[],6,FALSE)),"",IF(VLOOKUP($U22&amp;"_"&amp;$V$8,CORValIn[],6,FALSE)=0,"",VLOOKUP($U22&amp;"_"&amp;$V$8,CORValIn[],6,FALSE))))</f>
        <v/>
      </c>
      <c r="AC22" s="296" t="str">
        <f t="shared" si="3"/>
        <v/>
      </c>
      <c r="AD22" s="307" t="str">
        <f>IF(OR(T22="T",T22="L",Y22="",Z22=""),"",IF(ISERROR(VLOOKUP($U22&amp;"_"&amp;$V$8,CORValIn[],7,FALSE)),"",IF(VLOOKUP($U22&amp;"_"&amp;$V$8,CORValIn[],7,FALSE)=0,"",VLOOKUP($U22&amp;"_"&amp;$V$8,CORValIn[],7,FALSE))))</f>
        <v/>
      </c>
      <c r="AE22" s="598"/>
      <c r="AF22" s="297" t="str">
        <f>IF(OR(T22="T",T22="L",Y22="",Z22=""),"",IF(ISERROR(VLOOKUP($U22&amp;"_"&amp;$V$8,CORValIn[],8,FALSE)),"",IF(VLOOKUP($U22&amp;"_"&amp;$V$8,CORValIn[],8,FALSE)=0,"",VLOOKUP($U22&amp;"_"&amp;$V$8,CORValIn[],8,FALSE))))</f>
        <v/>
      </c>
      <c r="AG22" s="302"/>
      <c r="AH22" s="303"/>
    </row>
    <row r="23" spans="1:34" ht="14.15" customHeight="1" x14ac:dyDescent="0.35">
      <c r="A23" s="141"/>
      <c r="B23" s="339">
        <v>8.4</v>
      </c>
      <c r="C23" s="120" t="str">
        <f>Text!F40</f>
        <v>Gwariant ar bontydd</v>
      </c>
      <c r="D23" s="340">
        <v>0</v>
      </c>
      <c r="E23" s="340">
        <v>0</v>
      </c>
      <c r="F23" s="340">
        <v>0</v>
      </c>
      <c r="G23" s="340">
        <v>0</v>
      </c>
      <c r="H23" s="375">
        <f t="shared" si="4"/>
        <v>0</v>
      </c>
      <c r="I23" s="340">
        <v>0</v>
      </c>
      <c r="J23" s="340">
        <v>0</v>
      </c>
      <c r="K23" s="340">
        <v>0</v>
      </c>
      <c r="L23" s="375">
        <f t="shared" si="7"/>
        <v>0</v>
      </c>
      <c r="M23" s="340">
        <v>0</v>
      </c>
      <c r="N23" s="340">
        <v>0</v>
      </c>
      <c r="O23" s="343"/>
      <c r="P23" s="375">
        <f t="shared" si="5"/>
        <v>0</v>
      </c>
      <c r="Q23" s="340">
        <v>0</v>
      </c>
      <c r="R23" s="166"/>
      <c r="S23" s="221"/>
      <c r="T23" s="221"/>
      <c r="U23" s="292">
        <f t="shared" si="0"/>
        <v>8.4</v>
      </c>
      <c r="V23" s="293" t="str">
        <f>IF(ISERROR(VLOOKUP($AB$6&amp;"_"&amp;$AB$7&amp;"_"&amp;$U23&amp;"_"&amp;$V$8&amp;"_"&amp;V$9,qryCOR[],7,FALSE)),"",VLOOKUP($AB$6&amp;"_"&amp;$AB$7&amp;"_"&amp;$U23&amp;"_"&amp;$V$8&amp;"_"&amp;V$9,qryCOR[],7,FALSE))</f>
        <v/>
      </c>
      <c r="W23" s="293" t="str">
        <f>IF(ISERROR(VLOOKUP($AB$6&amp;"_"&amp;$AB$7&amp;"_"&amp;$U23&amp;"_"&amp;$V$8&amp;"_"&amp;W$9,qryCOR[],7,FALSE)),"",VLOOKUP($AB$6&amp;"_"&amp;$AB$7&amp;"_"&amp;$U23&amp;"_"&amp;$V$8&amp;"_"&amp;W$9,qryCOR[],7,FALSE))</f>
        <v/>
      </c>
      <c r="X23" s="293">
        <f t="shared" si="1"/>
        <v>0</v>
      </c>
      <c r="Y23" s="293" t="str">
        <f t="shared" si="6"/>
        <v/>
      </c>
      <c r="Z23" s="294" t="str">
        <f>IF(ISERROR(Y23/W23),"",IF(OR(W23=0,X23=0),Text!$F$325,(Y23/W23)*100))</f>
        <v/>
      </c>
      <c r="AA23" s="586" t="str">
        <f>IF(OR(T23="T",T23="L",Y23="",Z23=""),"",IF(Z23=Text!$F$325,"Z",IF(AND(ABS(Y23)&gt;$Y$7,ABS(Z23)&gt;$Z$7),1,"")))</f>
        <v/>
      </c>
      <c r="AB23" s="295" t="str">
        <f>IF(OR(T23="T",T23="L",Y23="",Z23=""),"",IF(ISERROR(VLOOKUP($U23&amp;"_"&amp;$V$8,CORValIn[],6,FALSE)),"",IF(VLOOKUP($U23&amp;"_"&amp;$V$8,CORValIn[],6,FALSE)=0,"",VLOOKUP($U23&amp;"_"&amp;$V$8,CORValIn[],6,FALSE))))</f>
        <v/>
      </c>
      <c r="AC23" s="296" t="str">
        <f t="shared" si="3"/>
        <v/>
      </c>
      <c r="AD23" s="306" t="str">
        <f>IF(OR(T23="T",T23="L",Y23="",Z23=""),"",IF(ISERROR(VLOOKUP($U23&amp;"_"&amp;$V$8,CORValIn[],7,FALSE)),"",IF(VLOOKUP($U23&amp;"_"&amp;$V$8,CORValIn[],7,FALSE)=0,"",VLOOKUP($U23&amp;"_"&amp;$V$8,CORValIn[],7,FALSE))))</f>
        <v/>
      </c>
      <c r="AE23" s="598"/>
      <c r="AF23" s="297" t="str">
        <f>IF(OR(T23="T",T23="L",Y23="",Z23=""),"",IF(ISERROR(VLOOKUP($U23&amp;"_"&amp;$V$8,CORValIn[],8,FALSE)),"",IF(VLOOKUP($U23&amp;"_"&amp;$V$8,CORValIn[],8,FALSE)=0,"",VLOOKUP($U23&amp;"_"&amp;$V$8,CORValIn[],8,FALSE))))</f>
        <v/>
      </c>
      <c r="AG23" s="299"/>
      <c r="AH23" s="301"/>
    </row>
    <row r="24" spans="1:34" ht="14.15" customHeight="1" x14ac:dyDescent="0.35">
      <c r="A24" s="141"/>
      <c r="B24" s="339">
        <v>8.5</v>
      </c>
      <c r="C24" s="120" t="str">
        <f>Text!F41</f>
        <v>Diogelwch ar y ffyrdd</v>
      </c>
      <c r="D24" s="340">
        <v>0</v>
      </c>
      <c r="E24" s="340">
        <v>0</v>
      </c>
      <c r="F24" s="340">
        <v>0</v>
      </c>
      <c r="G24" s="340">
        <v>0</v>
      </c>
      <c r="H24" s="375">
        <f t="shared" si="4"/>
        <v>0</v>
      </c>
      <c r="I24" s="340">
        <v>0</v>
      </c>
      <c r="J24" s="340">
        <v>0</v>
      </c>
      <c r="K24" s="340">
        <v>0</v>
      </c>
      <c r="L24" s="375">
        <f t="shared" si="7"/>
        <v>0</v>
      </c>
      <c r="M24" s="340">
        <v>0</v>
      </c>
      <c r="N24" s="340">
        <v>0</v>
      </c>
      <c r="O24" s="341"/>
      <c r="P24" s="375">
        <f t="shared" si="5"/>
        <v>0</v>
      </c>
      <c r="Q24" s="340">
        <v>0</v>
      </c>
      <c r="R24" s="166"/>
      <c r="S24" s="221"/>
      <c r="T24" s="221"/>
      <c r="U24" s="292">
        <f t="shared" si="0"/>
        <v>8.5</v>
      </c>
      <c r="V24" s="293" t="str">
        <f>IF(ISERROR(VLOOKUP($AB$6&amp;"_"&amp;$AB$7&amp;"_"&amp;$U24&amp;"_"&amp;$V$8&amp;"_"&amp;V$9,qryCOR[],7,FALSE)),"",VLOOKUP($AB$6&amp;"_"&amp;$AB$7&amp;"_"&amp;$U24&amp;"_"&amp;$V$8&amp;"_"&amp;V$9,qryCOR[],7,FALSE))</f>
        <v/>
      </c>
      <c r="W24" s="293" t="str">
        <f>IF(ISERROR(VLOOKUP($AB$6&amp;"_"&amp;$AB$7&amp;"_"&amp;$U24&amp;"_"&amp;$V$8&amp;"_"&amp;W$9,qryCOR[],7,FALSE)),"",VLOOKUP($AB$6&amp;"_"&amp;$AB$7&amp;"_"&amp;$U24&amp;"_"&amp;$V$8&amp;"_"&amp;W$9,qryCOR[],7,FALSE))</f>
        <v/>
      </c>
      <c r="X24" s="293">
        <f t="shared" si="1"/>
        <v>0</v>
      </c>
      <c r="Y24" s="293" t="str">
        <f t="shared" si="6"/>
        <v/>
      </c>
      <c r="Z24" s="294" t="str">
        <f>IF(ISERROR(Y24/W24),"",IF(OR(W24=0,X24=0),Text!$F$325,(Y24/W24)*100))</f>
        <v/>
      </c>
      <c r="AA24" s="586" t="str">
        <f>IF(OR(T24="T",T24="L",Y24="",Z24=""),"",IF(Z24=Text!$F$325,"Z",IF(AND(ABS(Y24)&gt;$Y$7,ABS(Z24)&gt;$Z$7),1,"")))</f>
        <v/>
      </c>
      <c r="AB24" s="295" t="str">
        <f>IF(OR(T24="T",T24="L",Y24="",Z24=""),"",IF(ISERROR(VLOOKUP($U24&amp;"_"&amp;$V$8,CORValIn[],6,FALSE)),"",IF(VLOOKUP($U24&amp;"_"&amp;$V$8,CORValIn[],6,FALSE)=0,"",VLOOKUP($U24&amp;"_"&amp;$V$8,CORValIn[],6,FALSE))))</f>
        <v/>
      </c>
      <c r="AC24" s="296" t="str">
        <f t="shared" si="3"/>
        <v/>
      </c>
      <c r="AD24" s="306" t="str">
        <f>IF(OR(T24="T",T24="L",Y24="",Z24=""),"",IF(ISERROR(VLOOKUP($U24&amp;"_"&amp;$V$8,CORValIn[],7,FALSE)),"",IF(VLOOKUP($U24&amp;"_"&amp;$V$8,CORValIn[],7,FALSE)=0,"",VLOOKUP($U24&amp;"_"&amp;$V$8,CORValIn[],7,FALSE))))</f>
        <v/>
      </c>
      <c r="AE24" s="598"/>
      <c r="AF24" s="297" t="str">
        <f>IF(OR(T24="T",T24="L",Y24="",Z24=""),"",IF(ISERROR(VLOOKUP($U24&amp;"_"&amp;$V$8,CORValIn[],8,FALSE)),"",IF(VLOOKUP($U24&amp;"_"&amp;$V$8,CORValIn[],8,FALSE)=0,"",VLOOKUP($U24&amp;"_"&amp;$V$8,CORValIn[],8,FALSE))))</f>
        <v/>
      </c>
      <c r="AG24" s="299"/>
      <c r="AH24" s="301"/>
    </row>
    <row r="25" spans="1:34" ht="14.15" customHeight="1" x14ac:dyDescent="0.35">
      <c r="A25" s="141"/>
      <c r="B25" s="339">
        <v>8.6</v>
      </c>
      <c r="C25" s="120" t="str">
        <f>Text!F42</f>
        <v>Goleuadau stryd</v>
      </c>
      <c r="D25" s="340">
        <v>0</v>
      </c>
      <c r="E25" s="340">
        <v>0</v>
      </c>
      <c r="F25" s="340">
        <v>0</v>
      </c>
      <c r="G25" s="340">
        <v>0</v>
      </c>
      <c r="H25" s="375">
        <f t="shared" si="4"/>
        <v>0</v>
      </c>
      <c r="I25" s="340">
        <v>0</v>
      </c>
      <c r="J25" s="340">
        <v>0</v>
      </c>
      <c r="K25" s="340">
        <v>0</v>
      </c>
      <c r="L25" s="375">
        <f t="shared" si="7"/>
        <v>0</v>
      </c>
      <c r="M25" s="340">
        <v>0</v>
      </c>
      <c r="N25" s="340">
        <v>0</v>
      </c>
      <c r="O25" s="341"/>
      <c r="P25" s="375">
        <f t="shared" si="5"/>
        <v>0</v>
      </c>
      <c r="Q25" s="340">
        <v>0</v>
      </c>
      <c r="R25" s="166"/>
      <c r="S25" s="221"/>
      <c r="T25" s="221"/>
      <c r="U25" s="292">
        <f t="shared" si="0"/>
        <v>8.6</v>
      </c>
      <c r="V25" s="293" t="str">
        <f>IF(ISERROR(VLOOKUP($AB$6&amp;"_"&amp;$AB$7&amp;"_"&amp;$U25&amp;"_"&amp;$V$8&amp;"_"&amp;V$9,qryCOR[],7,FALSE)),"",VLOOKUP($AB$6&amp;"_"&amp;$AB$7&amp;"_"&amp;$U25&amp;"_"&amp;$V$8&amp;"_"&amp;V$9,qryCOR[],7,FALSE))</f>
        <v/>
      </c>
      <c r="W25" s="293" t="str">
        <f>IF(ISERROR(VLOOKUP($AB$6&amp;"_"&amp;$AB$7&amp;"_"&amp;$U25&amp;"_"&amp;$V$8&amp;"_"&amp;W$9,qryCOR[],7,FALSE)),"",VLOOKUP($AB$6&amp;"_"&amp;$AB$7&amp;"_"&amp;$U25&amp;"_"&amp;$V$8&amp;"_"&amp;W$9,qryCOR[],7,FALSE))</f>
        <v/>
      </c>
      <c r="X25" s="293">
        <f t="shared" si="1"/>
        <v>0</v>
      </c>
      <c r="Y25" s="293" t="str">
        <f t="shared" si="6"/>
        <v/>
      </c>
      <c r="Z25" s="294" t="str">
        <f>IF(ISERROR(Y25/W25),"",IF(OR(W25=0,X25=0),Text!$F$325,(Y25/W25)*100))</f>
        <v/>
      </c>
      <c r="AA25" s="586" t="str">
        <f>IF(OR(T25="T",T25="L",Y25="",Z25=""),"",IF(Z25=Text!$F$325,"Z",IF(AND(ABS(Y25)&gt;$Y$7,ABS(Z25)&gt;$Z$7),1,"")))</f>
        <v/>
      </c>
      <c r="AB25" s="295" t="str">
        <f>IF(OR(T25="T",T25="L",Y25="",Z25=""),"",IF(ISERROR(VLOOKUP($U25&amp;"_"&amp;$V$8,CORValIn[],6,FALSE)),"",IF(VLOOKUP($U25&amp;"_"&amp;$V$8,CORValIn[],6,FALSE)=0,"",VLOOKUP($U25&amp;"_"&amp;$V$8,CORValIn[],6,FALSE))))</f>
        <v/>
      </c>
      <c r="AC25" s="296" t="str">
        <f t="shared" si="3"/>
        <v/>
      </c>
      <c r="AD25" s="306" t="str">
        <f>IF(OR(T25="T",T25="L",Y25="",Z25=""),"",IF(ISERROR(VLOOKUP($U25&amp;"_"&amp;$V$8,CORValIn[],7,FALSE)),"",IF(VLOOKUP($U25&amp;"_"&amp;$V$8,CORValIn[],7,FALSE)=0,"",VLOOKUP($U25&amp;"_"&amp;$V$8,CORValIn[],7,FALSE))))</f>
        <v/>
      </c>
      <c r="AE25" s="598"/>
      <c r="AF25" s="297" t="str">
        <f>IF(OR(T25="T",T25="L",Y25="",Z25=""),"",IF(ISERROR(VLOOKUP($U25&amp;"_"&amp;$V$8,CORValIn[],8,FALSE)),"",IF(VLOOKUP($U25&amp;"_"&amp;$V$8,CORValIn[],8,FALSE)=0,"",VLOOKUP($U25&amp;"_"&amp;$V$8,CORValIn[],8,FALSE))))</f>
        <v/>
      </c>
      <c r="AG25" s="299"/>
      <c r="AH25" s="301"/>
    </row>
    <row r="26" spans="1:34" ht="14.15" customHeight="1" x14ac:dyDescent="0.35">
      <c r="A26" s="141"/>
      <c r="B26" s="339">
        <v>8.6999999999999993</v>
      </c>
      <c r="C26" s="120" t="str">
        <f>Text!F43</f>
        <v>Arall</v>
      </c>
      <c r="D26" s="340">
        <v>0</v>
      </c>
      <c r="E26" s="340">
        <v>0</v>
      </c>
      <c r="F26" s="340">
        <v>0</v>
      </c>
      <c r="G26" s="340">
        <v>0</v>
      </c>
      <c r="H26" s="375">
        <f t="shared" si="4"/>
        <v>0</v>
      </c>
      <c r="I26" s="340">
        <v>0</v>
      </c>
      <c r="J26" s="340">
        <v>0</v>
      </c>
      <c r="K26" s="340">
        <v>0</v>
      </c>
      <c r="L26" s="375">
        <f t="shared" si="7"/>
        <v>0</v>
      </c>
      <c r="M26" s="340">
        <v>0</v>
      </c>
      <c r="N26" s="340">
        <v>0</v>
      </c>
      <c r="O26" s="343"/>
      <c r="P26" s="375">
        <f t="shared" si="5"/>
        <v>0</v>
      </c>
      <c r="Q26" s="340">
        <v>0</v>
      </c>
      <c r="R26" s="166"/>
      <c r="S26" s="221"/>
      <c r="T26" s="221"/>
      <c r="U26" s="292">
        <f t="shared" si="0"/>
        <v>8.6999999999999993</v>
      </c>
      <c r="V26" s="293" t="str">
        <f>IF(ISERROR(VLOOKUP($AB$6&amp;"_"&amp;$AB$7&amp;"_"&amp;$U26&amp;"_"&amp;$V$8&amp;"_"&amp;V$9,qryCOR[],7,FALSE)),"",VLOOKUP($AB$6&amp;"_"&amp;$AB$7&amp;"_"&amp;$U26&amp;"_"&amp;$V$8&amp;"_"&amp;V$9,qryCOR[],7,FALSE))</f>
        <v/>
      </c>
      <c r="W26" s="293" t="str">
        <f>IF(ISERROR(VLOOKUP($AB$6&amp;"_"&amp;$AB$7&amp;"_"&amp;$U26&amp;"_"&amp;$V$8&amp;"_"&amp;W$9,qryCOR[],7,FALSE)),"",VLOOKUP($AB$6&amp;"_"&amp;$AB$7&amp;"_"&amp;$U26&amp;"_"&amp;$V$8&amp;"_"&amp;W$9,qryCOR[],7,FALSE))</f>
        <v/>
      </c>
      <c r="X26" s="293">
        <f t="shared" si="1"/>
        <v>0</v>
      </c>
      <c r="Y26" s="293" t="str">
        <f t="shared" si="6"/>
        <v/>
      </c>
      <c r="Z26" s="294" t="str">
        <f>IF(ISERROR(Y26/W26),"",IF(OR(W26=0,X26=0),Text!$F$325,(Y26/W26)*100))</f>
        <v/>
      </c>
      <c r="AA26" s="586" t="str">
        <f>IF(OR(T26="T",T26="L",Y26="",Z26=""),"",IF(Z26=Text!$F$325,"Z",IF(AND(ABS(Y26)&gt;$Y$7,ABS(Z26)&gt;$Z$7),1,"")))</f>
        <v/>
      </c>
      <c r="AB26" s="298" t="str">
        <f>IF(OR(T26="T",T26="L",Y26="",Z26=""),"",IF(ISERROR(VLOOKUP($U26&amp;"_"&amp;$V$8,CORValIn[],6,FALSE)),"",IF(VLOOKUP($U26&amp;"_"&amp;$V$8,CORValIn[],6,FALSE)=0,"",VLOOKUP($U26&amp;"_"&amp;$V$8,CORValIn[],6,FALSE))))</f>
        <v/>
      </c>
      <c r="AC26" s="296" t="str">
        <f t="shared" si="3"/>
        <v/>
      </c>
      <c r="AD26" s="307" t="str">
        <f>IF(OR(T26="T",T26="L",Y26="",Z26=""),"",IF(ISERROR(VLOOKUP($U26&amp;"_"&amp;$V$8,CORValIn[],7,FALSE)),"",IF(VLOOKUP($U26&amp;"_"&amp;$V$8,CORValIn[],7,FALSE)=0,"",VLOOKUP($U26&amp;"_"&amp;$V$8,CORValIn[],7,FALSE))))</f>
        <v/>
      </c>
      <c r="AE26" s="598"/>
      <c r="AF26" s="297" t="str">
        <f>IF(OR(T26="T",T26="L",Y26="",Z26=""),"",IF(ISERROR(VLOOKUP($U26&amp;"_"&amp;$V$8,CORValIn[],8,FALSE)),"",IF(VLOOKUP($U26&amp;"_"&amp;$V$8,CORValIn[],8,FALSE)=0,"",VLOOKUP($U26&amp;"_"&amp;$V$8,CORValIn[],8,FALSE))))</f>
        <v/>
      </c>
      <c r="AG26" s="302"/>
      <c r="AH26" s="303"/>
    </row>
    <row r="27" spans="1:34" ht="30.75" customHeight="1" x14ac:dyDescent="0.35">
      <c r="A27" s="141"/>
      <c r="B27" s="183">
        <v>8</v>
      </c>
      <c r="C27" s="185" t="str">
        <f>Text!F44</f>
        <v>Cyfanswm adeiladu ffyrdd newydd a gwella ffyrdd, goleuadau stryd a diogelwch ar y ffyrdd (llinellau 8.1 i 8.7)</v>
      </c>
      <c r="D27" s="375">
        <f>SUM(D20:D26)</f>
        <v>0</v>
      </c>
      <c r="E27" s="375">
        <f t="shared" ref="E27:Q27" si="8">SUM(E20:E26)</f>
        <v>0</v>
      </c>
      <c r="F27" s="375">
        <f t="shared" si="8"/>
        <v>0</v>
      </c>
      <c r="G27" s="375">
        <f t="shared" si="8"/>
        <v>0</v>
      </c>
      <c r="H27" s="375">
        <f t="shared" si="4"/>
        <v>0</v>
      </c>
      <c r="I27" s="375">
        <f t="shared" si="8"/>
        <v>0</v>
      </c>
      <c r="J27" s="375">
        <f t="shared" si="8"/>
        <v>0</v>
      </c>
      <c r="K27" s="375">
        <f t="shared" si="8"/>
        <v>0</v>
      </c>
      <c r="L27" s="375">
        <f t="shared" si="8"/>
        <v>0</v>
      </c>
      <c r="M27" s="375">
        <f t="shared" si="8"/>
        <v>0</v>
      </c>
      <c r="N27" s="375">
        <f t="shared" si="8"/>
        <v>0</v>
      </c>
      <c r="O27" s="375">
        <f t="shared" si="8"/>
        <v>0</v>
      </c>
      <c r="P27" s="375">
        <f t="shared" si="8"/>
        <v>0</v>
      </c>
      <c r="Q27" s="375">
        <f t="shared" si="8"/>
        <v>0</v>
      </c>
      <c r="R27" s="166"/>
      <c r="S27" s="221"/>
      <c r="T27" s="221" t="s">
        <v>2810</v>
      </c>
      <c r="U27" s="292">
        <f t="shared" si="0"/>
        <v>8</v>
      </c>
      <c r="V27" s="293" t="str">
        <f>IF(ISERROR(VLOOKUP($AB$6&amp;"_"&amp;$AB$7&amp;"_"&amp;$U27&amp;"_"&amp;$V$8&amp;"_"&amp;V$9,qryCOR[],7,FALSE)),"",VLOOKUP($AB$6&amp;"_"&amp;$AB$7&amp;"_"&amp;$U27&amp;"_"&amp;$V$8&amp;"_"&amp;V$9,qryCOR[],7,FALSE))</f>
        <v/>
      </c>
      <c r="W27" s="293" t="str">
        <f>IF(ISERROR(VLOOKUP($AB$6&amp;"_"&amp;$AB$7&amp;"_"&amp;$U27&amp;"_"&amp;$V$8&amp;"_"&amp;W$9,qryCOR[],7,FALSE)),"",VLOOKUP($AB$6&amp;"_"&amp;$AB$7&amp;"_"&amp;$U27&amp;"_"&amp;$V$8&amp;"_"&amp;W$9,qryCOR[],7,FALSE))</f>
        <v/>
      </c>
      <c r="X27" s="293">
        <f t="shared" si="1"/>
        <v>0</v>
      </c>
      <c r="Y27" s="293" t="str">
        <f t="shared" si="6"/>
        <v/>
      </c>
      <c r="Z27" s="294" t="str">
        <f>IF(ISERROR(Y27/W27),"",IF(OR(W27=0,X27=0),Text!$F$325,(Y27/W27)*100))</f>
        <v/>
      </c>
      <c r="AA27" s="586" t="str">
        <f>IF(OR(T27="T",T27="L",Y27="",Z27=""),"",IF(Z27=Text!$F$325,"Z",IF(AND(ABS(Y27)&gt;$Y$7,ABS(Z27)&gt;$Z$7),1,"")))</f>
        <v/>
      </c>
      <c r="AB27" s="295" t="str">
        <f>IF(OR(T27="T",T27="L",Y27="",Z27=""),"",IF(ISERROR(VLOOKUP($U27&amp;"_"&amp;$V$8,CORValIn[],6,FALSE)),"",IF(VLOOKUP($U27&amp;"_"&amp;$V$8,CORValIn[],6,FALSE)=0,"",VLOOKUP($U27&amp;"_"&amp;$V$8,CORValIn[],6,FALSE))))</f>
        <v/>
      </c>
      <c r="AC27" s="296" t="str">
        <f t="shared" si="3"/>
        <v/>
      </c>
      <c r="AD27" s="306" t="str">
        <f>IF(OR(T27="T",T27="L",Y27="",Z27=""),"",IF(ISERROR(VLOOKUP($U27&amp;"_"&amp;$V$8,CORValIn[],7,FALSE)),"",IF(VLOOKUP($U27&amp;"_"&amp;$V$8,CORValIn[],7,FALSE)=0,"",VLOOKUP($U27&amp;"_"&amp;$V$8,CORValIn[],7,FALSE))))</f>
        <v/>
      </c>
      <c r="AE27" s="598"/>
      <c r="AF27" s="297" t="str">
        <f>IF(OR(T27="T",T27="L",Y27="",Z27=""),"",IF(ISERROR(VLOOKUP($U27&amp;"_"&amp;$V$8,CORValIn[],8,FALSE)),"",IF(VLOOKUP($U27&amp;"_"&amp;$V$8,CORValIn[],8,FALSE)=0,"",VLOOKUP($U27&amp;"_"&amp;$V$8,CORValIn[],8,FALSE))))</f>
        <v/>
      </c>
      <c r="AG27" s="299"/>
      <c r="AH27" s="301"/>
    </row>
    <row r="28" spans="1:34" ht="14.15" customHeight="1" x14ac:dyDescent="0.35">
      <c r="A28" s="141"/>
      <c r="B28" s="342">
        <v>9</v>
      </c>
      <c r="C28" s="120" t="str">
        <f>Text!F45</f>
        <v>Parcio cerbydau (gan gynnwys meysydd parcio)</v>
      </c>
      <c r="D28" s="340">
        <v>0</v>
      </c>
      <c r="E28" s="340">
        <v>0</v>
      </c>
      <c r="F28" s="340">
        <v>0</v>
      </c>
      <c r="G28" s="340">
        <v>0</v>
      </c>
      <c r="H28" s="376">
        <f t="shared" si="4"/>
        <v>0</v>
      </c>
      <c r="I28" s="340">
        <v>0</v>
      </c>
      <c r="J28" s="340">
        <v>0</v>
      </c>
      <c r="K28" s="340">
        <v>0</v>
      </c>
      <c r="L28" s="377">
        <f t="shared" si="7"/>
        <v>0</v>
      </c>
      <c r="M28" s="340">
        <v>0</v>
      </c>
      <c r="N28" s="340">
        <v>0</v>
      </c>
      <c r="O28" s="346"/>
      <c r="P28" s="376">
        <f t="shared" si="5"/>
        <v>0</v>
      </c>
      <c r="Q28" s="340">
        <v>0</v>
      </c>
      <c r="R28" s="166"/>
      <c r="S28" s="221"/>
      <c r="T28" s="221"/>
      <c r="U28" s="292">
        <f t="shared" si="0"/>
        <v>9</v>
      </c>
      <c r="V28" s="293" t="str">
        <f>IF(ISERROR(VLOOKUP($AB$6&amp;"_"&amp;$AB$7&amp;"_"&amp;$U28&amp;"_"&amp;$V$8&amp;"_"&amp;V$9,qryCOR[],7,FALSE)),"",VLOOKUP($AB$6&amp;"_"&amp;$AB$7&amp;"_"&amp;$U28&amp;"_"&amp;$V$8&amp;"_"&amp;V$9,qryCOR[],7,FALSE))</f>
        <v/>
      </c>
      <c r="W28" s="293" t="str">
        <f>IF(ISERROR(VLOOKUP($AB$6&amp;"_"&amp;$AB$7&amp;"_"&amp;$U28&amp;"_"&amp;$V$8&amp;"_"&amp;W$9,qryCOR[],7,FALSE)),"",VLOOKUP($AB$6&amp;"_"&amp;$AB$7&amp;"_"&amp;$U28&amp;"_"&amp;$V$8&amp;"_"&amp;W$9,qryCOR[],7,FALSE))</f>
        <v/>
      </c>
      <c r="X28" s="293">
        <f t="shared" si="1"/>
        <v>0</v>
      </c>
      <c r="Y28" s="293" t="str">
        <f t="shared" si="6"/>
        <v/>
      </c>
      <c r="Z28" s="294" t="str">
        <f>IF(ISERROR(Y28/W28),"",IF(OR(W28=0,X28=0),Text!$F$325,(Y28/W28)*100))</f>
        <v/>
      </c>
      <c r="AA28" s="586" t="str">
        <f>IF(OR(T28="T",T28="L",Y28="",Z28=""),"",IF(Z28=Text!$F$325,"Z",IF(AND(ABS(Y28)&gt;$Y$7,ABS(Z28)&gt;$Z$7),1,"")))</f>
        <v/>
      </c>
      <c r="AB28" s="295" t="str">
        <f>IF(OR(T28="T",T28="L",Y28="",Z28=""),"",IF(ISERROR(VLOOKUP($U28&amp;"_"&amp;$V$8,CORValIn[],6,FALSE)),"",IF(VLOOKUP($U28&amp;"_"&amp;$V$8,CORValIn[],6,FALSE)=0,"",VLOOKUP($U28&amp;"_"&amp;$V$8,CORValIn[],6,FALSE))))</f>
        <v/>
      </c>
      <c r="AC28" s="296" t="str">
        <f t="shared" si="3"/>
        <v/>
      </c>
      <c r="AD28" s="306" t="str">
        <f>IF(OR(T28="T",T28="L",Y28="",Z28=""),"",IF(ISERROR(VLOOKUP($U28&amp;"_"&amp;$V$8,CORValIn[],7,FALSE)),"",IF(VLOOKUP($U28&amp;"_"&amp;$V$8,CORValIn[],7,FALSE)=0,"",VLOOKUP($U28&amp;"_"&amp;$V$8,CORValIn[],7,FALSE))))</f>
        <v/>
      </c>
      <c r="AE28" s="598"/>
      <c r="AF28" s="297" t="str">
        <f>IF(OR(T28="T",T28="L",Y28="",Z28=""),"",IF(ISERROR(VLOOKUP($U28&amp;"_"&amp;$V$8,CORValIn[],8,FALSE)),"",IF(VLOOKUP($U28&amp;"_"&amp;$V$8,CORValIn[],8,FALSE)=0,"",VLOOKUP($U28&amp;"_"&amp;$V$8,CORValIn[],8,FALSE))))</f>
        <v/>
      </c>
      <c r="AG28" s="299"/>
      <c r="AH28" s="301"/>
    </row>
    <row r="29" spans="1:34" x14ac:dyDescent="0.35">
      <c r="A29" s="141"/>
      <c r="B29" s="342">
        <v>10</v>
      </c>
      <c r="C29" s="120" t="str">
        <f>Text!F46</f>
        <v>Trafnidiaeth gyhoeddus i deithwyr - bws</v>
      </c>
      <c r="D29" s="340">
        <v>0</v>
      </c>
      <c r="E29" s="340">
        <v>0</v>
      </c>
      <c r="F29" s="340">
        <v>0</v>
      </c>
      <c r="G29" s="340">
        <v>0</v>
      </c>
      <c r="H29" s="376">
        <f t="shared" si="4"/>
        <v>0</v>
      </c>
      <c r="I29" s="340">
        <v>0</v>
      </c>
      <c r="J29" s="340">
        <v>0</v>
      </c>
      <c r="K29" s="340">
        <v>0</v>
      </c>
      <c r="L29" s="377">
        <f t="shared" si="7"/>
        <v>0</v>
      </c>
      <c r="M29" s="340">
        <v>0</v>
      </c>
      <c r="N29" s="340">
        <v>0</v>
      </c>
      <c r="O29" s="347"/>
      <c r="P29" s="376">
        <f t="shared" si="5"/>
        <v>0</v>
      </c>
      <c r="Q29" s="340">
        <v>0</v>
      </c>
      <c r="R29" s="166"/>
      <c r="S29" s="221"/>
      <c r="T29" s="221"/>
      <c r="U29" s="292">
        <f t="shared" si="0"/>
        <v>10</v>
      </c>
      <c r="V29" s="293" t="str">
        <f>IF(ISERROR(VLOOKUP($AB$6&amp;"_"&amp;$AB$7&amp;"_"&amp;$U29&amp;"_"&amp;$V$8&amp;"_"&amp;V$9,qryCOR[],7,FALSE)),"",VLOOKUP($AB$6&amp;"_"&amp;$AB$7&amp;"_"&amp;$U29&amp;"_"&amp;$V$8&amp;"_"&amp;V$9,qryCOR[],7,FALSE))</f>
        <v/>
      </c>
      <c r="W29" s="293" t="str">
        <f>IF(ISERROR(VLOOKUP($AB$6&amp;"_"&amp;$AB$7&amp;"_"&amp;$U29&amp;"_"&amp;$V$8&amp;"_"&amp;W$9,qryCOR[],7,FALSE)),"",VLOOKUP($AB$6&amp;"_"&amp;$AB$7&amp;"_"&amp;$U29&amp;"_"&amp;$V$8&amp;"_"&amp;W$9,qryCOR[],7,FALSE))</f>
        <v/>
      </c>
      <c r="X29" s="293">
        <f t="shared" si="1"/>
        <v>0</v>
      </c>
      <c r="Y29" s="293" t="str">
        <f t="shared" si="6"/>
        <v/>
      </c>
      <c r="Z29" s="294" t="str">
        <f>IF(ISERROR(Y29/W29),"",IF(OR(W29=0,X29=0),Text!$F$325,(Y29/W29)*100))</f>
        <v/>
      </c>
      <c r="AA29" s="586" t="str">
        <f>IF(OR(T29="T",T29="L",Y29="",Z29=""),"",IF(Z29=Text!$F$325,"Z",IF(AND(ABS(Y29)&gt;$Y$7,ABS(Z29)&gt;$Z$7),1,"")))</f>
        <v/>
      </c>
      <c r="AB29" s="295" t="str">
        <f>IF(OR(T29="T",T29="L",Y29="",Z29=""),"",IF(ISERROR(VLOOKUP($U29&amp;"_"&amp;$V$8,CORValIn[],6,FALSE)),"",IF(VLOOKUP($U29&amp;"_"&amp;$V$8,CORValIn[],6,FALSE)=0,"",VLOOKUP($U29&amp;"_"&amp;$V$8,CORValIn[],6,FALSE))))</f>
        <v/>
      </c>
      <c r="AC29" s="296" t="str">
        <f t="shared" si="3"/>
        <v/>
      </c>
      <c r="AD29" s="306" t="str">
        <f>IF(OR(T29="T",T29="L",Y29="",Z29=""),"",IF(ISERROR(VLOOKUP($U29&amp;"_"&amp;$V$8,CORValIn[],7,FALSE)),"",IF(VLOOKUP($U29&amp;"_"&amp;$V$8,CORValIn[],7,FALSE)=0,"",VLOOKUP($U29&amp;"_"&amp;$V$8,CORValIn[],7,FALSE))))</f>
        <v/>
      </c>
      <c r="AE29" s="598"/>
      <c r="AF29" s="297" t="str">
        <f>IF(OR(T29="T",T29="L",Y29="",Z29=""),"",IF(ISERROR(VLOOKUP($U29&amp;"_"&amp;$V$8,CORValIn[],8,FALSE)),"",IF(VLOOKUP($U29&amp;"_"&amp;$V$8,CORValIn[],8,FALSE)=0,"",VLOOKUP($U29&amp;"_"&amp;$V$8,CORValIn[],8,FALSE))))</f>
        <v/>
      </c>
      <c r="AG29" s="299"/>
      <c r="AH29" s="301"/>
    </row>
    <row r="30" spans="1:34" s="258" customFormat="1" x14ac:dyDescent="0.35">
      <c r="A30" s="141"/>
      <c r="B30" s="183">
        <v>11</v>
      </c>
      <c r="C30" s="348" t="str">
        <f>Text!F47</f>
        <v>Trafnidiaeth gyhoeddus i deithwyr - rheilffyrdd, rheilffyrdd tanddaearol ac arall</v>
      </c>
      <c r="D30" s="340">
        <v>0</v>
      </c>
      <c r="E30" s="340">
        <v>0</v>
      </c>
      <c r="F30" s="340">
        <v>0</v>
      </c>
      <c r="G30" s="340">
        <v>0</v>
      </c>
      <c r="H30" s="376">
        <f t="shared" si="4"/>
        <v>0</v>
      </c>
      <c r="I30" s="340">
        <v>0</v>
      </c>
      <c r="J30" s="340">
        <v>0</v>
      </c>
      <c r="K30" s="340">
        <v>0</v>
      </c>
      <c r="L30" s="377">
        <f t="shared" si="7"/>
        <v>0</v>
      </c>
      <c r="M30" s="340">
        <v>0</v>
      </c>
      <c r="N30" s="340">
        <v>0</v>
      </c>
      <c r="O30" s="347"/>
      <c r="P30" s="376">
        <f t="shared" si="5"/>
        <v>0</v>
      </c>
      <c r="Q30" s="340">
        <v>0</v>
      </c>
      <c r="R30" s="166"/>
      <c r="S30" s="221"/>
      <c r="T30" s="221"/>
      <c r="U30" s="292">
        <f t="shared" si="0"/>
        <v>11</v>
      </c>
      <c r="V30" s="293" t="str">
        <f>IF(ISERROR(VLOOKUP($AB$6&amp;"_"&amp;$AB$7&amp;"_"&amp;$U30&amp;"_"&amp;$V$8&amp;"_"&amp;V$9,qryCOR[],7,FALSE)),"",VLOOKUP($AB$6&amp;"_"&amp;$AB$7&amp;"_"&amp;$U30&amp;"_"&amp;$V$8&amp;"_"&amp;V$9,qryCOR[],7,FALSE))</f>
        <v/>
      </c>
      <c r="W30" s="293" t="str">
        <f>IF(ISERROR(VLOOKUP($AB$6&amp;"_"&amp;$AB$7&amp;"_"&amp;$U30&amp;"_"&amp;$V$8&amp;"_"&amp;W$9,qryCOR[],7,FALSE)),"",VLOOKUP($AB$6&amp;"_"&amp;$AB$7&amp;"_"&amp;$U30&amp;"_"&amp;$V$8&amp;"_"&amp;W$9,qryCOR[],7,FALSE))</f>
        <v/>
      </c>
      <c r="X30" s="293">
        <f t="shared" si="1"/>
        <v>0</v>
      </c>
      <c r="Y30" s="293" t="str">
        <f t="shared" si="6"/>
        <v/>
      </c>
      <c r="Z30" s="294" t="str">
        <f>IF(ISERROR(Y30/W30),"",IF(OR(W30=0,X30=0),Text!$F$325,(Y30/W30)*100))</f>
        <v/>
      </c>
      <c r="AA30" s="586" t="str">
        <f>IF(OR(T30="T",T30="L",Y30="",Z30=""),"",IF(Z30=Text!$F$325,"Z",IF(AND(ABS(Y30)&gt;$Y$7,ABS(Z30)&gt;$Z$7),1,"")))</f>
        <v/>
      </c>
      <c r="AB30" s="298" t="str">
        <f>IF(OR(T30="T",T30="L",Y30="",Z30=""),"",IF(ISERROR(VLOOKUP($U30&amp;"_"&amp;$V$8,CORValIn[],6,FALSE)),"",IF(VLOOKUP($U30&amp;"_"&amp;$V$8,CORValIn[],6,FALSE)=0,"",VLOOKUP($U30&amp;"_"&amp;$V$8,CORValIn[],6,FALSE))))</f>
        <v/>
      </c>
      <c r="AC30" s="296" t="str">
        <f t="shared" si="3"/>
        <v/>
      </c>
      <c r="AD30" s="307" t="str">
        <f>IF(OR(T30="T",T30="L",Y30="",Z30=""),"",IF(ISERROR(VLOOKUP($U30&amp;"_"&amp;$V$8,CORValIn[],7,FALSE)),"",IF(VLOOKUP($U30&amp;"_"&amp;$V$8,CORValIn[],7,FALSE)=0,"",VLOOKUP($U30&amp;"_"&amp;$V$8,CORValIn[],7,FALSE))))</f>
        <v/>
      </c>
      <c r="AE30" s="598"/>
      <c r="AF30" s="297" t="str">
        <f>IF(OR(T30="T",T30="L",Y30="",Z30=""),"",IF(ISERROR(VLOOKUP($U30&amp;"_"&amp;$V$8,CORValIn[],8,FALSE)),"",IF(VLOOKUP($U30&amp;"_"&amp;$V$8,CORValIn[],8,FALSE)=0,"",VLOOKUP($U30&amp;"_"&amp;$V$8,CORValIn[],8,FALSE))))</f>
        <v/>
      </c>
      <c r="AG30" s="302"/>
      <c r="AH30" s="303"/>
    </row>
    <row r="31" spans="1:34" ht="24" customHeight="1" x14ac:dyDescent="0.35">
      <c r="A31" s="141"/>
      <c r="B31" s="342">
        <v>12</v>
      </c>
      <c r="C31" s="348" t="str">
        <f>Text!F48</f>
        <v>Pontydd ffyrdd â tholl, twnelau a fferïau a chwmnïau trafnidiaeth gyhoeddus</v>
      </c>
      <c r="D31" s="340">
        <v>0</v>
      </c>
      <c r="E31" s="340">
        <v>0</v>
      </c>
      <c r="F31" s="340">
        <v>0</v>
      </c>
      <c r="G31" s="340">
        <v>0</v>
      </c>
      <c r="H31" s="376">
        <f t="shared" si="4"/>
        <v>0</v>
      </c>
      <c r="I31" s="340">
        <v>0</v>
      </c>
      <c r="J31" s="340">
        <v>0</v>
      </c>
      <c r="K31" s="340">
        <v>0</v>
      </c>
      <c r="L31" s="377">
        <f t="shared" si="7"/>
        <v>0</v>
      </c>
      <c r="M31" s="340">
        <v>0</v>
      </c>
      <c r="N31" s="340">
        <v>0</v>
      </c>
      <c r="O31" s="347"/>
      <c r="P31" s="376">
        <f t="shared" si="5"/>
        <v>0</v>
      </c>
      <c r="Q31" s="340">
        <v>0</v>
      </c>
      <c r="R31" s="166"/>
      <c r="S31" s="221"/>
      <c r="T31" s="221"/>
      <c r="U31" s="292">
        <f t="shared" si="0"/>
        <v>12</v>
      </c>
      <c r="V31" s="293" t="str">
        <f>IF(ISERROR(VLOOKUP($AB$6&amp;"_"&amp;$AB$7&amp;"_"&amp;$U31&amp;"_"&amp;$V$8&amp;"_"&amp;V$9,qryCOR[],7,FALSE)),"",VLOOKUP($AB$6&amp;"_"&amp;$AB$7&amp;"_"&amp;$U31&amp;"_"&amp;$V$8&amp;"_"&amp;V$9,qryCOR[],7,FALSE))</f>
        <v/>
      </c>
      <c r="W31" s="293" t="str">
        <f>IF(ISERROR(VLOOKUP($AB$6&amp;"_"&amp;$AB$7&amp;"_"&amp;$U31&amp;"_"&amp;$V$8&amp;"_"&amp;W$9,qryCOR[],7,FALSE)),"",VLOOKUP($AB$6&amp;"_"&amp;$AB$7&amp;"_"&amp;$U31&amp;"_"&amp;$V$8&amp;"_"&amp;W$9,qryCOR[],7,FALSE))</f>
        <v/>
      </c>
      <c r="X31" s="293">
        <f t="shared" si="1"/>
        <v>0</v>
      </c>
      <c r="Y31" s="293" t="str">
        <f t="shared" si="6"/>
        <v/>
      </c>
      <c r="Z31" s="294" t="str">
        <f>IF(ISERROR(Y31/W31),"",IF(OR(W31=0,X31=0),Text!$F$325,(Y31/W31)*100))</f>
        <v/>
      </c>
      <c r="AA31" s="586" t="str">
        <f>IF(OR(T31="T",T31="L",Y31="",Z31=""),"",IF(Z31=Text!$F$325,"Z",IF(AND(ABS(Y31)&gt;$Y$7,ABS(Z31)&gt;$Z$7),1,"")))</f>
        <v/>
      </c>
      <c r="AB31" s="295" t="str">
        <f>IF(OR(T31="T",T31="L",Y31="",Z31=""),"",IF(ISERROR(VLOOKUP($U31&amp;"_"&amp;$V$8,CORValIn[],6,FALSE)),"",IF(VLOOKUP($U31&amp;"_"&amp;$V$8,CORValIn[],6,FALSE)=0,"",VLOOKUP($U31&amp;"_"&amp;$V$8,CORValIn[],6,FALSE))))</f>
        <v/>
      </c>
      <c r="AC31" s="296" t="str">
        <f t="shared" si="3"/>
        <v/>
      </c>
      <c r="AD31" s="306" t="str">
        <f>IF(OR(T31="T",T31="L",Y31="",Z31=""),"",IF(ISERROR(VLOOKUP($U31&amp;"_"&amp;$V$8,CORValIn[],7,FALSE)),"",IF(VLOOKUP($U31&amp;"_"&amp;$V$8,CORValIn[],7,FALSE)=0,"",VLOOKUP($U31&amp;"_"&amp;$V$8,CORValIn[],7,FALSE))))</f>
        <v/>
      </c>
      <c r="AE31" s="598"/>
      <c r="AF31" s="297" t="str">
        <f>IF(OR(T31="T",T31="L",Y31="",Z31=""),"",IF(ISERROR(VLOOKUP($U31&amp;"_"&amp;$V$8,CORValIn[],8,FALSE)),"",IF(VLOOKUP($U31&amp;"_"&amp;$V$8,CORValIn[],8,FALSE)=0,"",VLOOKUP($U31&amp;"_"&amp;$V$8,CORValIn[],8,FALSE))))</f>
        <v/>
      </c>
      <c r="AG31" s="299"/>
      <c r="AH31" s="301"/>
    </row>
    <row r="32" spans="1:34" ht="14.15" customHeight="1" x14ac:dyDescent="0.35">
      <c r="A32" s="141"/>
      <c r="B32" s="342">
        <v>13</v>
      </c>
      <c r="C32" s="120" t="str">
        <f>Text!F49</f>
        <v>Porthladdoedd a phierau yr awdurdod lleol</v>
      </c>
      <c r="D32" s="340">
        <v>0</v>
      </c>
      <c r="E32" s="340">
        <v>0</v>
      </c>
      <c r="F32" s="340">
        <v>0</v>
      </c>
      <c r="G32" s="340">
        <v>0</v>
      </c>
      <c r="H32" s="376">
        <f t="shared" si="4"/>
        <v>0</v>
      </c>
      <c r="I32" s="340">
        <v>0</v>
      </c>
      <c r="J32" s="340">
        <v>0</v>
      </c>
      <c r="K32" s="340">
        <v>0</v>
      </c>
      <c r="L32" s="377">
        <f t="shared" si="7"/>
        <v>0</v>
      </c>
      <c r="M32" s="340">
        <v>0</v>
      </c>
      <c r="N32" s="340">
        <v>0</v>
      </c>
      <c r="O32" s="347"/>
      <c r="P32" s="376">
        <f t="shared" si="5"/>
        <v>0</v>
      </c>
      <c r="Q32" s="340">
        <v>0</v>
      </c>
      <c r="R32" s="166"/>
      <c r="S32" s="221"/>
      <c r="T32" s="221"/>
      <c r="U32" s="292">
        <f t="shared" si="0"/>
        <v>13</v>
      </c>
      <c r="V32" s="293" t="str">
        <f>IF(ISERROR(VLOOKUP($AB$6&amp;"_"&amp;$AB$7&amp;"_"&amp;$U32&amp;"_"&amp;$V$8&amp;"_"&amp;V$9,qryCOR[],7,FALSE)),"",VLOOKUP($AB$6&amp;"_"&amp;$AB$7&amp;"_"&amp;$U32&amp;"_"&amp;$V$8&amp;"_"&amp;V$9,qryCOR[],7,FALSE))</f>
        <v/>
      </c>
      <c r="W32" s="293" t="str">
        <f>IF(ISERROR(VLOOKUP($AB$6&amp;"_"&amp;$AB$7&amp;"_"&amp;$U32&amp;"_"&amp;$V$8&amp;"_"&amp;W$9,qryCOR[],7,FALSE)),"",VLOOKUP($AB$6&amp;"_"&amp;$AB$7&amp;"_"&amp;$U32&amp;"_"&amp;$V$8&amp;"_"&amp;W$9,qryCOR[],7,FALSE))</f>
        <v/>
      </c>
      <c r="X32" s="293">
        <f t="shared" si="1"/>
        <v>0</v>
      </c>
      <c r="Y32" s="293" t="str">
        <f t="shared" si="6"/>
        <v/>
      </c>
      <c r="Z32" s="294" t="str">
        <f>IF(ISERROR(Y32/W32),"",IF(OR(W32=0,X32=0),Text!$F$325,(Y32/W32)*100))</f>
        <v/>
      </c>
      <c r="AA32" s="586" t="str">
        <f>IF(OR(T32="T",T32="L",Y32="",Z32=""),"",IF(Z32=Text!$F$325,"Z",IF(AND(ABS(Y32)&gt;$Y$7,ABS(Z32)&gt;$Z$7),1,"")))</f>
        <v/>
      </c>
      <c r="AB32" s="295" t="str">
        <f>IF(OR(T32="T",T32="L",Y32="",Z32=""),"",IF(ISERROR(VLOOKUP($U32&amp;"_"&amp;$V$8,CORValIn[],6,FALSE)),"",IF(VLOOKUP($U32&amp;"_"&amp;$V$8,CORValIn[],6,FALSE)=0,"",VLOOKUP($U32&amp;"_"&amp;$V$8,CORValIn[],6,FALSE))))</f>
        <v/>
      </c>
      <c r="AC32" s="296" t="str">
        <f t="shared" si="3"/>
        <v/>
      </c>
      <c r="AD32" s="306" t="str">
        <f>IF(OR(T32="T",T32="L",Y32="",Z32=""),"",IF(ISERROR(VLOOKUP($U32&amp;"_"&amp;$V$8,CORValIn[],7,FALSE)),"",IF(VLOOKUP($U32&amp;"_"&amp;$V$8,CORValIn[],7,FALSE)=0,"",VLOOKUP($U32&amp;"_"&amp;$V$8,CORValIn[],7,FALSE))))</f>
        <v/>
      </c>
      <c r="AE32" s="598"/>
      <c r="AF32" s="297" t="str">
        <f>IF(OR(T32="T",T32="L",Y32="",Z32=""),"",IF(ISERROR(VLOOKUP($U32&amp;"_"&amp;$V$8,CORValIn[],8,FALSE)),"",IF(VLOOKUP($U32&amp;"_"&amp;$V$8,CORValIn[],8,FALSE)=0,"",VLOOKUP($U32&amp;"_"&amp;$V$8,CORValIn[],8,FALSE))))</f>
        <v/>
      </c>
      <c r="AG32" s="299"/>
      <c r="AH32" s="301"/>
    </row>
    <row r="33" spans="1:34" ht="14.15" customHeight="1" x14ac:dyDescent="0.35">
      <c r="A33" s="141"/>
      <c r="B33" s="342">
        <v>14</v>
      </c>
      <c r="C33" s="120" t="str">
        <f>Text!F50</f>
        <v>Meysydd awyr</v>
      </c>
      <c r="D33" s="340">
        <v>0</v>
      </c>
      <c r="E33" s="340">
        <v>0</v>
      </c>
      <c r="F33" s="340">
        <v>0</v>
      </c>
      <c r="G33" s="340">
        <v>0</v>
      </c>
      <c r="H33" s="376">
        <f t="shared" si="4"/>
        <v>0</v>
      </c>
      <c r="I33" s="340">
        <v>0</v>
      </c>
      <c r="J33" s="340">
        <v>0</v>
      </c>
      <c r="K33" s="340">
        <v>0</v>
      </c>
      <c r="L33" s="377">
        <f t="shared" si="7"/>
        <v>0</v>
      </c>
      <c r="M33" s="340">
        <v>0</v>
      </c>
      <c r="N33" s="340">
        <v>0</v>
      </c>
      <c r="O33" s="349"/>
      <c r="P33" s="376">
        <f t="shared" si="5"/>
        <v>0</v>
      </c>
      <c r="Q33" s="340">
        <v>0</v>
      </c>
      <c r="R33" s="166"/>
      <c r="S33" s="221"/>
      <c r="T33" s="221"/>
      <c r="U33" s="292">
        <f t="shared" si="0"/>
        <v>14</v>
      </c>
      <c r="V33" s="293" t="str">
        <f>IF(ISERROR(VLOOKUP($AB$6&amp;"_"&amp;$AB$7&amp;"_"&amp;$U33&amp;"_"&amp;$V$8&amp;"_"&amp;V$9,qryCOR[],7,FALSE)),"",VLOOKUP($AB$6&amp;"_"&amp;$AB$7&amp;"_"&amp;$U33&amp;"_"&amp;$V$8&amp;"_"&amp;V$9,qryCOR[],7,FALSE))</f>
        <v/>
      </c>
      <c r="W33" s="293" t="str">
        <f>IF(ISERROR(VLOOKUP($AB$6&amp;"_"&amp;$AB$7&amp;"_"&amp;$U33&amp;"_"&amp;$V$8&amp;"_"&amp;W$9,qryCOR[],7,FALSE)),"",VLOOKUP($AB$6&amp;"_"&amp;$AB$7&amp;"_"&amp;$U33&amp;"_"&amp;$V$8&amp;"_"&amp;W$9,qryCOR[],7,FALSE))</f>
        <v/>
      </c>
      <c r="X33" s="293">
        <f t="shared" si="1"/>
        <v>0</v>
      </c>
      <c r="Y33" s="293" t="str">
        <f t="shared" si="6"/>
        <v/>
      </c>
      <c r="Z33" s="294" t="str">
        <f>IF(ISERROR(Y33/W33),"",IF(OR(W33=0,X33=0),Text!$F$325,(Y33/W33)*100))</f>
        <v/>
      </c>
      <c r="AA33" s="586" t="str">
        <f>IF(OR(T33="T",T33="L",Y33="",Z33=""),"",IF(Z33=Text!$F$325,"Z",IF(AND(ABS(Y33)&gt;$Y$7,ABS(Z33)&gt;$Z$7),1,"")))</f>
        <v/>
      </c>
      <c r="AB33" s="295" t="str">
        <f>IF(OR(T33="T",T33="L",Y33="",Z33=""),"",IF(ISERROR(VLOOKUP($U33&amp;"_"&amp;$V$8,CORValIn[],6,FALSE)),"",IF(VLOOKUP($U33&amp;"_"&amp;$V$8,CORValIn[],6,FALSE)=0,"",VLOOKUP($U33&amp;"_"&amp;$V$8,CORValIn[],6,FALSE))))</f>
        <v/>
      </c>
      <c r="AC33" s="296" t="str">
        <f t="shared" si="3"/>
        <v/>
      </c>
      <c r="AD33" s="306" t="str">
        <f>IF(OR(T33="T",T33="L",Y33="",Z33=""),"",IF(ISERROR(VLOOKUP($U33&amp;"_"&amp;$V$8,CORValIn[],7,FALSE)),"",IF(VLOOKUP($U33&amp;"_"&amp;$V$8,CORValIn[],7,FALSE)=0,"",VLOOKUP($U33&amp;"_"&amp;$V$8,CORValIn[],7,FALSE))))</f>
        <v/>
      </c>
      <c r="AE33" s="598"/>
      <c r="AF33" s="297" t="str">
        <f>IF(OR(T33="T",T33="L",Y33="",Z33=""),"",IF(ISERROR(VLOOKUP($U33&amp;"_"&amp;$V$8,CORValIn[],8,FALSE)),"",IF(VLOOKUP($U33&amp;"_"&amp;$V$8,CORValIn[],8,FALSE)=0,"",VLOOKUP($U33&amp;"_"&amp;$V$8,CORValIn[],8,FALSE))))</f>
        <v/>
      </c>
      <c r="AG33" s="299"/>
      <c r="AH33" s="301"/>
    </row>
    <row r="34" spans="1:34" ht="22.5" customHeight="1" x14ac:dyDescent="0.35">
      <c r="A34" s="141"/>
      <c r="B34" s="183">
        <v>15</v>
      </c>
      <c r="C34" s="184" t="str">
        <f>Text!F51</f>
        <v>Cyfanswm trafnidiaeth (llinellau 8 i 14)0</v>
      </c>
      <c r="D34" s="375">
        <f>SUM(D27:D33)</f>
        <v>0</v>
      </c>
      <c r="E34" s="375">
        <f>SUM(E27:E33)</f>
        <v>0</v>
      </c>
      <c r="F34" s="375">
        <f>SUM(F27:F33)</f>
        <v>0</v>
      </c>
      <c r="G34" s="375">
        <f>SUM(G27:G33)</f>
        <v>0</v>
      </c>
      <c r="H34" s="375">
        <f t="shared" si="4"/>
        <v>0</v>
      </c>
      <c r="I34" s="375">
        <f>SUM(I27:I33)</f>
        <v>0</v>
      </c>
      <c r="J34" s="375">
        <f>SUM(J27:J33)</f>
        <v>0</v>
      </c>
      <c r="K34" s="379">
        <f>SUM(K27:K33)</f>
        <v>0</v>
      </c>
      <c r="L34" s="375">
        <f t="shared" si="7"/>
        <v>0</v>
      </c>
      <c r="M34" s="379">
        <f>SUM(M27:M33)</f>
        <v>0</v>
      </c>
      <c r="N34" s="375">
        <f>SUM(N27:N33)</f>
        <v>0</v>
      </c>
      <c r="O34" s="375"/>
      <c r="P34" s="375">
        <f t="shared" si="5"/>
        <v>0</v>
      </c>
      <c r="Q34" s="379">
        <f>SUM(Q27:Q33)</f>
        <v>0</v>
      </c>
      <c r="R34" s="166"/>
      <c r="S34" s="221"/>
      <c r="T34" s="221" t="s">
        <v>2810</v>
      </c>
      <c r="U34" s="292">
        <f t="shared" si="0"/>
        <v>15</v>
      </c>
      <c r="V34" s="293" t="str">
        <f>IF(ISERROR(VLOOKUP($AB$6&amp;"_"&amp;$AB$7&amp;"_"&amp;$U34&amp;"_"&amp;$V$8&amp;"_"&amp;V$9,qryCOR[],7,FALSE)),"",VLOOKUP($AB$6&amp;"_"&amp;$AB$7&amp;"_"&amp;$U34&amp;"_"&amp;$V$8&amp;"_"&amp;V$9,qryCOR[],7,FALSE))</f>
        <v/>
      </c>
      <c r="W34" s="293" t="str">
        <f>IF(ISERROR(VLOOKUP($AB$6&amp;"_"&amp;$AB$7&amp;"_"&amp;$U34&amp;"_"&amp;$V$8&amp;"_"&amp;W$9,qryCOR[],7,FALSE)),"",VLOOKUP($AB$6&amp;"_"&amp;$AB$7&amp;"_"&amp;$U34&amp;"_"&amp;$V$8&amp;"_"&amp;W$9,qryCOR[],7,FALSE))</f>
        <v/>
      </c>
      <c r="X34" s="293">
        <f t="shared" si="1"/>
        <v>0</v>
      </c>
      <c r="Y34" s="293" t="str">
        <f t="shared" si="6"/>
        <v/>
      </c>
      <c r="Z34" s="294" t="str">
        <f>IF(ISERROR(Y34/W34),"",IF(OR(W34=0,X34=0),Text!$F$325,(Y34/W34)*100))</f>
        <v/>
      </c>
      <c r="AA34" s="586" t="str">
        <f>IF(OR(T34="T",T34="L",Y34="",Z34=""),"",IF(Z34=Text!$F$325,"Z",IF(AND(ABS(Y34)&gt;$Y$7,ABS(Z34)&gt;$Z$7),1,"")))</f>
        <v/>
      </c>
      <c r="AB34" s="295" t="str">
        <f>IF(OR(T34="T",T34="L",Y34="",Z34=""),"",IF(ISERROR(VLOOKUP($U34&amp;"_"&amp;$V$8,CORValIn[],6,FALSE)),"",IF(VLOOKUP($U34&amp;"_"&amp;$V$8,CORValIn[],6,FALSE)=0,"",VLOOKUP($U34&amp;"_"&amp;$V$8,CORValIn[],6,FALSE))))</f>
        <v/>
      </c>
      <c r="AC34" s="296" t="str">
        <f t="shared" si="3"/>
        <v/>
      </c>
      <c r="AD34" s="306" t="str">
        <f>IF(OR(T34="T",T34="L",Y34="",Z34=""),"",IF(ISERROR(VLOOKUP($U34&amp;"_"&amp;$V$8,CORValIn[],7,FALSE)),"",IF(VLOOKUP($U34&amp;"_"&amp;$V$8,CORValIn[],7,FALSE)=0,"",VLOOKUP($U34&amp;"_"&amp;$V$8,CORValIn[],7,FALSE))))</f>
        <v/>
      </c>
      <c r="AE34" s="598"/>
      <c r="AF34" s="297" t="str">
        <f>IF(OR(T34="T",T34="L",Y34="",Z34=""),"",IF(ISERROR(VLOOKUP($U34&amp;"_"&amp;$V$8,CORValIn[],8,FALSE)),"",IF(VLOOKUP($U34&amp;"_"&amp;$V$8,CORValIn[],8,FALSE)=0,"",VLOOKUP($U34&amp;"_"&amp;$V$8,CORValIn[],8,FALSE))))</f>
        <v/>
      </c>
      <c r="AG34" s="299"/>
      <c r="AH34" s="301"/>
    </row>
    <row r="35" spans="1:34" ht="14.15" customHeight="1" x14ac:dyDescent="0.35">
      <c r="A35" s="141"/>
      <c r="B35" s="342">
        <v>16</v>
      </c>
      <c r="C35" s="120" t="str">
        <f>Text!F52</f>
        <v>Caffael/Gwerthu tir ar gyfer y Cyfrif Refeniw Tai (HRA)</v>
      </c>
      <c r="D35" s="340">
        <v>0</v>
      </c>
      <c r="E35" s="340">
        <v>0</v>
      </c>
      <c r="F35" s="340">
        <v>0</v>
      </c>
      <c r="G35" s="340">
        <v>0</v>
      </c>
      <c r="H35" s="375">
        <f t="shared" si="4"/>
        <v>0</v>
      </c>
      <c r="I35" s="350"/>
      <c r="J35" s="350"/>
      <c r="K35" s="340">
        <v>0</v>
      </c>
      <c r="L35" s="377">
        <f>SUM(H35,K35)</f>
        <v>0</v>
      </c>
      <c r="M35" s="340">
        <v>0</v>
      </c>
      <c r="N35" s="350"/>
      <c r="O35" s="351"/>
      <c r="P35" s="376">
        <f>M35</f>
        <v>0</v>
      </c>
      <c r="Q35" s="340">
        <v>0</v>
      </c>
      <c r="R35" s="166"/>
      <c r="S35" s="221"/>
      <c r="T35" s="221"/>
      <c r="U35" s="292">
        <f t="shared" si="0"/>
        <v>16</v>
      </c>
      <c r="V35" s="293" t="str">
        <f>IF(ISERROR(VLOOKUP($AB$6&amp;"_"&amp;$AB$7&amp;"_"&amp;$U35&amp;"_"&amp;$V$8&amp;"_"&amp;V$9,qryCOR[],7,FALSE)),"",VLOOKUP($AB$6&amp;"_"&amp;$AB$7&amp;"_"&amp;$U35&amp;"_"&amp;$V$8&amp;"_"&amp;V$9,qryCOR[],7,FALSE))</f>
        <v/>
      </c>
      <c r="W35" s="293" t="str">
        <f>IF(ISERROR(VLOOKUP($AB$6&amp;"_"&amp;$AB$7&amp;"_"&amp;$U35&amp;"_"&amp;$V$8&amp;"_"&amp;W$9,qryCOR[],7,FALSE)),"",VLOOKUP($AB$6&amp;"_"&amp;$AB$7&amp;"_"&amp;$U35&amp;"_"&amp;$V$8&amp;"_"&amp;W$9,qryCOR[],7,FALSE))</f>
        <v/>
      </c>
      <c r="X35" s="293">
        <f t="shared" si="1"/>
        <v>0</v>
      </c>
      <c r="Y35" s="293" t="str">
        <f t="shared" si="6"/>
        <v/>
      </c>
      <c r="Z35" s="294" t="str">
        <f>IF(ISERROR(Y35/W35),"",IF(OR(W35=0,X35=0),Text!$F$325,(Y35/W35)*100))</f>
        <v/>
      </c>
      <c r="AA35" s="586" t="str">
        <f>IF(OR(T35="T",T35="L",Y35="",Z35=""),"",IF(Z35=Text!$F$325,"Z",IF(AND(ABS(Y35)&gt;$Y$7,ABS(Z35)&gt;$Z$7),1,"")))</f>
        <v/>
      </c>
      <c r="AB35" s="295" t="str">
        <f>IF(OR(T35="T",T35="L",Y35="",Z35=""),"",IF(ISERROR(VLOOKUP($U35&amp;"_"&amp;$V$8,CORValIn[],6,FALSE)),"",IF(VLOOKUP($U35&amp;"_"&amp;$V$8,CORValIn[],6,FALSE)=0,"",VLOOKUP($U35&amp;"_"&amp;$V$8,CORValIn[],6,FALSE))))</f>
        <v/>
      </c>
      <c r="AC35" s="296" t="str">
        <f t="shared" si="3"/>
        <v/>
      </c>
      <c r="AD35" s="306" t="str">
        <f>IF(OR(T35="T",T35="L",Y35="",Z35=""),"",IF(ISERROR(VLOOKUP($U35&amp;"_"&amp;$V$8,CORValIn[],7,FALSE)),"",IF(VLOOKUP($U35&amp;"_"&amp;$V$8,CORValIn[],7,FALSE)=0,"",VLOOKUP($U35&amp;"_"&amp;$V$8,CORValIn[],7,FALSE))))</f>
        <v/>
      </c>
      <c r="AE35" s="598"/>
      <c r="AF35" s="297" t="str">
        <f>IF(OR(T35="T",T35="L",Y35="",Z35=""),"",IF(ISERROR(VLOOKUP($U35&amp;"_"&amp;$V$8,CORValIn[],8,FALSE)),"",IF(VLOOKUP($U35&amp;"_"&amp;$V$8,CORValIn[],8,FALSE)=0,"",VLOOKUP($U35&amp;"_"&amp;$V$8,CORValIn[],8,FALSE))))</f>
        <v/>
      </c>
      <c r="AG35" s="299"/>
      <c r="AH35" s="301"/>
    </row>
    <row r="36" spans="1:34" ht="14.15" customHeight="1" x14ac:dyDescent="0.35">
      <c r="A36" s="141"/>
      <c r="B36" s="342">
        <v>17</v>
      </c>
      <c r="C36" s="120" t="str">
        <f>Text!F53</f>
        <v>Adeiladu anheddau HRA newydd</v>
      </c>
      <c r="D36" s="340">
        <v>0</v>
      </c>
      <c r="E36" s="340">
        <v>0</v>
      </c>
      <c r="F36" s="340">
        <v>0</v>
      </c>
      <c r="G36" s="340">
        <v>0</v>
      </c>
      <c r="H36" s="375">
        <f t="shared" si="4"/>
        <v>0</v>
      </c>
      <c r="I36" s="350"/>
      <c r="J36" s="350"/>
      <c r="K36" s="340">
        <v>0</v>
      </c>
      <c r="L36" s="378">
        <f>SUM(H36,K36)</f>
        <v>0</v>
      </c>
      <c r="M36" s="350"/>
      <c r="N36" s="350"/>
      <c r="O36" s="352"/>
      <c r="P36" s="350"/>
      <c r="Q36" s="340">
        <v>0</v>
      </c>
      <c r="R36" s="166"/>
      <c r="S36" s="221"/>
      <c r="T36" s="221"/>
      <c r="U36" s="292">
        <f t="shared" si="0"/>
        <v>17</v>
      </c>
      <c r="V36" s="293" t="str">
        <f>IF(ISERROR(VLOOKUP($AB$6&amp;"_"&amp;$AB$7&amp;"_"&amp;$U36&amp;"_"&amp;$V$8&amp;"_"&amp;V$9,qryCOR[],7,FALSE)),"",VLOOKUP($AB$6&amp;"_"&amp;$AB$7&amp;"_"&amp;$U36&amp;"_"&amp;$V$8&amp;"_"&amp;V$9,qryCOR[],7,FALSE))</f>
        <v/>
      </c>
      <c r="W36" s="293" t="str">
        <f>IF(ISERROR(VLOOKUP($AB$6&amp;"_"&amp;$AB$7&amp;"_"&amp;$U36&amp;"_"&amp;$V$8&amp;"_"&amp;W$9,qryCOR[],7,FALSE)),"",VLOOKUP($AB$6&amp;"_"&amp;$AB$7&amp;"_"&amp;$U36&amp;"_"&amp;$V$8&amp;"_"&amp;W$9,qryCOR[],7,FALSE))</f>
        <v/>
      </c>
      <c r="X36" s="293">
        <f t="shared" si="1"/>
        <v>0</v>
      </c>
      <c r="Y36" s="293" t="str">
        <f t="shared" si="6"/>
        <v/>
      </c>
      <c r="Z36" s="294" t="str">
        <f>IF(ISERROR(Y36/W36),"",IF(OR(W36=0,X36=0),Text!$F$325,(Y36/W36)*100))</f>
        <v/>
      </c>
      <c r="AA36" s="586" t="str">
        <f>IF(OR(T36="T",T36="L",Y36="",Z36=""),"",IF(Z36=Text!$F$325,"Z",IF(AND(ABS(Y36)&gt;$Y$7,ABS(Z36)&gt;$Z$7),1,"")))</f>
        <v/>
      </c>
      <c r="AB36" s="295" t="str">
        <f>IF(OR(T36="T",T36="L",Y36="",Z36=""),"",IF(ISERROR(VLOOKUP($U36&amp;"_"&amp;$V$8,CORValIn[],6,FALSE)),"",IF(VLOOKUP($U36&amp;"_"&amp;$V$8,CORValIn[],6,FALSE)=0,"",VLOOKUP($U36&amp;"_"&amp;$V$8,CORValIn[],6,FALSE))))</f>
        <v/>
      </c>
      <c r="AC36" s="296" t="str">
        <f t="shared" si="3"/>
        <v/>
      </c>
      <c r="AD36" s="306" t="str">
        <f>IF(OR(T36="T",T36="L",Y36="",Z36=""),"",IF(ISERROR(VLOOKUP($U36&amp;"_"&amp;$V$8,CORValIn[],7,FALSE)),"",IF(VLOOKUP($U36&amp;"_"&amp;$V$8,CORValIn[],7,FALSE)=0,"",VLOOKUP($U36&amp;"_"&amp;$V$8,CORValIn[],7,FALSE))))</f>
        <v/>
      </c>
      <c r="AE36" s="598"/>
      <c r="AF36" s="297" t="str">
        <f>IF(OR(T36="T",T36="L",Y36="",Z36=""),"",IF(ISERROR(VLOOKUP($U36&amp;"_"&amp;$V$8,CORValIn[],8,FALSE)),"",IF(VLOOKUP($U36&amp;"_"&amp;$V$8,CORValIn[],8,FALSE)=0,"",VLOOKUP($U36&amp;"_"&amp;$V$8,CORValIn[],8,FALSE))))</f>
        <v/>
      </c>
      <c r="AG36" s="299"/>
      <c r="AH36" s="301"/>
    </row>
    <row r="37" spans="1:34" ht="14.15" customHeight="1" x14ac:dyDescent="0.35">
      <c r="A37" s="141"/>
      <c r="B37" s="342">
        <v>18</v>
      </c>
      <c r="C37" s="120" t="str">
        <f>Text!F54</f>
        <v>Prynu/Gwerthu anheddau HRA</v>
      </c>
      <c r="D37" s="340">
        <v>0</v>
      </c>
      <c r="E37" s="340">
        <v>0</v>
      </c>
      <c r="F37" s="340">
        <v>0</v>
      </c>
      <c r="G37" s="340">
        <v>0</v>
      </c>
      <c r="H37" s="375">
        <f t="shared" si="4"/>
        <v>0</v>
      </c>
      <c r="I37" s="350"/>
      <c r="J37" s="350"/>
      <c r="K37" s="340">
        <v>0</v>
      </c>
      <c r="L37" s="377">
        <f>SUM(H37,K37)</f>
        <v>0</v>
      </c>
      <c r="M37" s="340">
        <v>0</v>
      </c>
      <c r="N37" s="350"/>
      <c r="O37" s="353"/>
      <c r="P37" s="376">
        <f>M37</f>
        <v>0</v>
      </c>
      <c r="Q37" s="340">
        <v>0</v>
      </c>
      <c r="R37" s="166"/>
      <c r="S37" s="221"/>
      <c r="T37" s="221"/>
      <c r="U37" s="292">
        <f t="shared" si="0"/>
        <v>18</v>
      </c>
      <c r="V37" s="293" t="str">
        <f>IF(ISERROR(VLOOKUP($AB$6&amp;"_"&amp;$AB$7&amp;"_"&amp;$U37&amp;"_"&amp;$V$8&amp;"_"&amp;V$9,qryCOR[],7,FALSE)),"",VLOOKUP($AB$6&amp;"_"&amp;$AB$7&amp;"_"&amp;$U37&amp;"_"&amp;$V$8&amp;"_"&amp;V$9,qryCOR[],7,FALSE))</f>
        <v/>
      </c>
      <c r="W37" s="293" t="str">
        <f>IF(ISERROR(VLOOKUP($AB$6&amp;"_"&amp;$AB$7&amp;"_"&amp;$U37&amp;"_"&amp;$V$8&amp;"_"&amp;W$9,qryCOR[],7,FALSE)),"",VLOOKUP($AB$6&amp;"_"&amp;$AB$7&amp;"_"&amp;$U37&amp;"_"&amp;$V$8&amp;"_"&amp;W$9,qryCOR[],7,FALSE))</f>
        <v/>
      </c>
      <c r="X37" s="293">
        <f t="shared" si="1"/>
        <v>0</v>
      </c>
      <c r="Y37" s="293" t="str">
        <f t="shared" si="6"/>
        <v/>
      </c>
      <c r="Z37" s="294" t="str">
        <f>IF(ISERROR(Y37/W37),"",IF(OR(W37=0,X37=0),Text!$F$325,(Y37/W37)*100))</f>
        <v/>
      </c>
      <c r="AA37" s="586" t="str">
        <f>IF(OR(T37="T",T37="L",Y37="",Z37=""),"",IF(Z37=Text!$F$325,"Z",IF(AND(ABS(Y37)&gt;$Y$7,ABS(Z37)&gt;$Z$7),1,"")))</f>
        <v/>
      </c>
      <c r="AB37" s="295" t="str">
        <f>IF(OR(T37="T",T37="L",Y37="",Z37=""),"",IF(ISERROR(VLOOKUP($U37&amp;"_"&amp;$V$8,CORValIn[],6,FALSE)),"",IF(VLOOKUP($U37&amp;"_"&amp;$V$8,CORValIn[],6,FALSE)=0,"",VLOOKUP($U37&amp;"_"&amp;$V$8,CORValIn[],6,FALSE))))</f>
        <v/>
      </c>
      <c r="AC37" s="296" t="str">
        <f t="shared" si="3"/>
        <v/>
      </c>
      <c r="AD37" s="306" t="str">
        <f>IF(OR(T37="T",T37="L",Y37="",Z37=""),"",IF(ISERROR(VLOOKUP($U37&amp;"_"&amp;$V$8,CORValIn[],7,FALSE)),"",IF(VLOOKUP($U37&amp;"_"&amp;$V$8,CORValIn[],7,FALSE)=0,"",VLOOKUP($U37&amp;"_"&amp;$V$8,CORValIn[],7,FALSE))))</f>
        <v/>
      </c>
      <c r="AE37" s="598"/>
      <c r="AF37" s="297" t="str">
        <f>IF(OR(T37="T",T37="L",Y37="",Z37=""),"",IF(ISERROR(VLOOKUP($U37&amp;"_"&amp;$V$8,CORValIn[],8,FALSE)),"",IF(VLOOKUP($U37&amp;"_"&amp;$V$8,CORValIn[],8,FALSE)=0,"",VLOOKUP($U37&amp;"_"&amp;$V$8,CORValIn[],8,FALSE))))</f>
        <v/>
      </c>
      <c r="AG37" s="299"/>
      <c r="AH37" s="301"/>
    </row>
    <row r="38" spans="1:34" ht="26" x14ac:dyDescent="0.35">
      <c r="A38" s="141"/>
      <c r="B38" s="339">
        <v>19.100000000000001</v>
      </c>
      <c r="C38" s="348" t="str">
        <f>Text!F55</f>
        <v>Prifsymiau ar forgeisi / benthyciadau a ddarparwyd i brynu tai cyngor wedi eu had-dalu'n llawn yn gynnar</v>
      </c>
      <c r="D38" s="350"/>
      <c r="E38" s="350"/>
      <c r="F38" s="350"/>
      <c r="G38" s="350"/>
      <c r="H38" s="350"/>
      <c r="I38" s="350"/>
      <c r="J38" s="350"/>
      <c r="K38" s="350"/>
      <c r="L38" s="350"/>
      <c r="M38" s="340">
        <v>0</v>
      </c>
      <c r="N38" s="350"/>
      <c r="O38" s="353"/>
      <c r="P38" s="375">
        <f>M38</f>
        <v>0</v>
      </c>
      <c r="Q38" s="350"/>
      <c r="R38" s="166"/>
      <c r="S38" s="221"/>
      <c r="T38" s="221"/>
      <c r="U38" s="292">
        <f t="shared" si="0"/>
        <v>19.100000000000001</v>
      </c>
      <c r="V38" s="293" t="str">
        <f>IF(ISERROR(VLOOKUP($AB$6&amp;"_"&amp;$AB$7&amp;"_"&amp;$U38&amp;"_"&amp;$V$8&amp;"_"&amp;V$9,qryCOR[],7,FALSE)),"",VLOOKUP($AB$6&amp;"_"&amp;$AB$7&amp;"_"&amp;$U38&amp;"_"&amp;$V$8&amp;"_"&amp;V$9,qryCOR[],7,FALSE))</f>
        <v/>
      </c>
      <c r="W38" s="293" t="str">
        <f>IF(ISERROR(VLOOKUP($AB$6&amp;"_"&amp;$AB$7&amp;"_"&amp;$U38&amp;"_"&amp;$V$8&amp;"_"&amp;W$9,qryCOR[],7,FALSE)),"",VLOOKUP($AB$6&amp;"_"&amp;$AB$7&amp;"_"&amp;$U38&amp;"_"&amp;$V$8&amp;"_"&amp;W$9,qryCOR[],7,FALSE))</f>
        <v/>
      </c>
      <c r="X38" s="293">
        <f t="shared" si="1"/>
        <v>0</v>
      </c>
      <c r="Y38" s="293" t="str">
        <f t="shared" si="6"/>
        <v/>
      </c>
      <c r="Z38" s="294" t="str">
        <f>IF(ISERROR(Y38/W38),"",IF(OR(W38=0,X38=0),Text!$F$325,(Y38/W38)*100))</f>
        <v/>
      </c>
      <c r="AA38" s="586" t="str">
        <f>IF(OR(T38="T",T38="L",Y38="",Z38=""),"",IF(Z38=Text!$F$325,"Z",IF(AND(ABS(Y38)&gt;$Y$7,ABS(Z38)&gt;$Z$7),1,"")))</f>
        <v/>
      </c>
      <c r="AB38" s="295" t="str">
        <f>IF(OR(T38="T",T38="L",Y38="",Z38=""),"",IF(ISERROR(VLOOKUP($U38&amp;"_"&amp;$V$8,CORValIn[],6,FALSE)),"",IF(VLOOKUP($U38&amp;"_"&amp;$V$8,CORValIn[],6,FALSE)=0,"",VLOOKUP($U38&amp;"_"&amp;$V$8,CORValIn[],6,FALSE))))</f>
        <v/>
      </c>
      <c r="AC38" s="296" t="str">
        <f t="shared" si="3"/>
        <v/>
      </c>
      <c r="AD38" s="306" t="str">
        <f>IF(OR(T38="T",T38="L",Y38="",Z38=""),"",IF(ISERROR(VLOOKUP($U38&amp;"_"&amp;$V$8,CORValIn[],7,FALSE)),"",IF(VLOOKUP($U38&amp;"_"&amp;$V$8,CORValIn[],7,FALSE)=0,"",VLOOKUP($U38&amp;"_"&amp;$V$8,CORValIn[],7,FALSE))))</f>
        <v/>
      </c>
      <c r="AE38" s="598"/>
      <c r="AF38" s="297" t="str">
        <f>IF(OR(T38="T",T38="L",Y38="",Z38=""),"",IF(ISERROR(VLOOKUP($U38&amp;"_"&amp;$V$8,CORValIn[],8,FALSE)),"",IF(VLOOKUP($U38&amp;"_"&amp;$V$8,CORValIn[],8,FALSE)=0,"",VLOOKUP($U38&amp;"_"&amp;$V$8,CORValIn[],8,FALSE))))</f>
        <v/>
      </c>
      <c r="AG38" s="299"/>
      <c r="AH38" s="301"/>
    </row>
    <row r="39" spans="1:34" ht="14.15" customHeight="1" x14ac:dyDescent="0.35">
      <c r="A39" s="141"/>
      <c r="B39" s="339">
        <v>19.2</v>
      </c>
      <c r="C39" s="120" t="str">
        <f>Text!F56</f>
        <v>Morgeisi/Benthyciadau a ddarparwyd ar gyfer prynu tai cyngor</v>
      </c>
      <c r="D39" s="350"/>
      <c r="E39" s="350"/>
      <c r="F39" s="350"/>
      <c r="G39" s="350"/>
      <c r="H39" s="350"/>
      <c r="I39" s="350"/>
      <c r="J39" s="350"/>
      <c r="K39" s="350"/>
      <c r="L39" s="350"/>
      <c r="M39" s="350"/>
      <c r="N39" s="340">
        <v>0</v>
      </c>
      <c r="O39" s="347"/>
      <c r="P39" s="375">
        <f>N39</f>
        <v>0</v>
      </c>
      <c r="Q39" s="350"/>
      <c r="R39" s="166"/>
      <c r="S39" s="221"/>
      <c r="T39" s="221"/>
      <c r="U39" s="292">
        <f t="shared" si="0"/>
        <v>19.2</v>
      </c>
      <c r="V39" s="293" t="str">
        <f>IF(ISERROR(VLOOKUP($AB$6&amp;"_"&amp;$AB$7&amp;"_"&amp;$U39&amp;"_"&amp;$V$8&amp;"_"&amp;V$9,qryCOR[],7,FALSE)),"",VLOOKUP($AB$6&amp;"_"&amp;$AB$7&amp;"_"&amp;$U39&amp;"_"&amp;$V$8&amp;"_"&amp;V$9,qryCOR[],7,FALSE))</f>
        <v/>
      </c>
      <c r="W39" s="293" t="str">
        <f>IF(ISERROR(VLOOKUP($AB$6&amp;"_"&amp;$AB$7&amp;"_"&amp;$U39&amp;"_"&amp;$V$8&amp;"_"&amp;W$9,qryCOR[],7,FALSE)),"",VLOOKUP($AB$6&amp;"_"&amp;$AB$7&amp;"_"&amp;$U39&amp;"_"&amp;$V$8&amp;"_"&amp;W$9,qryCOR[],7,FALSE))</f>
        <v/>
      </c>
      <c r="X39" s="293">
        <f t="shared" si="1"/>
        <v>0</v>
      </c>
      <c r="Y39" s="293" t="str">
        <f t="shared" si="6"/>
        <v/>
      </c>
      <c r="Z39" s="294" t="str">
        <f>IF(ISERROR(Y39/W39),"",IF(OR(W39=0,X39=0),Text!$F$325,(Y39/W39)*100))</f>
        <v/>
      </c>
      <c r="AA39" s="586" t="str">
        <f>IF(OR(T39="T",T39="L",Y39="",Z39=""),"",IF(Z39=Text!$F$325,"Z",IF(AND(ABS(Y39)&gt;$Y$7,ABS(Z39)&gt;$Z$7),1,"")))</f>
        <v/>
      </c>
      <c r="AB39" s="295" t="str">
        <f>IF(OR(T39="T",T39="L",Y39="",Z39=""),"",IF(ISERROR(VLOOKUP($U39&amp;"_"&amp;$V$8,CORValIn[],6,FALSE)),"",IF(VLOOKUP($U39&amp;"_"&amp;$V$8,CORValIn[],6,FALSE)=0,"",VLOOKUP($U39&amp;"_"&amp;$V$8,CORValIn[],6,FALSE))))</f>
        <v/>
      </c>
      <c r="AC39" s="296" t="str">
        <f t="shared" si="3"/>
        <v/>
      </c>
      <c r="AD39" s="306" t="str">
        <f>IF(OR(T39="T",T39="L",Y39="",Z39=""),"",IF(ISERROR(VLOOKUP($U39&amp;"_"&amp;$V$8,CORValIn[],7,FALSE)),"",IF(VLOOKUP($U39&amp;"_"&amp;$V$8,CORValIn[],7,FALSE)=0,"",VLOOKUP($U39&amp;"_"&amp;$V$8,CORValIn[],7,FALSE))))</f>
        <v/>
      </c>
      <c r="AE39" s="598"/>
      <c r="AF39" s="297" t="str">
        <f>IF(OR(T39="T",T39="L",Y39="",Z39=""),"",IF(ISERROR(VLOOKUP($U39&amp;"_"&amp;$V$8,CORValIn[],8,FALSE)),"",IF(VLOOKUP($U39&amp;"_"&amp;$V$8,CORValIn[],8,FALSE)=0,"",VLOOKUP($U39&amp;"_"&amp;$V$8,CORValIn[],8,FALSE))))</f>
        <v/>
      </c>
      <c r="AG39" s="299"/>
      <c r="AH39" s="301"/>
    </row>
    <row r="40" spans="1:34" ht="14.15" customHeight="1" x14ac:dyDescent="0.35">
      <c r="A40" s="141"/>
      <c r="B40" s="342">
        <v>20</v>
      </c>
      <c r="C40" s="120" t="str">
        <f>Text!F57</f>
        <v>Gwella ac atgyweirio - tai concrit cydnerth parod HRA</v>
      </c>
      <c r="D40" s="340">
        <v>0</v>
      </c>
      <c r="E40" s="340">
        <v>0</v>
      </c>
      <c r="F40" s="340">
        <v>0</v>
      </c>
      <c r="G40" s="340">
        <v>0</v>
      </c>
      <c r="H40" s="375">
        <f t="shared" ref="H40:H48" si="9">SUM(D40:G40)</f>
        <v>0</v>
      </c>
      <c r="I40" s="350"/>
      <c r="J40" s="350"/>
      <c r="K40" s="340">
        <v>0</v>
      </c>
      <c r="L40" s="375">
        <f>SUM(H40,K40)</f>
        <v>0</v>
      </c>
      <c r="M40" s="350"/>
      <c r="N40" s="350"/>
      <c r="O40" s="350"/>
      <c r="P40" s="350"/>
      <c r="Q40" s="340">
        <v>0</v>
      </c>
      <c r="R40" s="166"/>
      <c r="S40" s="221"/>
      <c r="T40" s="221"/>
      <c r="U40" s="292">
        <f t="shared" si="0"/>
        <v>20</v>
      </c>
      <c r="V40" s="293" t="str">
        <f>IF(ISERROR(VLOOKUP($AB$6&amp;"_"&amp;$AB$7&amp;"_"&amp;$U40&amp;"_"&amp;$V$8&amp;"_"&amp;V$9,qryCOR[],7,FALSE)),"",VLOOKUP($AB$6&amp;"_"&amp;$AB$7&amp;"_"&amp;$U40&amp;"_"&amp;$V$8&amp;"_"&amp;V$9,qryCOR[],7,FALSE))</f>
        <v/>
      </c>
      <c r="W40" s="293" t="str">
        <f>IF(ISERROR(VLOOKUP($AB$6&amp;"_"&amp;$AB$7&amp;"_"&amp;$U40&amp;"_"&amp;$V$8&amp;"_"&amp;W$9,qryCOR[],7,FALSE)),"",VLOOKUP($AB$6&amp;"_"&amp;$AB$7&amp;"_"&amp;$U40&amp;"_"&amp;$V$8&amp;"_"&amp;W$9,qryCOR[],7,FALSE))</f>
        <v/>
      </c>
      <c r="X40" s="293">
        <f t="shared" si="1"/>
        <v>0</v>
      </c>
      <c r="Y40" s="293" t="str">
        <f t="shared" si="6"/>
        <v/>
      </c>
      <c r="Z40" s="294" t="str">
        <f>IF(ISERROR(Y40/W40),"",IF(OR(W40=0,X40=0),Text!$F$325,(Y40/W40)*100))</f>
        <v/>
      </c>
      <c r="AA40" s="586" t="str">
        <f>IF(OR(T40="T",T40="L",Y40="",Z40=""),"",IF(Z40=Text!$F$325,"Z",IF(AND(ABS(Y40)&gt;$Y$7,ABS(Z40)&gt;$Z$7),1,"")))</f>
        <v/>
      </c>
      <c r="AB40" s="295" t="str">
        <f>IF(OR(T40="T",T40="L",Y40="",Z40=""),"",IF(ISERROR(VLOOKUP($U40&amp;"_"&amp;$V$8,CORValIn[],6,FALSE)),"",IF(VLOOKUP($U40&amp;"_"&amp;$V$8,CORValIn[],6,FALSE)=0,"",VLOOKUP($U40&amp;"_"&amp;$V$8,CORValIn[],6,FALSE))))</f>
        <v/>
      </c>
      <c r="AC40" s="296" t="str">
        <f t="shared" si="3"/>
        <v/>
      </c>
      <c r="AD40" s="306" t="str">
        <f>IF(OR(T40="T",T40="L",Y40="",Z40=""),"",IF(ISERROR(VLOOKUP($U40&amp;"_"&amp;$V$8,CORValIn[],7,FALSE)),"",IF(VLOOKUP($U40&amp;"_"&amp;$V$8,CORValIn[],7,FALSE)=0,"",VLOOKUP($U40&amp;"_"&amp;$V$8,CORValIn[],7,FALSE))))</f>
        <v/>
      </c>
      <c r="AE40" s="598"/>
      <c r="AF40" s="297" t="str">
        <f>IF(OR(T40="T",T40="L",Y40="",Z40=""),"",IF(ISERROR(VLOOKUP($U40&amp;"_"&amp;$V$8,CORValIn[],8,FALSE)),"",IF(VLOOKUP($U40&amp;"_"&amp;$V$8,CORValIn[],8,FALSE)=0,"",VLOOKUP($U40&amp;"_"&amp;$V$8,CORValIn[],8,FALSE))))</f>
        <v/>
      </c>
      <c r="AG40" s="299"/>
      <c r="AH40" s="301"/>
    </row>
    <row r="41" spans="1:34" ht="14.15" customHeight="1" x14ac:dyDescent="0.35">
      <c r="A41" s="141"/>
      <c r="B41" s="342">
        <v>21</v>
      </c>
      <c r="C41" s="120" t="str">
        <f>Text!F58</f>
        <v>Gwella ac atgyweirio anheddau HRA eraill</v>
      </c>
      <c r="D41" s="340">
        <v>0</v>
      </c>
      <c r="E41" s="340">
        <v>0</v>
      </c>
      <c r="F41" s="340">
        <v>0</v>
      </c>
      <c r="G41" s="340">
        <v>0</v>
      </c>
      <c r="H41" s="375">
        <f t="shared" si="9"/>
        <v>0</v>
      </c>
      <c r="I41" s="350"/>
      <c r="J41" s="350"/>
      <c r="K41" s="340">
        <v>0</v>
      </c>
      <c r="L41" s="375">
        <f>SUM(H41,K41)</f>
        <v>0</v>
      </c>
      <c r="M41" s="350"/>
      <c r="N41" s="350"/>
      <c r="O41" s="350"/>
      <c r="P41" s="350"/>
      <c r="Q41" s="340">
        <v>0</v>
      </c>
      <c r="R41" s="166"/>
      <c r="S41" s="221"/>
      <c r="T41" s="221"/>
      <c r="U41" s="292">
        <f t="shared" si="0"/>
        <v>21</v>
      </c>
      <c r="V41" s="293" t="str">
        <f>IF(ISERROR(VLOOKUP($AB$6&amp;"_"&amp;$AB$7&amp;"_"&amp;$U41&amp;"_"&amp;$V$8&amp;"_"&amp;V$9,qryCOR[],7,FALSE)),"",VLOOKUP($AB$6&amp;"_"&amp;$AB$7&amp;"_"&amp;$U41&amp;"_"&amp;$V$8&amp;"_"&amp;V$9,qryCOR[],7,FALSE))</f>
        <v/>
      </c>
      <c r="W41" s="293" t="str">
        <f>IF(ISERROR(VLOOKUP($AB$6&amp;"_"&amp;$AB$7&amp;"_"&amp;$U41&amp;"_"&amp;$V$8&amp;"_"&amp;W$9,qryCOR[],7,FALSE)),"",VLOOKUP($AB$6&amp;"_"&amp;$AB$7&amp;"_"&amp;$U41&amp;"_"&amp;$V$8&amp;"_"&amp;W$9,qryCOR[],7,FALSE))</f>
        <v/>
      </c>
      <c r="X41" s="293">
        <f t="shared" si="1"/>
        <v>0</v>
      </c>
      <c r="Y41" s="293" t="str">
        <f t="shared" si="6"/>
        <v/>
      </c>
      <c r="Z41" s="294" t="str">
        <f>IF(ISERROR(Y41/W41),"",IF(OR(W41=0,X41=0),Text!$F$325,(Y41/W41)*100))</f>
        <v/>
      </c>
      <c r="AA41" s="586" t="str">
        <f>IF(OR(T41="T",T41="L",Y41="",Z41=""),"",IF(Z41=Text!$F$325,"Z",IF(AND(ABS(Y41)&gt;$Y$7,ABS(Z41)&gt;$Z$7),1,"")))</f>
        <v/>
      </c>
      <c r="AB41" s="295" t="str">
        <f>IF(OR(T41="T",T41="L",Y41="",Z41=""),"",IF(ISERROR(VLOOKUP($U41&amp;"_"&amp;$V$8,CORValIn[],6,FALSE)),"",IF(VLOOKUP($U41&amp;"_"&amp;$V$8,CORValIn[],6,FALSE)=0,"",VLOOKUP($U41&amp;"_"&amp;$V$8,CORValIn[],6,FALSE))))</f>
        <v/>
      </c>
      <c r="AC41" s="296" t="str">
        <f t="shared" si="3"/>
        <v/>
      </c>
      <c r="AD41" s="306" t="str">
        <f>IF(OR(T41="T",T41="L",Y41="",Z41=""),"",IF(ISERROR(VLOOKUP($U41&amp;"_"&amp;$V$8,CORValIn[],7,FALSE)),"",IF(VLOOKUP($U41&amp;"_"&amp;$V$8,CORValIn[],7,FALSE)=0,"",VLOOKUP($U41&amp;"_"&amp;$V$8,CORValIn[],7,FALSE))))</f>
        <v/>
      </c>
      <c r="AE41" s="598"/>
      <c r="AF41" s="297" t="str">
        <f>IF(OR(T41="T",T41="L",Y41="",Z41=""),"",IF(ISERROR(VLOOKUP($U41&amp;"_"&amp;$V$8,CORValIn[],8,FALSE)),"",IF(VLOOKUP($U41&amp;"_"&amp;$V$8,CORValIn[],8,FALSE)=0,"",VLOOKUP($U41&amp;"_"&amp;$V$8,CORValIn[],8,FALSE))))</f>
        <v/>
      </c>
      <c r="AG41" s="299"/>
      <c r="AH41" s="301"/>
    </row>
    <row r="42" spans="1:34" ht="14.15" customHeight="1" x14ac:dyDescent="0.35">
      <c r="A42" s="141"/>
      <c r="B42" s="342">
        <v>22</v>
      </c>
      <c r="C42" s="120" t="str">
        <f>Text!F59</f>
        <v>Perchentyaeth cost isel (HRA)</v>
      </c>
      <c r="D42" s="340">
        <v>0</v>
      </c>
      <c r="E42" s="340">
        <v>0</v>
      </c>
      <c r="F42" s="340">
        <v>0</v>
      </c>
      <c r="G42" s="340">
        <v>0</v>
      </c>
      <c r="H42" s="375">
        <f t="shared" si="9"/>
        <v>0</v>
      </c>
      <c r="I42" s="350"/>
      <c r="J42" s="350"/>
      <c r="K42" s="340">
        <v>0</v>
      </c>
      <c r="L42" s="376">
        <f>SUM(H42,K42)</f>
        <v>0</v>
      </c>
      <c r="M42" s="340">
        <v>0</v>
      </c>
      <c r="N42" s="350"/>
      <c r="O42" s="353"/>
      <c r="P42" s="375">
        <f>M42</f>
        <v>0</v>
      </c>
      <c r="Q42" s="340">
        <v>0</v>
      </c>
      <c r="R42" s="166"/>
      <c r="S42" s="221"/>
      <c r="T42" s="221"/>
      <c r="U42" s="292">
        <f t="shared" si="0"/>
        <v>22</v>
      </c>
      <c r="V42" s="293" t="str">
        <f>IF(ISERROR(VLOOKUP($AB$6&amp;"_"&amp;$AB$7&amp;"_"&amp;$U42&amp;"_"&amp;$V$8&amp;"_"&amp;V$9,qryCOR[],7,FALSE)),"",VLOOKUP($AB$6&amp;"_"&amp;$AB$7&amp;"_"&amp;$U42&amp;"_"&amp;$V$8&amp;"_"&amp;V$9,qryCOR[],7,FALSE))</f>
        <v/>
      </c>
      <c r="W42" s="293" t="str">
        <f>IF(ISERROR(VLOOKUP($AB$6&amp;"_"&amp;$AB$7&amp;"_"&amp;$U42&amp;"_"&amp;$V$8&amp;"_"&amp;W$9,qryCOR[],7,FALSE)),"",VLOOKUP($AB$6&amp;"_"&amp;$AB$7&amp;"_"&amp;$U42&amp;"_"&amp;$V$8&amp;"_"&amp;W$9,qryCOR[],7,FALSE))</f>
        <v/>
      </c>
      <c r="X42" s="293">
        <f t="shared" si="1"/>
        <v>0</v>
      </c>
      <c r="Y42" s="293" t="str">
        <f t="shared" si="6"/>
        <v/>
      </c>
      <c r="Z42" s="294" t="str">
        <f>IF(ISERROR(Y42/W42),"",IF(OR(W42=0,X42=0),Text!$F$325,(Y42/W42)*100))</f>
        <v/>
      </c>
      <c r="AA42" s="586" t="str">
        <f>IF(OR(T42="T",T42="L",Y42="",Z42=""),"",IF(Z42=Text!$F$325,"Z",IF(AND(ABS(Y42)&gt;$Y$7,ABS(Z42)&gt;$Z$7),1,"")))</f>
        <v/>
      </c>
      <c r="AB42" s="295" t="str">
        <f>IF(OR(T42="T",T42="L",Y42="",Z42=""),"",IF(ISERROR(VLOOKUP($U42&amp;"_"&amp;$V$8,CORValIn[],6,FALSE)),"",IF(VLOOKUP($U42&amp;"_"&amp;$V$8,CORValIn[],6,FALSE)=0,"",VLOOKUP($U42&amp;"_"&amp;$V$8,CORValIn[],6,FALSE))))</f>
        <v/>
      </c>
      <c r="AC42" s="296" t="str">
        <f t="shared" si="3"/>
        <v/>
      </c>
      <c r="AD42" s="306" t="str">
        <f>IF(OR(T42="T",T42="L",Y42="",Z42=""),"",IF(ISERROR(VLOOKUP($U42&amp;"_"&amp;$V$8,CORValIn[],7,FALSE)),"",IF(VLOOKUP($U42&amp;"_"&amp;$V$8,CORValIn[],7,FALSE)=0,"",VLOOKUP($U42&amp;"_"&amp;$V$8,CORValIn[],7,FALSE))))</f>
        <v/>
      </c>
      <c r="AE42" s="598"/>
      <c r="AF42" s="297" t="str">
        <f>IF(OR(T42="T",T42="L",Y42="",Z42=""),"",IF(ISERROR(VLOOKUP($U42&amp;"_"&amp;$V$8,CORValIn[],8,FALSE)),"",IF(VLOOKUP($U42&amp;"_"&amp;$V$8,CORValIn[],8,FALSE)=0,"",VLOOKUP($U42&amp;"_"&amp;$V$8,CORValIn[],8,FALSE))))</f>
        <v/>
      </c>
      <c r="AG42" s="299"/>
      <c r="AH42" s="301"/>
    </row>
    <row r="43" spans="1:34" ht="14.15" customHeight="1" x14ac:dyDescent="0.35">
      <c r="A43" s="141"/>
      <c r="B43" s="342">
        <v>23</v>
      </c>
      <c r="C43" s="120" t="str">
        <f>Text!F60</f>
        <v>HRA arall</v>
      </c>
      <c r="D43" s="340">
        <v>0</v>
      </c>
      <c r="E43" s="340">
        <v>0</v>
      </c>
      <c r="F43" s="340">
        <v>0</v>
      </c>
      <c r="G43" s="340">
        <v>0</v>
      </c>
      <c r="H43" s="375">
        <f t="shared" si="9"/>
        <v>0</v>
      </c>
      <c r="I43" s="340">
        <v>0</v>
      </c>
      <c r="J43" s="340">
        <v>0</v>
      </c>
      <c r="K43" s="340">
        <v>0</v>
      </c>
      <c r="L43" s="376">
        <f t="shared" ref="L43:L88" si="10">SUM(H43:K43)</f>
        <v>0</v>
      </c>
      <c r="M43" s="340">
        <v>0</v>
      </c>
      <c r="N43" s="340">
        <v>0</v>
      </c>
      <c r="O43" s="349"/>
      <c r="P43" s="375">
        <f>SUM(M43:N43)</f>
        <v>0</v>
      </c>
      <c r="Q43" s="340">
        <v>0</v>
      </c>
      <c r="R43" s="166"/>
      <c r="S43" s="221"/>
      <c r="T43" s="221"/>
      <c r="U43" s="292">
        <f t="shared" si="0"/>
        <v>23</v>
      </c>
      <c r="V43" s="293" t="str">
        <f>IF(ISERROR(VLOOKUP($AB$6&amp;"_"&amp;$AB$7&amp;"_"&amp;$U43&amp;"_"&amp;$V$8&amp;"_"&amp;V$9,qryCOR[],7,FALSE)),"",VLOOKUP($AB$6&amp;"_"&amp;$AB$7&amp;"_"&amp;$U43&amp;"_"&amp;$V$8&amp;"_"&amp;V$9,qryCOR[],7,FALSE))</f>
        <v/>
      </c>
      <c r="W43" s="293" t="str">
        <f>IF(ISERROR(VLOOKUP($AB$6&amp;"_"&amp;$AB$7&amp;"_"&amp;$U43&amp;"_"&amp;$V$8&amp;"_"&amp;W$9,qryCOR[],7,FALSE)),"",VLOOKUP($AB$6&amp;"_"&amp;$AB$7&amp;"_"&amp;$U43&amp;"_"&amp;$V$8&amp;"_"&amp;W$9,qryCOR[],7,FALSE))</f>
        <v/>
      </c>
      <c r="X43" s="293">
        <f t="shared" si="1"/>
        <v>0</v>
      </c>
      <c r="Y43" s="293" t="str">
        <f t="shared" si="6"/>
        <v/>
      </c>
      <c r="Z43" s="294" t="str">
        <f>IF(ISERROR(Y43/W43),"",IF(OR(W43=0,X43=0),Text!$F$325,(Y43/W43)*100))</f>
        <v/>
      </c>
      <c r="AA43" s="586" t="str">
        <f>IF(OR(T43="T",T43="L",Y43="",Z43=""),"",IF(Z43=Text!$F$325,"Z",IF(AND(ABS(Y43)&gt;$Y$7,ABS(Z43)&gt;$Z$7),1,"")))</f>
        <v/>
      </c>
      <c r="AB43" s="295" t="str">
        <f>IF(OR(T43="T",T43="L",Y43="",Z43=""),"",IF(ISERROR(VLOOKUP($U43&amp;"_"&amp;$V$8,CORValIn[],6,FALSE)),"",IF(VLOOKUP($U43&amp;"_"&amp;$V$8,CORValIn[],6,FALSE)=0,"",VLOOKUP($U43&amp;"_"&amp;$V$8,CORValIn[],6,FALSE))))</f>
        <v/>
      </c>
      <c r="AC43" s="296" t="str">
        <f t="shared" si="3"/>
        <v/>
      </c>
      <c r="AD43" s="306" t="str">
        <f>IF(OR(T43="T",T43="L",Y43="",Z43=""),"",IF(ISERROR(VLOOKUP($U43&amp;"_"&amp;$V$8,CORValIn[],7,FALSE)),"",IF(VLOOKUP($U43&amp;"_"&amp;$V$8,CORValIn[],7,FALSE)=0,"",VLOOKUP($U43&amp;"_"&amp;$V$8,CORValIn[],7,FALSE))))</f>
        <v/>
      </c>
      <c r="AE43" s="598"/>
      <c r="AF43" s="297" t="str">
        <f>IF(OR(T43="T",T43="L",Y43="",Z43=""),"",IF(ISERROR(VLOOKUP($U43&amp;"_"&amp;$V$8,CORValIn[],8,FALSE)),"",IF(VLOOKUP($U43&amp;"_"&amp;$V$8,CORValIn[],8,FALSE)=0,"",VLOOKUP($U43&amp;"_"&amp;$V$8,CORValIn[],8,FALSE))))</f>
        <v/>
      </c>
      <c r="AG43" s="299"/>
      <c r="AH43" s="301"/>
    </row>
    <row r="44" spans="1:34" ht="22.5" customHeight="1" x14ac:dyDescent="0.35">
      <c r="A44" s="141"/>
      <c r="B44" s="183">
        <v>24</v>
      </c>
      <c r="C44" s="184" t="str">
        <f>Text!F61</f>
        <v>Cyfanswm Cyfrif Refeniw Tai (llinellau 16 i 23)</v>
      </c>
      <c r="D44" s="375">
        <f>SUM(D35:D37,D40:D43)</f>
        <v>0</v>
      </c>
      <c r="E44" s="375">
        <f>SUM(E35:E37,E40:E43)</f>
        <v>0</v>
      </c>
      <c r="F44" s="375">
        <f>SUM(F35:F37,F40:F43)</f>
        <v>0</v>
      </c>
      <c r="G44" s="375">
        <f>SUM(G35:G37,G40:G43)</f>
        <v>0</v>
      </c>
      <c r="H44" s="375">
        <f t="shared" si="9"/>
        <v>0</v>
      </c>
      <c r="I44" s="375">
        <f>I43</f>
        <v>0</v>
      </c>
      <c r="J44" s="375">
        <f>J43</f>
        <v>0</v>
      </c>
      <c r="K44" s="375">
        <f>SUM(K35:K37,K40:K43)</f>
        <v>0</v>
      </c>
      <c r="L44" s="375">
        <f t="shared" si="10"/>
        <v>0</v>
      </c>
      <c r="M44" s="375">
        <f>SUM(M35,M37:M38,M42:M43)</f>
        <v>0</v>
      </c>
      <c r="N44" s="375">
        <f>SUM(N39,N43)</f>
        <v>0</v>
      </c>
      <c r="O44" s="375"/>
      <c r="P44" s="375">
        <f>SUM(M44:N44)</f>
        <v>0</v>
      </c>
      <c r="Q44" s="380">
        <f>SUM(Q35:Q37,Q40:Q43)</f>
        <v>0</v>
      </c>
      <c r="R44" s="166"/>
      <c r="S44" s="221"/>
      <c r="T44" s="221" t="s">
        <v>2810</v>
      </c>
      <c r="U44" s="292">
        <f t="shared" ref="U44:U74" si="11">IF(T44="L","",B44)</f>
        <v>24</v>
      </c>
      <c r="V44" s="293" t="str">
        <f>IF(ISERROR(VLOOKUP($AB$6&amp;"_"&amp;$AB$7&amp;"_"&amp;$U44&amp;"_"&amp;$V$8&amp;"_"&amp;V$9,qryCOR[],7,FALSE)),"",VLOOKUP($AB$6&amp;"_"&amp;$AB$7&amp;"_"&amp;$U44&amp;"_"&amp;$V$8&amp;"_"&amp;V$9,qryCOR[],7,FALSE))</f>
        <v/>
      </c>
      <c r="W44" s="293" t="str">
        <f>IF(ISERROR(VLOOKUP($AB$6&amp;"_"&amp;$AB$7&amp;"_"&amp;$U44&amp;"_"&amp;$V$8&amp;"_"&amp;W$9,qryCOR[],7,FALSE)),"",VLOOKUP($AB$6&amp;"_"&amp;$AB$7&amp;"_"&amp;$U44&amp;"_"&amp;$V$8&amp;"_"&amp;W$9,qryCOR[],7,FALSE))</f>
        <v/>
      </c>
      <c r="X44" s="293">
        <f t="shared" ref="X44:X74" si="12">IF(T44="L","",L44)</f>
        <v>0</v>
      </c>
      <c r="Y44" s="293" t="str">
        <f t="shared" si="6"/>
        <v/>
      </c>
      <c r="Z44" s="294" t="str">
        <f>IF(ISERROR(Y44/W44),"",IF(OR(W44=0,X44=0),Text!$F$325,(Y44/W44)*100))</f>
        <v/>
      </c>
      <c r="AA44" s="586" t="str">
        <f>IF(OR(T44="T",T44="L",Y44="",Z44=""),"",IF(Z44=Text!$F$325,"Z",IF(AND(ABS(Y44)&gt;$Y$7,ABS(Z44)&gt;$Z$7),1,"")))</f>
        <v/>
      </c>
      <c r="AB44" s="295" t="str">
        <f>IF(OR(T44="T",T44="L",Y44="",Z44=""),"",IF(ISERROR(VLOOKUP($U44&amp;"_"&amp;$V$8,CORValIn[],6,FALSE)),"",IF(VLOOKUP($U44&amp;"_"&amp;$V$8,CORValIn[],6,FALSE)=0,"",VLOOKUP($U44&amp;"_"&amp;$V$8,CORValIn[],6,FALSE))))</f>
        <v/>
      </c>
      <c r="AC44" s="296" t="str">
        <f t="shared" si="3"/>
        <v/>
      </c>
      <c r="AD44" s="306" t="str">
        <f>IF(OR(T44="T",T44="L",Y44="",Z44=""),"",IF(ISERROR(VLOOKUP($U44&amp;"_"&amp;$V$8,CORValIn[],7,FALSE)),"",IF(VLOOKUP($U44&amp;"_"&amp;$V$8,CORValIn[],7,FALSE)=0,"",VLOOKUP($U44&amp;"_"&amp;$V$8,CORValIn[],7,FALSE))))</f>
        <v/>
      </c>
      <c r="AE44" s="598"/>
      <c r="AF44" s="297" t="str">
        <f>IF(OR(T44="T",T44="L",Y44="",Z44=""),"",IF(ISERROR(VLOOKUP($U44&amp;"_"&amp;$V$8,CORValIn[],8,FALSE)),"",IF(VLOOKUP($U44&amp;"_"&amp;$V$8,CORValIn[],8,FALSE)=0,"",VLOOKUP($U44&amp;"_"&amp;$V$8,CORValIn[],8,FALSE))))</f>
        <v/>
      </c>
      <c r="AG44" s="299"/>
      <c r="AH44" s="301"/>
    </row>
    <row r="45" spans="1:34" ht="14.15" customHeight="1" x14ac:dyDescent="0.35">
      <c r="A45" s="141"/>
      <c r="B45" s="342">
        <v>25</v>
      </c>
      <c r="C45" s="120" t="str">
        <f>Text!F62</f>
        <v>Gwaith amgylcheddol mewn ardaloedd adnewyddu</v>
      </c>
      <c r="D45" s="340">
        <v>0</v>
      </c>
      <c r="E45" s="340">
        <v>0</v>
      </c>
      <c r="F45" s="340">
        <v>0</v>
      </c>
      <c r="G45" s="340">
        <v>0</v>
      </c>
      <c r="H45" s="375">
        <f t="shared" si="9"/>
        <v>0</v>
      </c>
      <c r="I45" s="350"/>
      <c r="J45" s="350"/>
      <c r="K45" s="340">
        <v>0</v>
      </c>
      <c r="L45" s="375">
        <f>SUM(H45,K45)</f>
        <v>0</v>
      </c>
      <c r="M45" s="350"/>
      <c r="N45" s="350"/>
      <c r="O45" s="350"/>
      <c r="P45" s="350"/>
      <c r="Q45" s="340">
        <v>0</v>
      </c>
      <c r="R45" s="166"/>
      <c r="S45" s="221"/>
      <c r="T45" s="221"/>
      <c r="U45" s="292">
        <f t="shared" si="11"/>
        <v>25</v>
      </c>
      <c r="V45" s="293" t="str">
        <f>IF(ISERROR(VLOOKUP($AB$6&amp;"_"&amp;$AB$7&amp;"_"&amp;$U45&amp;"_"&amp;$V$8&amp;"_"&amp;V$9,qryCOR[],7,FALSE)),"",VLOOKUP($AB$6&amp;"_"&amp;$AB$7&amp;"_"&amp;$U45&amp;"_"&amp;$V$8&amp;"_"&amp;V$9,qryCOR[],7,FALSE))</f>
        <v/>
      </c>
      <c r="W45" s="293" t="str">
        <f>IF(ISERROR(VLOOKUP($AB$6&amp;"_"&amp;$AB$7&amp;"_"&amp;$U45&amp;"_"&amp;$V$8&amp;"_"&amp;W$9,qryCOR[],7,FALSE)),"",VLOOKUP($AB$6&amp;"_"&amp;$AB$7&amp;"_"&amp;$U45&amp;"_"&amp;$V$8&amp;"_"&amp;W$9,qryCOR[],7,FALSE))</f>
        <v/>
      </c>
      <c r="X45" s="293">
        <f t="shared" si="12"/>
        <v>0</v>
      </c>
      <c r="Y45" s="293" t="str">
        <f t="shared" si="6"/>
        <v/>
      </c>
      <c r="Z45" s="294" t="str">
        <f>IF(ISERROR(Y45/W45),"",IF(OR(W45=0,X45=0),Text!$F$325,(Y45/W45)*100))</f>
        <v/>
      </c>
      <c r="AA45" s="586" t="str">
        <f>IF(OR(T45="T",T45="L",Y45="",Z45=""),"",IF(Z45=Text!$F$325,"Z",IF(AND(ABS(Y45)&gt;$Y$7,ABS(Z45)&gt;$Z$7),1,"")))</f>
        <v/>
      </c>
      <c r="AB45" s="295" t="str">
        <f>IF(OR(T45="T",T45="L",Y45="",Z45=""),"",IF(ISERROR(VLOOKUP($U45&amp;"_"&amp;$V$8,CORValIn[],6,FALSE)),"",IF(VLOOKUP($U45&amp;"_"&amp;$V$8,CORValIn[],6,FALSE)=0,"",VLOOKUP($U45&amp;"_"&amp;$V$8,CORValIn[],6,FALSE))))</f>
        <v/>
      </c>
      <c r="AC45" s="296" t="str">
        <f t="shared" si="3"/>
        <v/>
      </c>
      <c r="AD45" s="306" t="str">
        <f>IF(OR(T45="T",T45="L",Y45="",Z45=""),"",IF(ISERROR(VLOOKUP($U45&amp;"_"&amp;$V$8,CORValIn[],7,FALSE)),"",IF(VLOOKUP($U45&amp;"_"&amp;$V$8,CORValIn[],7,FALSE)=0,"",VLOOKUP($U45&amp;"_"&amp;$V$8,CORValIn[],7,FALSE))))</f>
        <v/>
      </c>
      <c r="AE45" s="598"/>
      <c r="AF45" s="297" t="str">
        <f>IF(OR(T45="T",T45="L",Y45="",Z45=""),"",IF(ISERROR(VLOOKUP($U45&amp;"_"&amp;$V$8,CORValIn[],8,FALSE)),"",IF(VLOOKUP($U45&amp;"_"&amp;$V$8,CORValIn[],8,FALSE)=0,"",VLOOKUP($U45&amp;"_"&amp;$V$8,CORValIn[],8,FALSE))))</f>
        <v/>
      </c>
      <c r="AG45" s="299"/>
      <c r="AH45" s="301"/>
    </row>
    <row r="46" spans="1:34" ht="14.15" customHeight="1" x14ac:dyDescent="0.35">
      <c r="A46" s="141"/>
      <c r="B46" s="342">
        <v>26</v>
      </c>
      <c r="C46" s="120" t="str">
        <f>Text!F63</f>
        <v>Atgyweitio grŵp</v>
      </c>
      <c r="D46" s="340">
        <v>0</v>
      </c>
      <c r="E46" s="340">
        <v>0</v>
      </c>
      <c r="F46" s="340">
        <v>0</v>
      </c>
      <c r="G46" s="340">
        <v>0</v>
      </c>
      <c r="H46" s="375">
        <f t="shared" si="9"/>
        <v>0</v>
      </c>
      <c r="I46" s="340">
        <v>0</v>
      </c>
      <c r="J46" s="340">
        <v>0</v>
      </c>
      <c r="K46" s="340">
        <v>0</v>
      </c>
      <c r="L46" s="375">
        <f t="shared" si="10"/>
        <v>0</v>
      </c>
      <c r="M46" s="340">
        <v>0</v>
      </c>
      <c r="N46" s="340">
        <v>0</v>
      </c>
      <c r="O46" s="347"/>
      <c r="P46" s="375">
        <f>SUM(M46:N46)</f>
        <v>0</v>
      </c>
      <c r="Q46" s="340">
        <v>0</v>
      </c>
      <c r="R46" s="166"/>
      <c r="S46" s="221"/>
      <c r="T46" s="221"/>
      <c r="U46" s="292">
        <f t="shared" si="11"/>
        <v>26</v>
      </c>
      <c r="V46" s="293" t="str">
        <f>IF(ISERROR(VLOOKUP($AB$6&amp;"_"&amp;$AB$7&amp;"_"&amp;$U46&amp;"_"&amp;$V$8&amp;"_"&amp;V$9,qryCOR[],7,FALSE)),"",VLOOKUP($AB$6&amp;"_"&amp;$AB$7&amp;"_"&amp;$U46&amp;"_"&amp;$V$8&amp;"_"&amp;V$9,qryCOR[],7,FALSE))</f>
        <v/>
      </c>
      <c r="W46" s="293" t="str">
        <f>IF(ISERROR(VLOOKUP($AB$6&amp;"_"&amp;$AB$7&amp;"_"&amp;$U46&amp;"_"&amp;$V$8&amp;"_"&amp;W$9,qryCOR[],7,FALSE)),"",VLOOKUP($AB$6&amp;"_"&amp;$AB$7&amp;"_"&amp;$U46&amp;"_"&amp;$V$8&amp;"_"&amp;W$9,qryCOR[],7,FALSE))</f>
        <v/>
      </c>
      <c r="X46" s="293">
        <f t="shared" si="12"/>
        <v>0</v>
      </c>
      <c r="Y46" s="293" t="str">
        <f t="shared" si="6"/>
        <v/>
      </c>
      <c r="Z46" s="294" t="str">
        <f>IF(ISERROR(Y46/W46),"",IF(OR(W46=0,X46=0),Text!$F$325,(Y46/W46)*100))</f>
        <v/>
      </c>
      <c r="AA46" s="586" t="str">
        <f>IF(OR(T46="T",T46="L",Y46="",Z46=""),"",IF(Z46=Text!$F$325,"Z",IF(AND(ABS(Y46)&gt;$Y$7,ABS(Z46)&gt;$Z$7),1,"")))</f>
        <v/>
      </c>
      <c r="AB46" s="295" t="str">
        <f>IF(OR(T46="T",T46="L",Y46="",Z46=""),"",IF(ISERROR(VLOOKUP($U46&amp;"_"&amp;$V$8,CORValIn[],6,FALSE)),"",IF(VLOOKUP($U46&amp;"_"&amp;$V$8,CORValIn[],6,FALSE)=0,"",VLOOKUP($U46&amp;"_"&amp;$V$8,CORValIn[],6,FALSE))))</f>
        <v/>
      </c>
      <c r="AC46" s="296" t="str">
        <f t="shared" si="3"/>
        <v/>
      </c>
      <c r="AD46" s="306" t="str">
        <f>IF(OR(T46="T",T46="L",Y46="",Z46=""),"",IF(ISERROR(VLOOKUP($U46&amp;"_"&amp;$V$8,CORValIn[],7,FALSE)),"",IF(VLOOKUP($U46&amp;"_"&amp;$V$8,CORValIn[],7,FALSE)=0,"",VLOOKUP($U46&amp;"_"&amp;$V$8,CORValIn[],7,FALSE))))</f>
        <v/>
      </c>
      <c r="AE46" s="598"/>
      <c r="AF46" s="297" t="str">
        <f>IF(OR(T46="T",T46="L",Y46="",Z46=""),"",IF(ISERROR(VLOOKUP($U46&amp;"_"&amp;$V$8,CORValIn[],8,FALSE)),"",IF(VLOOKUP($U46&amp;"_"&amp;$V$8,CORValIn[],8,FALSE)=0,"",VLOOKUP($U46&amp;"_"&amp;$V$8,CORValIn[],8,FALSE))))</f>
        <v/>
      </c>
      <c r="AG46" s="299"/>
      <c r="AH46" s="301"/>
    </row>
    <row r="47" spans="1:34" ht="14.15" customHeight="1" x14ac:dyDescent="0.35">
      <c r="A47" s="141"/>
      <c r="B47" s="342">
        <v>28</v>
      </c>
      <c r="C47" s="120" t="str">
        <f>Text!F65</f>
        <v>Perchentyaeth cost isel (ddim HRA)</v>
      </c>
      <c r="D47" s="340">
        <v>0</v>
      </c>
      <c r="E47" s="340">
        <v>0</v>
      </c>
      <c r="F47" s="340">
        <v>0</v>
      </c>
      <c r="G47" s="340">
        <v>0</v>
      </c>
      <c r="H47" s="375">
        <f t="shared" si="9"/>
        <v>0</v>
      </c>
      <c r="I47" s="340">
        <v>0</v>
      </c>
      <c r="J47" s="340">
        <v>0</v>
      </c>
      <c r="K47" s="340">
        <v>0</v>
      </c>
      <c r="L47" s="375">
        <f t="shared" si="10"/>
        <v>0</v>
      </c>
      <c r="M47" s="340">
        <v>0</v>
      </c>
      <c r="N47" s="340">
        <v>0</v>
      </c>
      <c r="O47" s="347"/>
      <c r="P47" s="375">
        <f>SUM(M47:N47)</f>
        <v>0</v>
      </c>
      <c r="Q47" s="340">
        <v>0</v>
      </c>
      <c r="R47" s="166"/>
      <c r="S47" s="221"/>
      <c r="T47" s="221"/>
      <c r="U47" s="292">
        <f t="shared" si="11"/>
        <v>28</v>
      </c>
      <c r="V47" s="293" t="str">
        <f>IF(ISERROR(VLOOKUP($AB$6&amp;"_"&amp;$AB$7&amp;"_"&amp;$U47&amp;"_"&amp;$V$8&amp;"_"&amp;V$9,qryCOR[],7,FALSE)),"",VLOOKUP($AB$6&amp;"_"&amp;$AB$7&amp;"_"&amp;$U47&amp;"_"&amp;$V$8&amp;"_"&amp;V$9,qryCOR[],7,FALSE))</f>
        <v/>
      </c>
      <c r="W47" s="293" t="str">
        <f>IF(ISERROR(VLOOKUP($AB$6&amp;"_"&amp;$AB$7&amp;"_"&amp;$U47&amp;"_"&amp;$V$8&amp;"_"&amp;W$9,qryCOR[],7,FALSE)),"",VLOOKUP($AB$6&amp;"_"&amp;$AB$7&amp;"_"&amp;$U47&amp;"_"&amp;$V$8&amp;"_"&amp;W$9,qryCOR[],7,FALSE))</f>
        <v/>
      </c>
      <c r="X47" s="293">
        <f t="shared" si="12"/>
        <v>0</v>
      </c>
      <c r="Y47" s="293" t="str">
        <f t="shared" si="6"/>
        <v/>
      </c>
      <c r="Z47" s="294" t="str">
        <f>IF(ISERROR(Y47/W47),"",IF(OR(W47=0,X47=0),Text!$F$325,(Y47/W47)*100))</f>
        <v/>
      </c>
      <c r="AA47" s="586" t="str">
        <f>IF(OR(T47="T",T47="L",Y47="",Z47=""),"",IF(Z47=Text!$F$325,"Z",IF(AND(ABS(Y47)&gt;$Y$7,ABS(Z47)&gt;$Z$7),1,"")))</f>
        <v/>
      </c>
      <c r="AB47" s="295" t="str">
        <f>IF(OR(T47="T",T47="L",Y47="",Z47=""),"",IF(ISERROR(VLOOKUP($U47&amp;"_"&amp;$V$8,CORValIn[],6,FALSE)),"",IF(VLOOKUP($U47&amp;"_"&amp;$V$8,CORValIn[],6,FALSE)=0,"",VLOOKUP($U47&amp;"_"&amp;$V$8,CORValIn[],6,FALSE))))</f>
        <v/>
      </c>
      <c r="AC47" s="296" t="str">
        <f t="shared" si="3"/>
        <v/>
      </c>
      <c r="AD47" s="306" t="str">
        <f>IF(OR(T47="T",T47="L",Y47="",Z47=""),"",IF(ISERROR(VLOOKUP($U47&amp;"_"&amp;$V$8,CORValIn[],7,FALSE)),"",IF(VLOOKUP($U47&amp;"_"&amp;$V$8,CORValIn[],7,FALSE)=0,"",VLOOKUP($U47&amp;"_"&amp;$V$8,CORValIn[],7,FALSE))))</f>
        <v/>
      </c>
      <c r="AE47" s="598"/>
      <c r="AF47" s="297" t="str">
        <f>IF(OR(T47="T",T47="L",Y47="",Z47=""),"",IF(ISERROR(VLOOKUP($U47&amp;"_"&amp;$V$8,CORValIn[],8,FALSE)),"",IF(VLOOKUP($U47&amp;"_"&amp;$V$8,CORValIn[],8,FALSE)=0,"",VLOOKUP($U47&amp;"_"&amp;$V$8,CORValIn[],8,FALSE))))</f>
        <v/>
      </c>
      <c r="AG47" s="299"/>
      <c r="AH47" s="301"/>
    </row>
    <row r="48" spans="1:34" ht="14.15" customHeight="1" x14ac:dyDescent="0.35">
      <c r="A48" s="141"/>
      <c r="B48" s="342">
        <v>29</v>
      </c>
      <c r="C48" s="120" t="str">
        <f>Text!F66</f>
        <v>Tai cronfa'r cyngor arall</v>
      </c>
      <c r="D48" s="340">
        <v>0</v>
      </c>
      <c r="E48" s="340">
        <v>0</v>
      </c>
      <c r="F48" s="340">
        <v>0</v>
      </c>
      <c r="G48" s="340">
        <v>0</v>
      </c>
      <c r="H48" s="375">
        <f t="shared" si="9"/>
        <v>0</v>
      </c>
      <c r="I48" s="354"/>
      <c r="J48" s="354"/>
      <c r="K48" s="340">
        <v>0</v>
      </c>
      <c r="L48" s="375">
        <f>SUM(H48,K48)</f>
        <v>0</v>
      </c>
      <c r="M48" s="340">
        <v>0</v>
      </c>
      <c r="N48" s="356"/>
      <c r="O48" s="355"/>
      <c r="P48" s="375">
        <f>M48</f>
        <v>0</v>
      </c>
      <c r="Q48" s="340">
        <v>0</v>
      </c>
      <c r="R48" s="166"/>
      <c r="S48" s="221"/>
      <c r="T48" s="221"/>
      <c r="U48" s="292">
        <f t="shared" si="11"/>
        <v>29</v>
      </c>
      <c r="V48" s="293" t="str">
        <f>IF(ISERROR(VLOOKUP($AB$6&amp;"_"&amp;$AB$7&amp;"_"&amp;$U48&amp;"_"&amp;$V$8&amp;"_"&amp;V$9,qryCOR[],7,FALSE)),"",VLOOKUP($AB$6&amp;"_"&amp;$AB$7&amp;"_"&amp;$U48&amp;"_"&amp;$V$8&amp;"_"&amp;V$9,qryCOR[],7,FALSE))</f>
        <v/>
      </c>
      <c r="W48" s="293" t="str">
        <f>IF(ISERROR(VLOOKUP($AB$6&amp;"_"&amp;$AB$7&amp;"_"&amp;$U48&amp;"_"&amp;$V$8&amp;"_"&amp;W$9,qryCOR[],7,FALSE)),"",VLOOKUP($AB$6&amp;"_"&amp;$AB$7&amp;"_"&amp;$U48&amp;"_"&amp;$V$8&amp;"_"&amp;W$9,qryCOR[],7,FALSE))</f>
        <v/>
      </c>
      <c r="X48" s="293">
        <f t="shared" si="12"/>
        <v>0</v>
      </c>
      <c r="Y48" s="293" t="str">
        <f t="shared" si="6"/>
        <v/>
      </c>
      <c r="Z48" s="294" t="str">
        <f>IF(ISERROR(Y48/W48),"",IF(OR(W48=0,X48=0),Text!$F$325,(Y48/W48)*100))</f>
        <v/>
      </c>
      <c r="AA48" s="586" t="str">
        <f>IF(OR(T48="T",T48="L",Y48="",Z48=""),"",IF(Z48=Text!$F$325,"Z",IF(AND(ABS(Y48)&gt;$Y$7,ABS(Z48)&gt;$Z$7),1,"")))</f>
        <v/>
      </c>
      <c r="AB48" s="295" t="str">
        <f>IF(OR(T48="T",T48="L",Y48="",Z48=""),"",IF(ISERROR(VLOOKUP($U48&amp;"_"&amp;$V$8,CORValIn[],6,FALSE)),"",IF(VLOOKUP($U48&amp;"_"&amp;$V$8,CORValIn[],6,FALSE)=0,"",VLOOKUP($U48&amp;"_"&amp;$V$8,CORValIn[],6,FALSE))))</f>
        <v/>
      </c>
      <c r="AC48" s="296" t="str">
        <f t="shared" si="3"/>
        <v/>
      </c>
      <c r="AD48" s="306" t="str">
        <f>IF(OR(T48="T",T48="L",Y48="",Z48=""),"",IF(ISERROR(VLOOKUP($U48&amp;"_"&amp;$V$8,CORValIn[],7,FALSE)),"",IF(VLOOKUP($U48&amp;"_"&amp;$V$8,CORValIn[],7,FALSE)=0,"",VLOOKUP($U48&amp;"_"&amp;$V$8,CORValIn[],7,FALSE))))</f>
        <v/>
      </c>
      <c r="AE48" s="598"/>
      <c r="AF48" s="297" t="str">
        <f>IF(OR(T48="T",T48="L",Y48="",Z48=""),"",IF(ISERROR(VLOOKUP($U48&amp;"_"&amp;$V$8,CORValIn[],8,FALSE)),"",IF(VLOOKUP($U48&amp;"_"&amp;$V$8,CORValIn[],8,FALSE)=0,"",VLOOKUP($U48&amp;"_"&amp;$V$8,CORValIn[],8,FALSE))))</f>
        <v/>
      </c>
      <c r="AG48" s="299"/>
      <c r="AH48" s="301"/>
    </row>
    <row r="49" spans="1:34" ht="14.15" customHeight="1" x14ac:dyDescent="0.35">
      <c r="A49" s="141"/>
      <c r="B49" s="342">
        <v>30</v>
      </c>
      <c r="C49" s="120" t="str">
        <f>Text!F67</f>
        <v>Grantiau adnewyddu</v>
      </c>
      <c r="D49" s="357"/>
      <c r="E49" s="340">
        <v>0</v>
      </c>
      <c r="F49" s="340">
        <v>0</v>
      </c>
      <c r="G49" s="340">
        <v>0</v>
      </c>
      <c r="H49" s="375">
        <f>SUM(E49:G49)</f>
        <v>0</v>
      </c>
      <c r="I49" s="340">
        <v>0</v>
      </c>
      <c r="J49" s="340">
        <v>0</v>
      </c>
      <c r="K49" s="354"/>
      <c r="L49" s="375">
        <f>SUM(H49:J49)</f>
        <v>0</v>
      </c>
      <c r="M49" s="350"/>
      <c r="N49" s="340">
        <v>0</v>
      </c>
      <c r="O49" s="347"/>
      <c r="P49" s="375">
        <f>N49</f>
        <v>0</v>
      </c>
      <c r="Q49" s="350"/>
      <c r="R49" s="166"/>
      <c r="S49" s="221"/>
      <c r="T49" s="221"/>
      <c r="U49" s="292">
        <f t="shared" si="11"/>
        <v>30</v>
      </c>
      <c r="V49" s="293" t="str">
        <f>IF(ISERROR(VLOOKUP($AB$6&amp;"_"&amp;$AB$7&amp;"_"&amp;$U49&amp;"_"&amp;$V$8&amp;"_"&amp;V$9,qryCOR[],7,FALSE)),"",VLOOKUP($AB$6&amp;"_"&amp;$AB$7&amp;"_"&amp;$U49&amp;"_"&amp;$V$8&amp;"_"&amp;V$9,qryCOR[],7,FALSE))</f>
        <v/>
      </c>
      <c r="W49" s="293" t="str">
        <f>IF(ISERROR(VLOOKUP($AB$6&amp;"_"&amp;$AB$7&amp;"_"&amp;$U49&amp;"_"&amp;$V$8&amp;"_"&amp;W$9,qryCOR[],7,FALSE)),"",VLOOKUP($AB$6&amp;"_"&amp;$AB$7&amp;"_"&amp;$U49&amp;"_"&amp;$V$8&amp;"_"&amp;W$9,qryCOR[],7,FALSE))</f>
        <v/>
      </c>
      <c r="X49" s="293">
        <f t="shared" si="12"/>
        <v>0</v>
      </c>
      <c r="Y49" s="293" t="str">
        <f t="shared" si="6"/>
        <v/>
      </c>
      <c r="Z49" s="294" t="str">
        <f>IF(ISERROR(Y49/W49),"",IF(OR(W49=0,X49=0),Text!$F$325,(Y49/W49)*100))</f>
        <v/>
      </c>
      <c r="AA49" s="586" t="str">
        <f>IF(OR(T49="T",T49="L",Y49="",Z49=""),"",IF(Z49=Text!$F$325,"Z",IF(AND(ABS(Y49)&gt;$Y$7,ABS(Z49)&gt;$Z$7),1,"")))</f>
        <v/>
      </c>
      <c r="AB49" s="298" t="str">
        <f>IF(OR(T49="T",T49="L",Y49="",Z49=""),"",IF(ISERROR(VLOOKUP($U49&amp;"_"&amp;$V$8,CORValIn[],6,FALSE)),"",IF(VLOOKUP($U49&amp;"_"&amp;$V$8,CORValIn[],6,FALSE)=0,"",VLOOKUP($U49&amp;"_"&amp;$V$8,CORValIn[],6,FALSE))))</f>
        <v/>
      </c>
      <c r="AC49" s="296" t="str">
        <f t="shared" si="3"/>
        <v/>
      </c>
      <c r="AD49" s="307" t="str">
        <f>IF(OR(T49="T",T49="L",Y49="",Z49=""),"",IF(ISERROR(VLOOKUP($U49&amp;"_"&amp;$V$8,CORValIn[],7,FALSE)),"",IF(VLOOKUP($U49&amp;"_"&amp;$V$8,CORValIn[],7,FALSE)=0,"",VLOOKUP($U49&amp;"_"&amp;$V$8,CORValIn[],7,FALSE))))</f>
        <v/>
      </c>
      <c r="AE49" s="598"/>
      <c r="AF49" s="297" t="str">
        <f>IF(OR(T49="T",T49="L",Y49="",Z49=""),"",IF(ISERROR(VLOOKUP($U49&amp;"_"&amp;$V$8,CORValIn[],8,FALSE)),"",IF(VLOOKUP($U49&amp;"_"&amp;$V$8,CORValIn[],8,FALSE)=0,"",VLOOKUP($U49&amp;"_"&amp;$V$8,CORValIn[],8,FALSE))))</f>
        <v/>
      </c>
      <c r="AG49" s="302"/>
      <c r="AH49" s="303"/>
    </row>
    <row r="50" spans="1:34" ht="14.15" customHeight="1" x14ac:dyDescent="0.35">
      <c r="A50" s="141"/>
      <c r="B50" s="342">
        <v>31</v>
      </c>
      <c r="C50" s="120" t="str">
        <f>Text!F68</f>
        <v>Grantiau eraill</v>
      </c>
      <c r="D50" s="357"/>
      <c r="E50" s="357"/>
      <c r="F50" s="357"/>
      <c r="G50" s="357"/>
      <c r="H50" s="357"/>
      <c r="I50" s="340">
        <v>0</v>
      </c>
      <c r="J50" s="340">
        <v>0</v>
      </c>
      <c r="K50" s="357"/>
      <c r="L50" s="375">
        <f>SUM(I50:J50)</f>
        <v>0</v>
      </c>
      <c r="M50" s="357"/>
      <c r="N50" s="340">
        <v>0</v>
      </c>
      <c r="O50" s="349"/>
      <c r="P50" s="375">
        <f>N50</f>
        <v>0</v>
      </c>
      <c r="Q50" s="357"/>
      <c r="R50" s="166"/>
      <c r="S50" s="221"/>
      <c r="T50" s="221"/>
      <c r="U50" s="292">
        <f t="shared" si="11"/>
        <v>31</v>
      </c>
      <c r="V50" s="293" t="str">
        <f>IF(ISERROR(VLOOKUP($AB$6&amp;"_"&amp;$AB$7&amp;"_"&amp;$U50&amp;"_"&amp;$V$8&amp;"_"&amp;V$9,qryCOR[],7,FALSE)),"",VLOOKUP($AB$6&amp;"_"&amp;$AB$7&amp;"_"&amp;$U50&amp;"_"&amp;$V$8&amp;"_"&amp;V$9,qryCOR[],7,FALSE))</f>
        <v/>
      </c>
      <c r="W50" s="293" t="str">
        <f>IF(ISERROR(VLOOKUP($AB$6&amp;"_"&amp;$AB$7&amp;"_"&amp;$U50&amp;"_"&amp;$V$8&amp;"_"&amp;W$9,qryCOR[],7,FALSE)),"",VLOOKUP($AB$6&amp;"_"&amp;$AB$7&amp;"_"&amp;$U50&amp;"_"&amp;$V$8&amp;"_"&amp;W$9,qryCOR[],7,FALSE))</f>
        <v/>
      </c>
      <c r="X50" s="293">
        <f t="shared" si="12"/>
        <v>0</v>
      </c>
      <c r="Y50" s="293" t="str">
        <f t="shared" si="6"/>
        <v/>
      </c>
      <c r="Z50" s="294" t="str">
        <f>IF(ISERROR(Y50/W50),"",IF(OR(W50=0,X50=0),Text!$F$325,(Y50/W50)*100))</f>
        <v/>
      </c>
      <c r="AA50" s="586" t="str">
        <f>IF(OR(T50="T",T50="L",Y50="",Z50=""),"",IF(Z50=Text!$F$325,"Z",IF(AND(ABS(Y50)&gt;$Y$7,ABS(Z50)&gt;$Z$7),1,"")))</f>
        <v/>
      </c>
      <c r="AB50" s="295" t="str">
        <f>IF(OR(T50="T",T50="L",Y50="",Z50=""),"",IF(ISERROR(VLOOKUP($U50&amp;"_"&amp;$V$8,CORValIn[],6,FALSE)),"",IF(VLOOKUP($U50&amp;"_"&amp;$V$8,CORValIn[],6,FALSE)=0,"",VLOOKUP($U50&amp;"_"&amp;$V$8,CORValIn[],6,FALSE))))</f>
        <v/>
      </c>
      <c r="AC50" s="296" t="str">
        <f t="shared" si="3"/>
        <v/>
      </c>
      <c r="AD50" s="306" t="str">
        <f>IF(OR(T50="T",T50="L",Y50="",Z50=""),"",IF(ISERROR(VLOOKUP($U50&amp;"_"&amp;$V$8,CORValIn[],7,FALSE)),"",IF(VLOOKUP($U50&amp;"_"&amp;$V$8,CORValIn[],7,FALSE)=0,"",VLOOKUP($U50&amp;"_"&amp;$V$8,CORValIn[],7,FALSE))))</f>
        <v/>
      </c>
      <c r="AE50" s="598"/>
      <c r="AF50" s="297" t="str">
        <f>IF(OR(T50="T",T50="L",Y50="",Z50=""),"",IF(ISERROR(VLOOKUP($U50&amp;"_"&amp;$V$8,CORValIn[],8,FALSE)),"",IF(VLOOKUP($U50&amp;"_"&amp;$V$8,CORValIn[],8,FALSE)=0,"",VLOOKUP($U50&amp;"_"&amp;$V$8,CORValIn[],8,FALSE))))</f>
        <v/>
      </c>
      <c r="AG50" s="299"/>
      <c r="AH50" s="301"/>
    </row>
    <row r="51" spans="1:34" ht="22.5" customHeight="1" x14ac:dyDescent="0.35">
      <c r="A51" s="141"/>
      <c r="B51" s="183">
        <v>32</v>
      </c>
      <c r="C51" s="184" t="str">
        <f>Text!F69</f>
        <v>Cyfanswm tai cronfa'r cyngor (llinellau 25 i 31)</v>
      </c>
      <c r="D51" s="375">
        <f>SUM(D45:D48)</f>
        <v>0</v>
      </c>
      <c r="E51" s="375">
        <f>SUM(E45:E49)</f>
        <v>0</v>
      </c>
      <c r="F51" s="375">
        <f>SUM(F45:F49)</f>
        <v>0</v>
      </c>
      <c r="G51" s="375">
        <f>SUM(G45:G49)</f>
        <v>0</v>
      </c>
      <c r="H51" s="375">
        <f>SUM(D51:G51)</f>
        <v>0</v>
      </c>
      <c r="I51" s="375">
        <f>SUM(I46,I47,I49:I50)</f>
        <v>0</v>
      </c>
      <c r="J51" s="375">
        <f>SUM(J46,J47,J49:J50)</f>
        <v>0</v>
      </c>
      <c r="K51" s="375">
        <f>SUM(K45:K48)</f>
        <v>0</v>
      </c>
      <c r="L51" s="375">
        <f t="shared" si="10"/>
        <v>0</v>
      </c>
      <c r="M51" s="375">
        <f>SUM(M46:M48)</f>
        <v>0</v>
      </c>
      <c r="N51" s="374">
        <f>SUM(N46,N47,N49:N50)</f>
        <v>0</v>
      </c>
      <c r="O51" s="375"/>
      <c r="P51" s="375">
        <f>SUM(M51:N51)</f>
        <v>0</v>
      </c>
      <c r="Q51" s="375">
        <f>SUM(Q45:Q48)</f>
        <v>0</v>
      </c>
      <c r="R51" s="166"/>
      <c r="S51" s="221"/>
      <c r="T51" s="221" t="s">
        <v>2810</v>
      </c>
      <c r="U51" s="292">
        <f t="shared" si="11"/>
        <v>32</v>
      </c>
      <c r="V51" s="293" t="str">
        <f>IF(ISERROR(VLOOKUP($AB$6&amp;"_"&amp;$AB$7&amp;"_"&amp;$U51&amp;"_"&amp;$V$8&amp;"_"&amp;V$9,qryCOR[],7,FALSE)),"",VLOOKUP($AB$6&amp;"_"&amp;$AB$7&amp;"_"&amp;$U51&amp;"_"&amp;$V$8&amp;"_"&amp;V$9,qryCOR[],7,FALSE))</f>
        <v/>
      </c>
      <c r="W51" s="293" t="str">
        <f>IF(ISERROR(VLOOKUP($AB$6&amp;"_"&amp;$AB$7&amp;"_"&amp;$U51&amp;"_"&amp;$V$8&amp;"_"&amp;W$9,qryCOR[],7,FALSE)),"",VLOOKUP($AB$6&amp;"_"&amp;$AB$7&amp;"_"&amp;$U51&amp;"_"&amp;$V$8&amp;"_"&amp;W$9,qryCOR[],7,FALSE))</f>
        <v/>
      </c>
      <c r="X51" s="293">
        <f t="shared" si="12"/>
        <v>0</v>
      </c>
      <c r="Y51" s="293" t="str">
        <f t="shared" si="6"/>
        <v/>
      </c>
      <c r="Z51" s="294" t="str">
        <f>IF(ISERROR(Y51/W51),"",IF(OR(W51=0,X51=0),Text!$F$325,(Y51/W51)*100))</f>
        <v/>
      </c>
      <c r="AA51" s="586" t="str">
        <f>IF(OR(T51="T",T51="L",Y51="",Z51=""),"",IF(Z51=Text!$F$325,"Z",IF(AND(ABS(Y51)&gt;$Y$7,ABS(Z51)&gt;$Z$7),1,"")))</f>
        <v/>
      </c>
      <c r="AB51" s="295" t="str">
        <f>IF(OR(T51="T",T51="L",Y51="",Z51=""),"",IF(ISERROR(VLOOKUP($U51&amp;"_"&amp;$V$8,CORValIn[],6,FALSE)),"",IF(VLOOKUP($U51&amp;"_"&amp;$V$8,CORValIn[],6,FALSE)=0,"",VLOOKUP($U51&amp;"_"&amp;$V$8,CORValIn[],6,FALSE))))</f>
        <v/>
      </c>
      <c r="AC51" s="296" t="str">
        <f t="shared" si="3"/>
        <v/>
      </c>
      <c r="AD51" s="306" t="str">
        <f>IF(OR(T51="T",T51="L",Y51="",Z51=""),"",IF(ISERROR(VLOOKUP($U51&amp;"_"&amp;$V$8,CORValIn[],7,FALSE)),"",IF(VLOOKUP($U51&amp;"_"&amp;$V$8,CORValIn[],7,FALSE)=0,"",VLOOKUP($U51&amp;"_"&amp;$V$8,CORValIn[],7,FALSE))))</f>
        <v/>
      </c>
      <c r="AE51" s="598"/>
      <c r="AF51" s="297" t="str">
        <f>IF(OR(T51="T",T51="L",Y51="",Z51=""),"",IF(ISERROR(VLOOKUP($U51&amp;"_"&amp;$V$8,CORValIn[],8,FALSE)),"",IF(VLOOKUP($U51&amp;"_"&amp;$V$8,CORValIn[],8,FALSE)=0,"",VLOOKUP($U51&amp;"_"&amp;$V$8,CORValIn[],8,FALSE))))</f>
        <v/>
      </c>
      <c r="AG51" s="299"/>
      <c r="AH51" s="301"/>
    </row>
    <row r="52" spans="1:34" ht="14.15" customHeight="1" x14ac:dyDescent="0.35">
      <c r="A52" s="141"/>
      <c r="B52" s="342">
        <v>33</v>
      </c>
      <c r="C52" s="120" t="str">
        <f>Text!F70</f>
        <v>Benthyca i landlordiaid cymdeithasol cofrestredig</v>
      </c>
      <c r="D52" s="357"/>
      <c r="E52" s="357"/>
      <c r="F52" s="357"/>
      <c r="G52" s="357"/>
      <c r="H52" s="357"/>
      <c r="I52" s="357"/>
      <c r="J52" s="340">
        <v>0</v>
      </c>
      <c r="K52" s="357"/>
      <c r="L52" s="375">
        <f>J52</f>
        <v>0</v>
      </c>
      <c r="M52" s="357"/>
      <c r="N52" s="340">
        <v>0</v>
      </c>
      <c r="O52" s="345"/>
      <c r="P52" s="375">
        <f>N52</f>
        <v>0</v>
      </c>
      <c r="Q52" s="357"/>
      <c r="R52" s="166"/>
      <c r="S52" s="221"/>
      <c r="T52" s="221"/>
      <c r="U52" s="292">
        <f t="shared" si="11"/>
        <v>33</v>
      </c>
      <c r="V52" s="293" t="str">
        <f>IF(ISERROR(VLOOKUP($AB$6&amp;"_"&amp;$AB$7&amp;"_"&amp;$U52&amp;"_"&amp;$V$8&amp;"_"&amp;V$9,qryCOR[],7,FALSE)),"",VLOOKUP($AB$6&amp;"_"&amp;$AB$7&amp;"_"&amp;$U52&amp;"_"&amp;$V$8&amp;"_"&amp;V$9,qryCOR[],7,FALSE))</f>
        <v/>
      </c>
      <c r="W52" s="293" t="str">
        <f>IF(ISERROR(VLOOKUP($AB$6&amp;"_"&amp;$AB$7&amp;"_"&amp;$U52&amp;"_"&amp;$V$8&amp;"_"&amp;W$9,qryCOR[],7,FALSE)),"",VLOOKUP($AB$6&amp;"_"&amp;$AB$7&amp;"_"&amp;$U52&amp;"_"&amp;$V$8&amp;"_"&amp;W$9,qryCOR[],7,FALSE))</f>
        <v/>
      </c>
      <c r="X52" s="293">
        <f t="shared" si="12"/>
        <v>0</v>
      </c>
      <c r="Y52" s="293" t="str">
        <f t="shared" si="6"/>
        <v/>
      </c>
      <c r="Z52" s="294" t="str">
        <f>IF(ISERROR(Y52/W52),"",IF(OR(W52=0,X52=0),Text!$F$325,(Y52/W52)*100))</f>
        <v/>
      </c>
      <c r="AA52" s="586" t="str">
        <f>IF(OR(T52="T",T52="L",Y52="",Z52=""),"",IF(Z52=Text!$F$325,"Z",IF(AND(ABS(Y52)&gt;$Y$7,ABS(Z52)&gt;$Z$7),1,"")))</f>
        <v/>
      </c>
      <c r="AB52" s="298" t="str">
        <f>IF(OR(T52="T",T52="L",Y52="",Z52=""),"",IF(ISERROR(VLOOKUP($U52&amp;"_"&amp;$V$8,CORValIn[],6,FALSE)),"",IF(VLOOKUP($U52&amp;"_"&amp;$V$8,CORValIn[],6,FALSE)=0,"",VLOOKUP($U52&amp;"_"&amp;$V$8,CORValIn[],6,FALSE))))</f>
        <v/>
      </c>
      <c r="AC52" s="296" t="str">
        <f t="shared" si="3"/>
        <v/>
      </c>
      <c r="AD52" s="307" t="str">
        <f>IF(OR(T52="T",T52="L",Y52="",Z52=""),"",IF(ISERROR(VLOOKUP($U52&amp;"_"&amp;$V$8,CORValIn[],7,FALSE)),"",IF(VLOOKUP($U52&amp;"_"&amp;$V$8,CORValIn[],7,FALSE)=0,"",VLOOKUP($U52&amp;"_"&amp;$V$8,CORValIn[],7,FALSE))))</f>
        <v/>
      </c>
      <c r="AE52" s="598"/>
      <c r="AF52" s="297" t="str">
        <f>IF(OR(T52="T",T52="L",Y52="",Z52=""),"",IF(ISERROR(VLOOKUP($U52&amp;"_"&amp;$V$8,CORValIn[],8,FALSE)),"",IF(VLOOKUP($U52&amp;"_"&amp;$V$8,CORValIn[],8,FALSE)=0,"",VLOOKUP($U52&amp;"_"&amp;$V$8,CORValIn[],8,FALSE))))</f>
        <v/>
      </c>
      <c r="AG52" s="302"/>
      <c r="AH52" s="303"/>
    </row>
    <row r="53" spans="1:34" ht="14.15" customHeight="1" x14ac:dyDescent="0.35">
      <c r="A53" s="141"/>
      <c r="B53" s="342">
        <v>34</v>
      </c>
      <c r="C53" s="120" t="str">
        <f>Text!F71</f>
        <v>Benthyca i fenthycwyr eraill</v>
      </c>
      <c r="D53" s="357"/>
      <c r="E53" s="357"/>
      <c r="F53" s="357"/>
      <c r="G53" s="357"/>
      <c r="H53" s="357"/>
      <c r="I53" s="357"/>
      <c r="J53" s="340">
        <v>0</v>
      </c>
      <c r="K53" s="357"/>
      <c r="L53" s="375">
        <f>J53</f>
        <v>0</v>
      </c>
      <c r="M53" s="357"/>
      <c r="N53" s="340">
        <v>0</v>
      </c>
      <c r="O53" s="343"/>
      <c r="P53" s="375">
        <f>N53</f>
        <v>0</v>
      </c>
      <c r="Q53" s="357"/>
      <c r="R53" s="166"/>
      <c r="S53" s="221"/>
      <c r="T53" s="221"/>
      <c r="U53" s="292">
        <f t="shared" si="11"/>
        <v>34</v>
      </c>
      <c r="V53" s="293" t="str">
        <f>IF(ISERROR(VLOOKUP($AB$6&amp;"_"&amp;$AB$7&amp;"_"&amp;$U53&amp;"_"&amp;$V$8&amp;"_"&amp;V$9,qryCOR[],7,FALSE)),"",VLOOKUP($AB$6&amp;"_"&amp;$AB$7&amp;"_"&amp;$U53&amp;"_"&amp;$V$8&amp;"_"&amp;V$9,qryCOR[],7,FALSE))</f>
        <v/>
      </c>
      <c r="W53" s="293" t="str">
        <f>IF(ISERROR(VLOOKUP($AB$6&amp;"_"&amp;$AB$7&amp;"_"&amp;$U53&amp;"_"&amp;$V$8&amp;"_"&amp;W$9,qryCOR[],7,FALSE)),"",VLOOKUP($AB$6&amp;"_"&amp;$AB$7&amp;"_"&amp;$U53&amp;"_"&amp;$V$8&amp;"_"&amp;W$9,qryCOR[],7,FALSE))</f>
        <v/>
      </c>
      <c r="X53" s="293">
        <f t="shared" si="12"/>
        <v>0</v>
      </c>
      <c r="Y53" s="293" t="str">
        <f t="shared" si="6"/>
        <v/>
      </c>
      <c r="Z53" s="294" t="str">
        <f>IF(ISERROR(Y53/W53),"",IF(OR(W53=0,X53=0),Text!$F$325,(Y53/W53)*100))</f>
        <v/>
      </c>
      <c r="AA53" s="586" t="str">
        <f>IF(OR(T53="T",T53="L",Y53="",Z53=""),"",IF(Z53=Text!$F$325,"Z",IF(AND(ABS(Y53)&gt;$Y$7,ABS(Z53)&gt;$Z$7),1,"")))</f>
        <v/>
      </c>
      <c r="AB53" s="295" t="str">
        <f>IF(OR(T53="T",T53="L",Y53="",Z53=""),"",IF(ISERROR(VLOOKUP($U53&amp;"_"&amp;$V$8,CORValIn[],6,FALSE)),"",IF(VLOOKUP($U53&amp;"_"&amp;$V$8,CORValIn[],6,FALSE)=0,"",VLOOKUP($U53&amp;"_"&amp;$V$8,CORValIn[],6,FALSE))))</f>
        <v/>
      </c>
      <c r="AC53" s="296" t="str">
        <f t="shared" si="3"/>
        <v/>
      </c>
      <c r="AD53" s="306" t="str">
        <f>IF(OR(T53="T",T53="L",Y53="",Z53=""),"",IF(ISERROR(VLOOKUP($U53&amp;"_"&amp;$V$8,CORValIn[],7,FALSE)),"",IF(VLOOKUP($U53&amp;"_"&amp;$V$8,CORValIn[],7,FALSE)=0,"",VLOOKUP($U53&amp;"_"&amp;$V$8,CORValIn[],7,FALSE))))</f>
        <v/>
      </c>
      <c r="AE53" s="598"/>
      <c r="AF53" s="297" t="str">
        <f>IF(OR(T53="T",T53="L",Y53="",Z53=""),"",IF(ISERROR(VLOOKUP($U53&amp;"_"&amp;$V$8,CORValIn[],8,FALSE)),"",IF(VLOOKUP($U53&amp;"_"&amp;$V$8,CORValIn[],8,FALSE)=0,"",VLOOKUP($U53&amp;"_"&amp;$V$8,CORValIn[],8,FALSE))))</f>
        <v/>
      </c>
      <c r="AG53" s="299"/>
      <c r="AH53" s="301"/>
    </row>
    <row r="54" spans="1:34" ht="23.5" customHeight="1" x14ac:dyDescent="0.35">
      <c r="A54" s="141"/>
      <c r="B54" s="183">
        <v>35</v>
      </c>
      <c r="C54" s="185" t="str">
        <f>Text!F72</f>
        <v>Cyfanswm blaensymiau tai / Deddf Caffael Anheddau Bychain (llinellau 33 a 34)</v>
      </c>
      <c r="D54" s="357"/>
      <c r="E54" s="357"/>
      <c r="F54" s="357"/>
      <c r="G54" s="357"/>
      <c r="H54" s="357"/>
      <c r="I54" s="357"/>
      <c r="J54" s="375">
        <f>SUM(J52:J53)</f>
        <v>0</v>
      </c>
      <c r="K54" s="357"/>
      <c r="L54" s="375">
        <f>J54</f>
        <v>0</v>
      </c>
      <c r="M54" s="357"/>
      <c r="N54" s="375">
        <f>SUM(N52:N53)</f>
        <v>0</v>
      </c>
      <c r="O54" s="381"/>
      <c r="P54" s="375">
        <f>N54</f>
        <v>0</v>
      </c>
      <c r="Q54" s="357"/>
      <c r="R54" s="166"/>
      <c r="S54" s="221"/>
      <c r="T54" s="221" t="s">
        <v>2810</v>
      </c>
      <c r="U54" s="292">
        <f t="shared" si="11"/>
        <v>35</v>
      </c>
      <c r="V54" s="293" t="str">
        <f>IF(ISERROR(VLOOKUP($AB$6&amp;"_"&amp;$AB$7&amp;"_"&amp;$U54&amp;"_"&amp;$V$8&amp;"_"&amp;V$9,qryCOR[],7,FALSE)),"",VLOOKUP($AB$6&amp;"_"&amp;$AB$7&amp;"_"&amp;$U54&amp;"_"&amp;$V$8&amp;"_"&amp;V$9,qryCOR[],7,FALSE))</f>
        <v/>
      </c>
      <c r="W54" s="293" t="str">
        <f>IF(ISERROR(VLOOKUP($AB$6&amp;"_"&amp;$AB$7&amp;"_"&amp;$U54&amp;"_"&amp;$V$8&amp;"_"&amp;W$9,qryCOR[],7,FALSE)),"",VLOOKUP($AB$6&amp;"_"&amp;$AB$7&amp;"_"&amp;$U54&amp;"_"&amp;$V$8&amp;"_"&amp;W$9,qryCOR[],7,FALSE))</f>
        <v/>
      </c>
      <c r="X54" s="293">
        <f t="shared" si="12"/>
        <v>0</v>
      </c>
      <c r="Y54" s="293" t="str">
        <f t="shared" si="6"/>
        <v/>
      </c>
      <c r="Z54" s="294" t="str">
        <f>IF(ISERROR(Y54/W54),"",IF(OR(W54=0,X54=0),Text!$F$325,(Y54/W54)*100))</f>
        <v/>
      </c>
      <c r="AA54" s="586" t="str">
        <f>IF(OR(T54="T",T54="L",Y54="",Z54=""),"",IF(Z54=Text!$F$325,"Z",IF(AND(ABS(Y54)&gt;$Y$7,ABS(Z54)&gt;$Z$7),1,"")))</f>
        <v/>
      </c>
      <c r="AB54" s="295" t="str">
        <f>IF(OR(T54="T",T54="L",Y54="",Z54=""),"",IF(ISERROR(VLOOKUP($U54&amp;"_"&amp;$V$8,CORValIn[],6,FALSE)),"",IF(VLOOKUP($U54&amp;"_"&amp;$V$8,CORValIn[],6,FALSE)=0,"",VLOOKUP($U54&amp;"_"&amp;$V$8,CORValIn[],6,FALSE))))</f>
        <v/>
      </c>
      <c r="AC54" s="296" t="str">
        <f t="shared" si="3"/>
        <v/>
      </c>
      <c r="AD54" s="306" t="str">
        <f>IF(OR(T54="T",T54="L",Y54="",Z54=""),"",IF(ISERROR(VLOOKUP($U54&amp;"_"&amp;$V$8,CORValIn[],7,FALSE)),"",IF(VLOOKUP($U54&amp;"_"&amp;$V$8,CORValIn[],7,FALSE)=0,"",VLOOKUP($U54&amp;"_"&amp;$V$8,CORValIn[],7,FALSE))))</f>
        <v/>
      </c>
      <c r="AE54" s="598"/>
      <c r="AF54" s="297" t="str">
        <f>IF(OR(T54="T",T54="L",Y54="",Z54=""),"",IF(ISERROR(VLOOKUP($U54&amp;"_"&amp;$V$8,CORValIn[],8,FALSE)),"",IF(VLOOKUP($U54&amp;"_"&amp;$V$8,CORValIn[],8,FALSE)=0,"",VLOOKUP($U54&amp;"_"&amp;$V$8,CORValIn[],8,FALSE))))</f>
        <v/>
      </c>
      <c r="AG54" s="299"/>
      <c r="AH54" s="301"/>
    </row>
    <row r="55" spans="1:34" ht="22.5" customHeight="1" x14ac:dyDescent="0.35">
      <c r="A55" s="141"/>
      <c r="B55" s="183">
        <v>36</v>
      </c>
      <c r="C55" s="184" t="str">
        <f>Text!F73</f>
        <v>Cyfanswm Tai (llinellau 24+32+35)</v>
      </c>
      <c r="D55" s="375">
        <f>SUM(D44,D51)</f>
        <v>0</v>
      </c>
      <c r="E55" s="375">
        <f>SUM(E44,E51)</f>
        <v>0</v>
      </c>
      <c r="F55" s="375">
        <f>SUM(F44,F51)</f>
        <v>0</v>
      </c>
      <c r="G55" s="375">
        <f>SUM(G44,G51)</f>
        <v>0</v>
      </c>
      <c r="H55" s="375">
        <f>SUM(D55:G55)</f>
        <v>0</v>
      </c>
      <c r="I55" s="375">
        <f>SUM(I44,I51)</f>
        <v>0</v>
      </c>
      <c r="J55" s="375">
        <f>SUM(J44,J51,J54)</f>
        <v>0</v>
      </c>
      <c r="K55" s="375">
        <f>SUM(K44,K51)</f>
        <v>0</v>
      </c>
      <c r="L55" s="375">
        <f t="shared" si="10"/>
        <v>0</v>
      </c>
      <c r="M55" s="375">
        <f>SUM(M44,M51)</f>
        <v>0</v>
      </c>
      <c r="N55" s="375">
        <f>SUM(N44,N51,N54)</f>
        <v>0</v>
      </c>
      <c r="O55" s="375"/>
      <c r="P55" s="375">
        <f>SUM(M55:N55)</f>
        <v>0</v>
      </c>
      <c r="Q55" s="375">
        <f>SUM(Q44,Q51)</f>
        <v>0</v>
      </c>
      <c r="R55" s="166"/>
      <c r="S55" s="221"/>
      <c r="T55" s="221" t="s">
        <v>2810</v>
      </c>
      <c r="U55" s="292">
        <f t="shared" si="11"/>
        <v>36</v>
      </c>
      <c r="V55" s="293" t="str">
        <f>IF(ISERROR(VLOOKUP($AB$6&amp;"_"&amp;$AB$7&amp;"_"&amp;$U55&amp;"_"&amp;$V$8&amp;"_"&amp;V$9,qryCOR[],7,FALSE)),"",VLOOKUP($AB$6&amp;"_"&amp;$AB$7&amp;"_"&amp;$U55&amp;"_"&amp;$V$8&amp;"_"&amp;V$9,qryCOR[],7,FALSE))</f>
        <v/>
      </c>
      <c r="W55" s="293" t="str">
        <f>IF(ISERROR(VLOOKUP($AB$6&amp;"_"&amp;$AB$7&amp;"_"&amp;$U55&amp;"_"&amp;$V$8&amp;"_"&amp;W$9,qryCOR[],7,FALSE)),"",VLOOKUP($AB$6&amp;"_"&amp;$AB$7&amp;"_"&amp;$U55&amp;"_"&amp;$V$8&amp;"_"&amp;W$9,qryCOR[],7,FALSE))</f>
        <v/>
      </c>
      <c r="X55" s="293">
        <f t="shared" si="12"/>
        <v>0</v>
      </c>
      <c r="Y55" s="293" t="str">
        <f t="shared" si="6"/>
        <v/>
      </c>
      <c r="Z55" s="294" t="str">
        <f>IF(ISERROR(Y55/W55),"",IF(OR(W55=0,X55=0),Text!$F$325,(Y55/W55)*100))</f>
        <v/>
      </c>
      <c r="AA55" s="586" t="str">
        <f>IF(OR(T55="T",T55="L",Y55="",Z55=""),"",IF(Z55=Text!$F$325,"Z",IF(AND(ABS(Y55)&gt;$Y$7,ABS(Z55)&gt;$Z$7),1,"")))</f>
        <v/>
      </c>
      <c r="AB55" s="295" t="str">
        <f>IF(OR(T55="T",T55="L",Y55="",Z55=""),"",IF(ISERROR(VLOOKUP($U55&amp;"_"&amp;$V$8,CORValIn[],6,FALSE)),"",IF(VLOOKUP($U55&amp;"_"&amp;$V$8,CORValIn[],6,FALSE)=0,"",VLOOKUP($U55&amp;"_"&amp;$V$8,CORValIn[],6,FALSE))))</f>
        <v/>
      </c>
      <c r="AC55" s="296" t="str">
        <f t="shared" si="3"/>
        <v/>
      </c>
      <c r="AD55" s="306" t="str">
        <f>IF(OR(T55="T",T55="L",Y55="",Z55=""),"",IF(ISERROR(VLOOKUP($U55&amp;"_"&amp;$V$8,CORValIn[],7,FALSE)),"",IF(VLOOKUP($U55&amp;"_"&amp;$V$8,CORValIn[],7,FALSE)=0,"",VLOOKUP($U55&amp;"_"&amp;$V$8,CORValIn[],7,FALSE))))</f>
        <v/>
      </c>
      <c r="AE55" s="598"/>
      <c r="AF55" s="297" t="str">
        <f>IF(OR(T55="T",T55="L",Y55="",Z55=""),"",IF(ISERROR(VLOOKUP($U55&amp;"_"&amp;$V$8,CORValIn[],8,FALSE)),"",IF(VLOOKUP($U55&amp;"_"&amp;$V$8,CORValIn[],8,FALSE)=0,"",VLOOKUP($U55&amp;"_"&amp;$V$8,CORValIn[],8,FALSE))))</f>
        <v/>
      </c>
      <c r="AG55" s="299"/>
      <c r="AH55" s="301"/>
    </row>
    <row r="56" spans="1:34" ht="14.15" customHeight="1" x14ac:dyDescent="0.35">
      <c r="A56" s="141"/>
      <c r="B56" s="342">
        <v>37</v>
      </c>
      <c r="C56" s="120" t="str">
        <f>Text!F74</f>
        <v>Gwasanaethau llyfrgelloedd</v>
      </c>
      <c r="D56" s="340">
        <v>0</v>
      </c>
      <c r="E56" s="340">
        <v>0</v>
      </c>
      <c r="F56" s="340">
        <v>0</v>
      </c>
      <c r="G56" s="340">
        <v>0</v>
      </c>
      <c r="H56" s="375">
        <f>SUM(D56:G56)</f>
        <v>0</v>
      </c>
      <c r="I56" s="340">
        <v>0</v>
      </c>
      <c r="J56" s="340">
        <v>0</v>
      </c>
      <c r="K56" s="340">
        <v>0</v>
      </c>
      <c r="L56" s="375">
        <f t="shared" si="10"/>
        <v>0</v>
      </c>
      <c r="M56" s="340">
        <v>0</v>
      </c>
      <c r="N56" s="340">
        <v>0</v>
      </c>
      <c r="O56" s="345"/>
      <c r="P56" s="375">
        <f t="shared" ref="P56:P88" si="13">SUM(M56:N56)</f>
        <v>0</v>
      </c>
      <c r="Q56" s="340">
        <v>0</v>
      </c>
      <c r="R56" s="166"/>
      <c r="S56" s="221"/>
      <c r="T56" s="221"/>
      <c r="U56" s="292">
        <f t="shared" si="11"/>
        <v>37</v>
      </c>
      <c r="V56" s="293" t="str">
        <f>IF(ISERROR(VLOOKUP($AB$6&amp;"_"&amp;$AB$7&amp;"_"&amp;$U56&amp;"_"&amp;$V$8&amp;"_"&amp;V$9,qryCOR[],7,FALSE)),"",VLOOKUP($AB$6&amp;"_"&amp;$AB$7&amp;"_"&amp;$U56&amp;"_"&amp;$V$8&amp;"_"&amp;V$9,qryCOR[],7,FALSE))</f>
        <v/>
      </c>
      <c r="W56" s="293" t="str">
        <f>IF(ISERROR(VLOOKUP($AB$6&amp;"_"&amp;$AB$7&amp;"_"&amp;$U56&amp;"_"&amp;$V$8&amp;"_"&amp;W$9,qryCOR[],7,FALSE)),"",VLOOKUP($AB$6&amp;"_"&amp;$AB$7&amp;"_"&amp;$U56&amp;"_"&amp;$V$8&amp;"_"&amp;W$9,qryCOR[],7,FALSE))</f>
        <v/>
      </c>
      <c r="X56" s="293">
        <f t="shared" si="12"/>
        <v>0</v>
      </c>
      <c r="Y56" s="293" t="str">
        <f t="shared" si="6"/>
        <v/>
      </c>
      <c r="Z56" s="294" t="str">
        <f>IF(ISERROR(Y56/W56),"",IF(OR(W56=0,X56=0),Text!$F$325,(Y56/W56)*100))</f>
        <v/>
      </c>
      <c r="AA56" s="586" t="str">
        <f>IF(OR(T56="T",T56="L",Y56="",Z56=""),"",IF(Z56=Text!$F$325,"Z",IF(AND(ABS(Y56)&gt;$Y$7,ABS(Z56)&gt;$Z$7),1,"")))</f>
        <v/>
      </c>
      <c r="AB56" s="295" t="str">
        <f>IF(OR(T56="T",T56="L",Y56="",Z56=""),"",IF(ISERROR(VLOOKUP($U56&amp;"_"&amp;$V$8,CORValIn[],6,FALSE)),"",IF(VLOOKUP($U56&amp;"_"&amp;$V$8,CORValIn[],6,FALSE)=0,"",VLOOKUP($U56&amp;"_"&amp;$V$8,CORValIn[],6,FALSE))))</f>
        <v/>
      </c>
      <c r="AC56" s="296" t="str">
        <f t="shared" si="3"/>
        <v/>
      </c>
      <c r="AD56" s="306" t="str">
        <f>IF(OR(T56="T",T56="L",Y56="",Z56=""),"",IF(ISERROR(VLOOKUP($U56&amp;"_"&amp;$V$8,CORValIn[],7,FALSE)),"",IF(VLOOKUP($U56&amp;"_"&amp;$V$8,CORValIn[],7,FALSE)=0,"",VLOOKUP($U56&amp;"_"&amp;$V$8,CORValIn[],7,FALSE))))</f>
        <v/>
      </c>
      <c r="AE56" s="598"/>
      <c r="AF56" s="297" t="str">
        <f>IF(OR(T56="T",T56="L",Y56="",Z56=""),"",IF(ISERROR(VLOOKUP($U56&amp;"_"&amp;$V$8,CORValIn[],8,FALSE)),"",IF(VLOOKUP($U56&amp;"_"&amp;$V$8,CORValIn[],8,FALSE)=0,"",VLOOKUP($U56&amp;"_"&amp;$V$8,CORValIn[],8,FALSE))))</f>
        <v/>
      </c>
      <c r="AG56" s="299"/>
      <c r="AH56" s="301"/>
    </row>
    <row r="57" spans="1:34" ht="14.15" customHeight="1" x14ac:dyDescent="0.35">
      <c r="A57" s="141"/>
      <c r="B57" s="342">
        <v>38</v>
      </c>
      <c r="C57" s="120" t="str">
        <f>Text!F75</f>
        <v>Amgueddfeydd ac orielau</v>
      </c>
      <c r="D57" s="340">
        <v>0</v>
      </c>
      <c r="E57" s="340">
        <v>0</v>
      </c>
      <c r="F57" s="340">
        <v>0</v>
      </c>
      <c r="G57" s="340">
        <v>0</v>
      </c>
      <c r="H57" s="375">
        <f>SUM(D57:G57)</f>
        <v>0</v>
      </c>
      <c r="I57" s="340">
        <v>0</v>
      </c>
      <c r="J57" s="340">
        <v>0</v>
      </c>
      <c r="K57" s="340">
        <v>0</v>
      </c>
      <c r="L57" s="375">
        <f t="shared" si="10"/>
        <v>0</v>
      </c>
      <c r="M57" s="340">
        <v>0</v>
      </c>
      <c r="N57" s="340">
        <v>0</v>
      </c>
      <c r="O57" s="341"/>
      <c r="P57" s="375">
        <f t="shared" si="13"/>
        <v>0</v>
      </c>
      <c r="Q57" s="340">
        <v>0</v>
      </c>
      <c r="R57" s="166"/>
      <c r="S57" s="221"/>
      <c r="T57" s="221"/>
      <c r="U57" s="292">
        <f t="shared" si="11"/>
        <v>38</v>
      </c>
      <c r="V57" s="293" t="str">
        <f>IF(ISERROR(VLOOKUP($AB$6&amp;"_"&amp;$AB$7&amp;"_"&amp;$U57&amp;"_"&amp;$V$8&amp;"_"&amp;V$9,qryCOR[],7,FALSE)),"",VLOOKUP($AB$6&amp;"_"&amp;$AB$7&amp;"_"&amp;$U57&amp;"_"&amp;$V$8&amp;"_"&amp;V$9,qryCOR[],7,FALSE))</f>
        <v/>
      </c>
      <c r="W57" s="293" t="str">
        <f>IF(ISERROR(VLOOKUP($AB$6&amp;"_"&amp;$AB$7&amp;"_"&amp;$U57&amp;"_"&amp;$V$8&amp;"_"&amp;W$9,qryCOR[],7,FALSE)),"",VLOOKUP($AB$6&amp;"_"&amp;$AB$7&amp;"_"&amp;$U57&amp;"_"&amp;$V$8&amp;"_"&amp;W$9,qryCOR[],7,FALSE))</f>
        <v/>
      </c>
      <c r="X57" s="293">
        <f t="shared" si="12"/>
        <v>0</v>
      </c>
      <c r="Y57" s="293" t="str">
        <f t="shared" si="6"/>
        <v/>
      </c>
      <c r="Z57" s="294" t="str">
        <f>IF(ISERROR(Y57/W57),"",IF(OR(W57=0,X57=0),Text!$F$325,(Y57/W57)*100))</f>
        <v/>
      </c>
      <c r="AA57" s="586" t="str">
        <f>IF(OR(T57="T",T57="L",Y57="",Z57=""),"",IF(Z57=Text!$F$325,"Z",IF(AND(ABS(Y57)&gt;$Y$7,ABS(Z57)&gt;$Z$7),1,"")))</f>
        <v/>
      </c>
      <c r="AB57" s="295" t="str">
        <f>IF(OR(T57="T",T57="L",Y57="",Z57=""),"",IF(ISERROR(VLOOKUP($U57&amp;"_"&amp;$V$8,CORValIn[],6,FALSE)),"",IF(VLOOKUP($U57&amp;"_"&amp;$V$8,CORValIn[],6,FALSE)=0,"",VLOOKUP($U57&amp;"_"&amp;$V$8,CORValIn[],6,FALSE))))</f>
        <v/>
      </c>
      <c r="AC57" s="296" t="str">
        <f t="shared" si="3"/>
        <v/>
      </c>
      <c r="AD57" s="306" t="str">
        <f>IF(OR(T57="T",T57="L",Y57="",Z57=""),"",IF(ISERROR(VLOOKUP($U57&amp;"_"&amp;$V$8,CORValIn[],7,FALSE)),"",IF(VLOOKUP($U57&amp;"_"&amp;$V$8,CORValIn[],7,FALSE)=0,"",VLOOKUP($U57&amp;"_"&amp;$V$8,CORValIn[],7,FALSE))))</f>
        <v/>
      </c>
      <c r="AE57" s="598"/>
      <c r="AF57" s="297" t="str">
        <f>IF(OR(T57="T",T57="L",Y57="",Z57=""),"",IF(ISERROR(VLOOKUP($U57&amp;"_"&amp;$V$8,CORValIn[],8,FALSE)),"",IF(VLOOKUP($U57&amp;"_"&amp;$V$8,CORValIn[],8,FALSE)=0,"",VLOOKUP($U57&amp;"_"&amp;$V$8,CORValIn[],8,FALSE))))</f>
        <v/>
      </c>
      <c r="AG57" s="299"/>
      <c r="AH57" s="301"/>
    </row>
    <row r="58" spans="1:34" ht="30" customHeight="1" x14ac:dyDescent="0.35">
      <c r="A58" s="141"/>
      <c r="B58" s="342">
        <v>39</v>
      </c>
      <c r="C58" s="348" t="str">
        <f>Text!F76</f>
        <v>Gweithgareddau a chyfleusterau y celfyddydau (gan gynnwys theatrau)</v>
      </c>
      <c r="D58" s="340">
        <v>0</v>
      </c>
      <c r="E58" s="340">
        <v>0</v>
      </c>
      <c r="F58" s="340">
        <v>0</v>
      </c>
      <c r="G58" s="340">
        <v>0</v>
      </c>
      <c r="H58" s="375">
        <f>SUM(D58:G58)</f>
        <v>0</v>
      </c>
      <c r="I58" s="340">
        <v>0</v>
      </c>
      <c r="J58" s="340">
        <v>0</v>
      </c>
      <c r="K58" s="340">
        <v>0</v>
      </c>
      <c r="L58" s="375">
        <f t="shared" si="10"/>
        <v>0</v>
      </c>
      <c r="M58" s="340">
        <v>0</v>
      </c>
      <c r="N58" s="340">
        <v>0</v>
      </c>
      <c r="O58" s="343"/>
      <c r="P58" s="375">
        <f t="shared" si="13"/>
        <v>0</v>
      </c>
      <c r="Q58" s="340">
        <v>0</v>
      </c>
      <c r="R58" s="166"/>
      <c r="S58" s="221"/>
      <c r="T58" s="221"/>
      <c r="U58" s="292">
        <f t="shared" si="11"/>
        <v>39</v>
      </c>
      <c r="V58" s="293" t="str">
        <f>IF(ISERROR(VLOOKUP($AB$6&amp;"_"&amp;$AB$7&amp;"_"&amp;$U58&amp;"_"&amp;$V$8&amp;"_"&amp;V$9,qryCOR[],7,FALSE)),"",VLOOKUP($AB$6&amp;"_"&amp;$AB$7&amp;"_"&amp;$U58&amp;"_"&amp;$V$8&amp;"_"&amp;V$9,qryCOR[],7,FALSE))</f>
        <v/>
      </c>
      <c r="W58" s="293" t="str">
        <f>IF(ISERROR(VLOOKUP($AB$6&amp;"_"&amp;$AB$7&amp;"_"&amp;$U58&amp;"_"&amp;$V$8&amp;"_"&amp;W$9,qryCOR[],7,FALSE)),"",VLOOKUP($AB$6&amp;"_"&amp;$AB$7&amp;"_"&amp;$U58&amp;"_"&amp;$V$8&amp;"_"&amp;W$9,qryCOR[],7,FALSE))</f>
        <v/>
      </c>
      <c r="X58" s="293">
        <f t="shared" si="12"/>
        <v>0</v>
      </c>
      <c r="Y58" s="293" t="str">
        <f t="shared" si="6"/>
        <v/>
      </c>
      <c r="Z58" s="294" t="str">
        <f>IF(ISERROR(Y58/W58),"",IF(OR(W58=0,X58=0),Text!$F$325,(Y58/W58)*100))</f>
        <v/>
      </c>
      <c r="AA58" s="586" t="str">
        <f>IF(OR(T58="T",T58="L",Y58="",Z58=""),"",IF(Z58=Text!$F$325,"Z",IF(AND(ABS(Y58)&gt;$Y$7,ABS(Z58)&gt;$Z$7),1,"")))</f>
        <v/>
      </c>
      <c r="AB58" s="295" t="str">
        <f>IF(OR(T58="T",T58="L",Y58="",Z58=""),"",IF(ISERROR(VLOOKUP($U58&amp;"_"&amp;$V$8,CORValIn[],6,FALSE)),"",IF(VLOOKUP($U58&amp;"_"&amp;$V$8,CORValIn[],6,FALSE)=0,"",VLOOKUP($U58&amp;"_"&amp;$V$8,CORValIn[],6,FALSE))))</f>
        <v/>
      </c>
      <c r="AC58" s="296" t="str">
        <f t="shared" si="3"/>
        <v/>
      </c>
      <c r="AD58" s="306" t="str">
        <f>IF(OR(T58="T",T58="L",Y58="",Z58=""),"",IF(ISERROR(VLOOKUP($U58&amp;"_"&amp;$V$8,CORValIn[],7,FALSE)),"",IF(VLOOKUP($U58&amp;"_"&amp;$V$8,CORValIn[],7,FALSE)=0,"",VLOOKUP($U58&amp;"_"&amp;$V$8,CORValIn[],7,FALSE))))</f>
        <v/>
      </c>
      <c r="AE58" s="598"/>
      <c r="AF58" s="297" t="str">
        <f>IF(OR(T58="T",T58="L",Y58="",Z58=""),"",IF(ISERROR(VLOOKUP($U58&amp;"_"&amp;$V$8,CORValIn[],8,FALSE)),"",IF(VLOOKUP($U58&amp;"_"&amp;$V$8,CORValIn[],8,FALSE)=0,"",VLOOKUP($U58&amp;"_"&amp;$V$8,CORValIn[],8,FALSE))))</f>
        <v/>
      </c>
      <c r="AG58" s="299"/>
      <c r="AH58" s="301"/>
    </row>
    <row r="59" spans="1:34" ht="22.5" customHeight="1" x14ac:dyDescent="0.35">
      <c r="A59" s="141"/>
      <c r="B59" s="183">
        <v>40</v>
      </c>
      <c r="C59" s="184" t="str">
        <f>Text!F77</f>
        <v>Cyfanswm llyfrgelloedd, diwylliant a threftadaeth (llinellau 37 i 39)</v>
      </c>
      <c r="D59" s="375">
        <f t="shared" ref="D59:K59" si="14">SUM(D56:D58)</f>
        <v>0</v>
      </c>
      <c r="E59" s="375">
        <f t="shared" si="14"/>
        <v>0</v>
      </c>
      <c r="F59" s="375">
        <f t="shared" si="14"/>
        <v>0</v>
      </c>
      <c r="G59" s="375">
        <f>SUM(G56:G58)</f>
        <v>0</v>
      </c>
      <c r="H59" s="375">
        <f>SUM(D59:G59)</f>
        <v>0</v>
      </c>
      <c r="I59" s="375">
        <f t="shared" si="14"/>
        <v>0</v>
      </c>
      <c r="J59" s="375">
        <f t="shared" si="14"/>
        <v>0</v>
      </c>
      <c r="K59" s="375">
        <f t="shared" si="14"/>
        <v>0</v>
      </c>
      <c r="L59" s="375">
        <f t="shared" si="10"/>
        <v>0</v>
      </c>
      <c r="M59" s="375">
        <f>SUM(M56:M58)</f>
        <v>0</v>
      </c>
      <c r="N59" s="375">
        <f>SUM(N56:N58)</f>
        <v>0</v>
      </c>
      <c r="O59" s="375"/>
      <c r="P59" s="375">
        <f t="shared" si="13"/>
        <v>0</v>
      </c>
      <c r="Q59" s="375">
        <f>SUM(Q56:Q58)</f>
        <v>0</v>
      </c>
      <c r="R59" s="166"/>
      <c r="S59" s="221"/>
      <c r="T59" s="221" t="s">
        <v>2810</v>
      </c>
      <c r="U59" s="292">
        <f t="shared" si="11"/>
        <v>40</v>
      </c>
      <c r="V59" s="293" t="str">
        <f>IF(ISERROR(VLOOKUP($AB$6&amp;"_"&amp;$AB$7&amp;"_"&amp;$U59&amp;"_"&amp;$V$8&amp;"_"&amp;V$9,qryCOR[],7,FALSE)),"",VLOOKUP($AB$6&amp;"_"&amp;$AB$7&amp;"_"&amp;$U59&amp;"_"&amp;$V$8&amp;"_"&amp;V$9,qryCOR[],7,FALSE))</f>
        <v/>
      </c>
      <c r="W59" s="293" t="str">
        <f>IF(ISERROR(VLOOKUP($AB$6&amp;"_"&amp;$AB$7&amp;"_"&amp;$U59&amp;"_"&amp;$V$8&amp;"_"&amp;W$9,qryCOR[],7,FALSE)),"",VLOOKUP($AB$6&amp;"_"&amp;$AB$7&amp;"_"&amp;$U59&amp;"_"&amp;$V$8&amp;"_"&amp;W$9,qryCOR[],7,FALSE))</f>
        <v/>
      </c>
      <c r="X59" s="293">
        <f t="shared" si="12"/>
        <v>0</v>
      </c>
      <c r="Y59" s="293" t="str">
        <f t="shared" si="6"/>
        <v/>
      </c>
      <c r="Z59" s="294" t="str">
        <f>IF(ISERROR(Y59/W59),"",IF(OR(W59=0,X59=0),Text!$F$325,(Y59/W59)*100))</f>
        <v/>
      </c>
      <c r="AA59" s="586" t="str">
        <f>IF(OR(T59="T",T59="L",Y59="",Z59=""),"",IF(Z59=Text!$F$325,"Z",IF(AND(ABS(Y59)&gt;$Y$7,ABS(Z59)&gt;$Z$7),1,"")))</f>
        <v/>
      </c>
      <c r="AB59" s="295" t="str">
        <f>IF(OR(T59="T",T59="L",Y59="",Z59=""),"",IF(ISERROR(VLOOKUP($U59&amp;"_"&amp;$V$8,CORValIn[],6,FALSE)),"",IF(VLOOKUP($U59&amp;"_"&amp;$V$8,CORValIn[],6,FALSE)=0,"",VLOOKUP($U59&amp;"_"&amp;$V$8,CORValIn[],6,FALSE))))</f>
        <v/>
      </c>
      <c r="AC59" s="296" t="str">
        <f t="shared" si="3"/>
        <v/>
      </c>
      <c r="AD59" s="306" t="str">
        <f>IF(OR(T59="T",T59="L",Y59="",Z59=""),"",IF(ISERROR(VLOOKUP($U59&amp;"_"&amp;$V$8,CORValIn[],7,FALSE)),"",IF(VLOOKUP($U59&amp;"_"&amp;$V$8,CORValIn[],7,FALSE)=0,"",VLOOKUP($U59&amp;"_"&amp;$V$8,CORValIn[],7,FALSE))))</f>
        <v/>
      </c>
      <c r="AE59" s="598"/>
      <c r="AF59" s="297" t="str">
        <f>IF(OR(T59="T",T59="L",Y59="",Z59=""),"",IF(ISERROR(VLOOKUP($U59&amp;"_"&amp;$V$8,CORValIn[],8,FALSE)),"",IF(VLOOKUP($U59&amp;"_"&amp;$V$8,CORValIn[],8,FALSE)=0,"",VLOOKUP($U59&amp;"_"&amp;$V$8,CORValIn[],8,FALSE))))</f>
        <v/>
      </c>
      <c r="AG59" s="299"/>
      <c r="AH59" s="301"/>
    </row>
    <row r="60" spans="1:34" ht="14.15" customHeight="1" x14ac:dyDescent="0.35">
      <c r="A60" s="141"/>
      <c r="B60" s="342">
        <v>41</v>
      </c>
      <c r="C60" s="120" t="str">
        <f>Text!F78</f>
        <v>Draenio tir ac atal llifogydd</v>
      </c>
      <c r="D60" s="340">
        <v>0</v>
      </c>
      <c r="E60" s="340">
        <v>0</v>
      </c>
      <c r="F60" s="340">
        <v>0</v>
      </c>
      <c r="G60" s="340">
        <v>0</v>
      </c>
      <c r="H60" s="375">
        <f t="shared" ref="H60:H89" si="15">SUM(D60:G60)</f>
        <v>0</v>
      </c>
      <c r="I60" s="340">
        <v>0</v>
      </c>
      <c r="J60" s="340">
        <v>0</v>
      </c>
      <c r="K60" s="340">
        <v>0</v>
      </c>
      <c r="L60" s="375">
        <f t="shared" si="10"/>
        <v>0</v>
      </c>
      <c r="M60" s="340">
        <v>0</v>
      </c>
      <c r="N60" s="340">
        <v>0</v>
      </c>
      <c r="O60" s="345"/>
      <c r="P60" s="375">
        <f t="shared" si="13"/>
        <v>0</v>
      </c>
      <c r="Q60" s="340">
        <v>0</v>
      </c>
      <c r="R60" s="166"/>
      <c r="S60" s="221"/>
      <c r="T60" s="221"/>
      <c r="U60" s="292">
        <f t="shared" si="11"/>
        <v>41</v>
      </c>
      <c r="V60" s="293" t="str">
        <f>IF(ISERROR(VLOOKUP($AB$6&amp;"_"&amp;$AB$7&amp;"_"&amp;$U60&amp;"_"&amp;$V$8&amp;"_"&amp;V$9,qryCOR[],7,FALSE)),"",VLOOKUP($AB$6&amp;"_"&amp;$AB$7&amp;"_"&amp;$U60&amp;"_"&amp;$V$8&amp;"_"&amp;V$9,qryCOR[],7,FALSE))</f>
        <v/>
      </c>
      <c r="W60" s="293" t="str">
        <f>IF(ISERROR(VLOOKUP($AB$6&amp;"_"&amp;$AB$7&amp;"_"&amp;$U60&amp;"_"&amp;$V$8&amp;"_"&amp;W$9,qryCOR[],7,FALSE)),"",VLOOKUP($AB$6&amp;"_"&amp;$AB$7&amp;"_"&amp;$U60&amp;"_"&amp;$V$8&amp;"_"&amp;W$9,qryCOR[],7,FALSE))</f>
        <v/>
      </c>
      <c r="X60" s="293">
        <f t="shared" si="12"/>
        <v>0</v>
      </c>
      <c r="Y60" s="293" t="str">
        <f t="shared" si="6"/>
        <v/>
      </c>
      <c r="Z60" s="294" t="str">
        <f>IF(ISERROR(Y60/W60),"",IF(OR(W60=0,X60=0),Text!$F$325,(Y60/W60)*100))</f>
        <v/>
      </c>
      <c r="AA60" s="586" t="str">
        <f>IF(OR(T60="T",T60="L",Y60="",Z60=""),"",IF(Z60=Text!$F$325,"Z",IF(AND(ABS(Y60)&gt;$Y$7,ABS(Z60)&gt;$Z$7),1,"")))</f>
        <v/>
      </c>
      <c r="AB60" s="295" t="str">
        <f>IF(OR(T60="T",T60="L",Y60="",Z60=""),"",IF(ISERROR(VLOOKUP($U60&amp;"_"&amp;$V$8,CORValIn[],6,FALSE)),"",IF(VLOOKUP($U60&amp;"_"&amp;$V$8,CORValIn[],6,FALSE)=0,"",VLOOKUP($U60&amp;"_"&amp;$V$8,CORValIn[],6,FALSE))))</f>
        <v/>
      </c>
      <c r="AC60" s="296" t="str">
        <f t="shared" si="3"/>
        <v/>
      </c>
      <c r="AD60" s="306" t="str">
        <f>IF(OR(T60="T",T60="L",Y60="",Z60=""),"",IF(ISERROR(VLOOKUP($U60&amp;"_"&amp;$V$8,CORValIn[],7,FALSE)),"",IF(VLOOKUP($U60&amp;"_"&amp;$V$8,CORValIn[],7,FALSE)=0,"",VLOOKUP($U60&amp;"_"&amp;$V$8,CORValIn[],7,FALSE))))</f>
        <v/>
      </c>
      <c r="AE60" s="598"/>
      <c r="AF60" s="297" t="str">
        <f>IF(OR(T60="T",T60="L",Y60="",Z60=""),"",IF(ISERROR(VLOOKUP($U60&amp;"_"&amp;$V$8,CORValIn[],8,FALSE)),"",IF(VLOOKUP($U60&amp;"_"&amp;$V$8,CORValIn[],8,FALSE)=0,"",VLOOKUP($U60&amp;"_"&amp;$V$8,CORValIn[],8,FALSE))))</f>
        <v/>
      </c>
      <c r="AG60" s="299"/>
      <c r="AH60" s="301"/>
    </row>
    <row r="61" spans="1:34" ht="14.15" customHeight="1" x14ac:dyDescent="0.35">
      <c r="A61" s="141"/>
      <c r="B61" s="342">
        <v>42</v>
      </c>
      <c r="C61" s="120" t="str">
        <f>Text!F79</f>
        <v>Amddiffyn yr arfordir</v>
      </c>
      <c r="D61" s="340">
        <v>0</v>
      </c>
      <c r="E61" s="340">
        <v>0</v>
      </c>
      <c r="F61" s="340">
        <v>0</v>
      </c>
      <c r="G61" s="340">
        <v>0</v>
      </c>
      <c r="H61" s="375">
        <f t="shared" si="15"/>
        <v>0</v>
      </c>
      <c r="I61" s="340">
        <v>0</v>
      </c>
      <c r="J61" s="340">
        <v>0</v>
      </c>
      <c r="K61" s="340">
        <v>0</v>
      </c>
      <c r="L61" s="375">
        <f t="shared" si="10"/>
        <v>0</v>
      </c>
      <c r="M61" s="340">
        <v>0</v>
      </c>
      <c r="N61" s="340">
        <v>0</v>
      </c>
      <c r="O61" s="341"/>
      <c r="P61" s="375">
        <f t="shared" si="13"/>
        <v>0</v>
      </c>
      <c r="Q61" s="340">
        <v>0</v>
      </c>
      <c r="R61" s="166"/>
      <c r="S61" s="221"/>
      <c r="T61" s="221"/>
      <c r="U61" s="292">
        <f t="shared" si="11"/>
        <v>42</v>
      </c>
      <c r="V61" s="293" t="str">
        <f>IF(ISERROR(VLOOKUP($AB$6&amp;"_"&amp;$AB$7&amp;"_"&amp;$U61&amp;"_"&amp;$V$8&amp;"_"&amp;V$9,qryCOR[],7,FALSE)),"",VLOOKUP($AB$6&amp;"_"&amp;$AB$7&amp;"_"&amp;$U61&amp;"_"&amp;$V$8&amp;"_"&amp;V$9,qryCOR[],7,FALSE))</f>
        <v/>
      </c>
      <c r="W61" s="293" t="str">
        <f>IF(ISERROR(VLOOKUP($AB$6&amp;"_"&amp;$AB$7&amp;"_"&amp;$U61&amp;"_"&amp;$V$8&amp;"_"&amp;W$9,qryCOR[],7,FALSE)),"",VLOOKUP($AB$6&amp;"_"&amp;$AB$7&amp;"_"&amp;$U61&amp;"_"&amp;$V$8&amp;"_"&amp;W$9,qryCOR[],7,FALSE))</f>
        <v/>
      </c>
      <c r="X61" s="293">
        <f t="shared" si="12"/>
        <v>0</v>
      </c>
      <c r="Y61" s="293" t="str">
        <f t="shared" si="6"/>
        <v/>
      </c>
      <c r="Z61" s="294" t="str">
        <f>IF(ISERROR(Y61/W61),"",IF(OR(W61=0,X61=0),Text!$F$325,(Y61/W61)*100))</f>
        <v/>
      </c>
      <c r="AA61" s="586" t="str">
        <f>IF(OR(T61="T",T61="L",Y61="",Z61=""),"",IF(Z61=Text!$F$325,"Z",IF(AND(ABS(Y61)&gt;$Y$7,ABS(Z61)&gt;$Z$7),1,"")))</f>
        <v/>
      </c>
      <c r="AB61" s="295" t="str">
        <f>IF(OR(T61="T",T61="L",Y61="",Z61=""),"",IF(ISERROR(VLOOKUP($U61&amp;"_"&amp;$V$8,CORValIn[],6,FALSE)),"",IF(VLOOKUP($U61&amp;"_"&amp;$V$8,CORValIn[],6,FALSE)=0,"",VLOOKUP($U61&amp;"_"&amp;$V$8,CORValIn[],6,FALSE))))</f>
        <v/>
      </c>
      <c r="AC61" s="296" t="str">
        <f t="shared" si="3"/>
        <v/>
      </c>
      <c r="AD61" s="306" t="str">
        <f>IF(OR(T61="T",T61="L",Y61="",Z61=""),"",IF(ISERROR(VLOOKUP($U61&amp;"_"&amp;$V$8,CORValIn[],7,FALSE)),"",IF(VLOOKUP($U61&amp;"_"&amp;$V$8,CORValIn[],7,FALSE)=0,"",VLOOKUP($U61&amp;"_"&amp;$V$8,CORValIn[],7,FALSE))))</f>
        <v/>
      </c>
      <c r="AE61" s="598"/>
      <c r="AF61" s="297" t="str">
        <f>IF(OR(T61="T",T61="L",Y61="",Z61=""),"",IF(ISERROR(VLOOKUP($U61&amp;"_"&amp;$V$8,CORValIn[],8,FALSE)),"",IF(VLOOKUP($U61&amp;"_"&amp;$V$8,CORValIn[],8,FALSE)=0,"",VLOOKUP($U61&amp;"_"&amp;$V$8,CORValIn[],8,FALSE))))</f>
        <v/>
      </c>
      <c r="AG61" s="299"/>
      <c r="AH61" s="301"/>
    </row>
    <row r="62" spans="1:34" ht="14.15" customHeight="1" x14ac:dyDescent="0.35">
      <c r="A62" s="141"/>
      <c r="B62" s="342">
        <v>43</v>
      </c>
      <c r="C62" s="120" t="str">
        <f>Text!F80</f>
        <v>Arall - Amaethyddiaeth a physgodfeydd</v>
      </c>
      <c r="D62" s="340">
        <v>0</v>
      </c>
      <c r="E62" s="340">
        <v>0</v>
      </c>
      <c r="F62" s="340">
        <v>0</v>
      </c>
      <c r="G62" s="340">
        <v>0</v>
      </c>
      <c r="H62" s="375">
        <f t="shared" si="15"/>
        <v>0</v>
      </c>
      <c r="I62" s="340">
        <v>0</v>
      </c>
      <c r="J62" s="340">
        <v>0</v>
      </c>
      <c r="K62" s="340">
        <v>0</v>
      </c>
      <c r="L62" s="375">
        <f t="shared" si="10"/>
        <v>0</v>
      </c>
      <c r="M62" s="340">
        <v>0</v>
      </c>
      <c r="N62" s="340">
        <v>0</v>
      </c>
      <c r="O62" s="343"/>
      <c r="P62" s="375">
        <f t="shared" si="13"/>
        <v>0</v>
      </c>
      <c r="Q62" s="340">
        <v>0</v>
      </c>
      <c r="R62" s="166"/>
      <c r="S62" s="221"/>
      <c r="T62" s="221"/>
      <c r="U62" s="292">
        <f t="shared" si="11"/>
        <v>43</v>
      </c>
      <c r="V62" s="293" t="str">
        <f>IF(ISERROR(VLOOKUP($AB$6&amp;"_"&amp;$AB$7&amp;"_"&amp;$U62&amp;"_"&amp;$V$8&amp;"_"&amp;V$9,qryCOR[],7,FALSE)),"",VLOOKUP($AB$6&amp;"_"&amp;$AB$7&amp;"_"&amp;$U62&amp;"_"&amp;$V$8&amp;"_"&amp;V$9,qryCOR[],7,FALSE))</f>
        <v/>
      </c>
      <c r="W62" s="293" t="str">
        <f>IF(ISERROR(VLOOKUP($AB$6&amp;"_"&amp;$AB$7&amp;"_"&amp;$U62&amp;"_"&amp;$V$8&amp;"_"&amp;W$9,qryCOR[],7,FALSE)),"",VLOOKUP($AB$6&amp;"_"&amp;$AB$7&amp;"_"&amp;$U62&amp;"_"&amp;$V$8&amp;"_"&amp;W$9,qryCOR[],7,FALSE))</f>
        <v/>
      </c>
      <c r="X62" s="293">
        <f t="shared" si="12"/>
        <v>0</v>
      </c>
      <c r="Y62" s="293" t="str">
        <f t="shared" si="6"/>
        <v/>
      </c>
      <c r="Z62" s="294" t="str">
        <f>IF(ISERROR(Y62/W62),"",IF(OR(W62=0,X62=0),Text!$F$325,(Y62/W62)*100))</f>
        <v/>
      </c>
      <c r="AA62" s="586" t="str">
        <f>IF(OR(T62="T",T62="L",Y62="",Z62=""),"",IF(Z62=Text!$F$325,"Z",IF(AND(ABS(Y62)&gt;$Y$7,ABS(Z62)&gt;$Z$7),1,"")))</f>
        <v/>
      </c>
      <c r="AB62" s="298" t="str">
        <f>IF(OR(T62="T",T62="L",Y62="",Z62=""),"",IF(ISERROR(VLOOKUP($U62&amp;"_"&amp;$V$8,CORValIn[],6,FALSE)),"",IF(VLOOKUP($U62&amp;"_"&amp;$V$8,CORValIn[],6,FALSE)=0,"",VLOOKUP($U62&amp;"_"&amp;$V$8,CORValIn[],6,FALSE))))</f>
        <v/>
      </c>
      <c r="AC62" s="296" t="str">
        <f t="shared" si="3"/>
        <v/>
      </c>
      <c r="AD62" s="307" t="str">
        <f>IF(OR(T62="T",T62="L",Y62="",Z62=""),"",IF(ISERROR(VLOOKUP($U62&amp;"_"&amp;$V$8,CORValIn[],7,FALSE)),"",IF(VLOOKUP($U62&amp;"_"&amp;$V$8,CORValIn[],7,FALSE)=0,"",VLOOKUP($U62&amp;"_"&amp;$V$8,CORValIn[],7,FALSE))))</f>
        <v/>
      </c>
      <c r="AE62" s="598"/>
      <c r="AF62" s="297" t="str">
        <f>IF(OR(T62="T",T62="L",Y62="",Z62=""),"",IF(ISERROR(VLOOKUP($U62&amp;"_"&amp;$V$8,CORValIn[],8,FALSE)),"",IF(VLOOKUP($U62&amp;"_"&amp;$V$8,CORValIn[],8,FALSE)=0,"",VLOOKUP($U62&amp;"_"&amp;$V$8,CORValIn[],8,FALSE))))</f>
        <v/>
      </c>
      <c r="AG62" s="302"/>
      <c r="AH62" s="303"/>
    </row>
    <row r="63" spans="1:34" ht="22.5" customHeight="1" x14ac:dyDescent="0.35">
      <c r="A63" s="141"/>
      <c r="B63" s="183">
        <v>44</v>
      </c>
      <c r="C63" s="184" t="str">
        <f>Text!F81</f>
        <v>Cyfanswm amaethyddiaeth a physgodfeydd (llinellau 41 i 43)</v>
      </c>
      <c r="D63" s="375">
        <f t="shared" ref="D63:K63" si="16">SUM(D60:D62)</f>
        <v>0</v>
      </c>
      <c r="E63" s="375">
        <f t="shared" si="16"/>
        <v>0</v>
      </c>
      <c r="F63" s="375">
        <f t="shared" si="16"/>
        <v>0</v>
      </c>
      <c r="G63" s="375">
        <f t="shared" si="16"/>
        <v>0</v>
      </c>
      <c r="H63" s="375">
        <f t="shared" si="15"/>
        <v>0</v>
      </c>
      <c r="I63" s="375">
        <f t="shared" si="16"/>
        <v>0</v>
      </c>
      <c r="J63" s="375">
        <f t="shared" si="16"/>
        <v>0</v>
      </c>
      <c r="K63" s="375">
        <f t="shared" si="16"/>
        <v>0</v>
      </c>
      <c r="L63" s="375">
        <f t="shared" si="10"/>
        <v>0</v>
      </c>
      <c r="M63" s="375">
        <f>SUM(M60:M62)</f>
        <v>0</v>
      </c>
      <c r="N63" s="375">
        <f>SUM(N60:N62)</f>
        <v>0</v>
      </c>
      <c r="O63" s="375"/>
      <c r="P63" s="375">
        <f t="shared" si="13"/>
        <v>0</v>
      </c>
      <c r="Q63" s="375">
        <f>SUM(Q60:Q62)</f>
        <v>0</v>
      </c>
      <c r="R63" s="166"/>
      <c r="S63" s="221"/>
      <c r="T63" s="221" t="s">
        <v>2810</v>
      </c>
      <c r="U63" s="292">
        <f t="shared" si="11"/>
        <v>44</v>
      </c>
      <c r="V63" s="293" t="str">
        <f>IF(ISERROR(VLOOKUP($AB$6&amp;"_"&amp;$AB$7&amp;"_"&amp;$U63&amp;"_"&amp;$V$8&amp;"_"&amp;V$9,qryCOR[],7,FALSE)),"",VLOOKUP($AB$6&amp;"_"&amp;$AB$7&amp;"_"&amp;$U63&amp;"_"&amp;$V$8&amp;"_"&amp;V$9,qryCOR[],7,FALSE))</f>
        <v/>
      </c>
      <c r="W63" s="293" t="str">
        <f>IF(ISERROR(VLOOKUP($AB$6&amp;"_"&amp;$AB$7&amp;"_"&amp;$U63&amp;"_"&amp;$V$8&amp;"_"&amp;W$9,qryCOR[],7,FALSE)),"",VLOOKUP($AB$6&amp;"_"&amp;$AB$7&amp;"_"&amp;$U63&amp;"_"&amp;$V$8&amp;"_"&amp;W$9,qryCOR[],7,FALSE))</f>
        <v/>
      </c>
      <c r="X63" s="293">
        <f t="shared" si="12"/>
        <v>0</v>
      </c>
      <c r="Y63" s="293" t="str">
        <f t="shared" si="6"/>
        <v/>
      </c>
      <c r="Z63" s="294" t="str">
        <f>IF(ISERROR(Y63/W63),"",IF(OR(W63=0,X63=0),Text!$F$325,(Y63/W63)*100))</f>
        <v/>
      </c>
      <c r="AA63" s="586" t="str">
        <f>IF(OR(T63="T",T63="L",Y63="",Z63=""),"",IF(Z63=Text!$F$325,"Z",IF(AND(ABS(Y63)&gt;$Y$7,ABS(Z63)&gt;$Z$7),1,"")))</f>
        <v/>
      </c>
      <c r="AB63" s="295" t="str">
        <f>IF(OR(T63="T",T63="L",Y63="",Z63=""),"",IF(ISERROR(VLOOKUP($U63&amp;"_"&amp;$V$8,CORValIn[],6,FALSE)),"",IF(VLOOKUP($U63&amp;"_"&amp;$V$8,CORValIn[],6,FALSE)=0,"",VLOOKUP($U63&amp;"_"&amp;$V$8,CORValIn[],6,FALSE))))</f>
        <v/>
      </c>
      <c r="AC63" s="296" t="str">
        <f t="shared" si="3"/>
        <v/>
      </c>
      <c r="AD63" s="306" t="str">
        <f>IF(OR(T63="T",T63="L",Y63="",Z63=""),"",IF(ISERROR(VLOOKUP($U63&amp;"_"&amp;$V$8,CORValIn[],7,FALSE)),"",IF(VLOOKUP($U63&amp;"_"&amp;$V$8,CORValIn[],7,FALSE)=0,"",VLOOKUP($U63&amp;"_"&amp;$V$8,CORValIn[],7,FALSE))))</f>
        <v/>
      </c>
      <c r="AE63" s="598"/>
      <c r="AF63" s="297" t="str">
        <f>IF(OR(T63="T",T63="L",Y63="",Z63=""),"",IF(ISERROR(VLOOKUP($U63&amp;"_"&amp;$V$8,CORValIn[],8,FALSE)),"",IF(VLOOKUP($U63&amp;"_"&amp;$V$8,CORValIn[],8,FALSE)=0,"",VLOOKUP($U63&amp;"_"&amp;$V$8,CORValIn[],8,FALSE))))</f>
        <v/>
      </c>
      <c r="AG63" s="299"/>
      <c r="AH63" s="301"/>
    </row>
    <row r="64" spans="1:34" ht="14.15" customHeight="1" x14ac:dyDescent="0.35">
      <c r="A64" s="141"/>
      <c r="B64" s="342">
        <v>46</v>
      </c>
      <c r="C64" s="120" t="str">
        <f>Text!F82</f>
        <v>Cyfleusterau chwaraeon</v>
      </c>
      <c r="D64" s="340">
        <v>0</v>
      </c>
      <c r="E64" s="340">
        <v>0</v>
      </c>
      <c r="F64" s="340">
        <v>0</v>
      </c>
      <c r="G64" s="340">
        <v>0</v>
      </c>
      <c r="H64" s="375">
        <f t="shared" si="15"/>
        <v>0</v>
      </c>
      <c r="I64" s="340">
        <v>0</v>
      </c>
      <c r="J64" s="340">
        <v>0</v>
      </c>
      <c r="K64" s="340">
        <v>0</v>
      </c>
      <c r="L64" s="375">
        <f t="shared" si="10"/>
        <v>0</v>
      </c>
      <c r="M64" s="340">
        <v>0</v>
      </c>
      <c r="N64" s="340">
        <v>0</v>
      </c>
      <c r="O64" s="340"/>
      <c r="P64" s="375">
        <f t="shared" si="13"/>
        <v>0</v>
      </c>
      <c r="Q64" s="340">
        <v>0</v>
      </c>
      <c r="R64" s="166"/>
      <c r="S64" s="221"/>
      <c r="T64" s="221"/>
      <c r="U64" s="292">
        <f t="shared" si="11"/>
        <v>46</v>
      </c>
      <c r="V64" s="293" t="str">
        <f>IF(ISERROR(VLOOKUP($AB$6&amp;"_"&amp;$AB$7&amp;"_"&amp;$U64&amp;"_"&amp;$V$8&amp;"_"&amp;V$9,qryCOR[],7,FALSE)),"",VLOOKUP($AB$6&amp;"_"&amp;$AB$7&amp;"_"&amp;$U64&amp;"_"&amp;$V$8&amp;"_"&amp;V$9,qryCOR[],7,FALSE))</f>
        <v/>
      </c>
      <c r="W64" s="293" t="str">
        <f>IF(ISERROR(VLOOKUP($AB$6&amp;"_"&amp;$AB$7&amp;"_"&amp;$U64&amp;"_"&amp;$V$8&amp;"_"&amp;W$9,qryCOR[],7,FALSE)),"",VLOOKUP($AB$6&amp;"_"&amp;$AB$7&amp;"_"&amp;$U64&amp;"_"&amp;$V$8&amp;"_"&amp;W$9,qryCOR[],7,FALSE))</f>
        <v/>
      </c>
      <c r="X64" s="293">
        <f t="shared" si="12"/>
        <v>0</v>
      </c>
      <c r="Y64" s="293" t="str">
        <f t="shared" si="6"/>
        <v/>
      </c>
      <c r="Z64" s="294" t="str">
        <f>IF(ISERROR(Y64/W64),"",IF(OR(W64=0,X64=0),Text!$F$325,(Y64/W64)*100))</f>
        <v/>
      </c>
      <c r="AA64" s="586" t="str">
        <f>IF(OR(T64="T",T64="L",Y64="",Z64=""),"",IF(Z64=Text!$F$325,"Z",IF(AND(ABS(Y64)&gt;$Y$7,ABS(Z64)&gt;$Z$7),1,"")))</f>
        <v/>
      </c>
      <c r="AB64" s="295" t="str">
        <f>IF(OR(T64="T",T64="L",Y64="",Z64=""),"",IF(ISERROR(VLOOKUP($U64&amp;"_"&amp;$V$8,CORValIn[],6,FALSE)),"",IF(VLOOKUP($U64&amp;"_"&amp;$V$8,CORValIn[],6,FALSE)=0,"",VLOOKUP($U64&amp;"_"&amp;$V$8,CORValIn[],6,FALSE))))</f>
        <v/>
      </c>
      <c r="AC64" s="296" t="str">
        <f t="shared" si="3"/>
        <v/>
      </c>
      <c r="AD64" s="306" t="str">
        <f>IF(OR(T64="T",T64="L",Y64="",Z64=""),"",IF(ISERROR(VLOOKUP($U64&amp;"_"&amp;$V$8,CORValIn[],7,FALSE)),"",IF(VLOOKUP($U64&amp;"_"&amp;$V$8,CORValIn[],7,FALSE)=0,"",VLOOKUP($U64&amp;"_"&amp;$V$8,CORValIn[],7,FALSE))))</f>
        <v/>
      </c>
      <c r="AE64" s="598"/>
      <c r="AF64" s="297" t="str">
        <f>IF(OR(T64="T",T64="L",Y64="",Z64=""),"",IF(ISERROR(VLOOKUP($U64&amp;"_"&amp;$V$8,CORValIn[],8,FALSE)),"",IF(VLOOKUP($U64&amp;"_"&amp;$V$8,CORValIn[],8,FALSE)=0,"",VLOOKUP($U64&amp;"_"&amp;$V$8,CORValIn[],8,FALSE))))</f>
        <v/>
      </c>
      <c r="AG64" s="299"/>
      <c r="AH64" s="301"/>
    </row>
    <row r="65" spans="1:34" ht="14.15" customHeight="1" x14ac:dyDescent="0.35">
      <c r="A65" s="141"/>
      <c r="B65" s="342">
        <v>47</v>
      </c>
      <c r="C65" s="120" t="str">
        <f>Text!F83</f>
        <v>Datblygu chwaraeon a chwarae plant</v>
      </c>
      <c r="D65" s="340">
        <v>0</v>
      </c>
      <c r="E65" s="340">
        <v>0</v>
      </c>
      <c r="F65" s="340">
        <v>0</v>
      </c>
      <c r="G65" s="340">
        <v>0</v>
      </c>
      <c r="H65" s="375">
        <f t="shared" si="15"/>
        <v>0</v>
      </c>
      <c r="I65" s="340">
        <v>0</v>
      </c>
      <c r="J65" s="340">
        <v>0</v>
      </c>
      <c r="K65" s="340">
        <v>0</v>
      </c>
      <c r="L65" s="375">
        <f t="shared" si="10"/>
        <v>0</v>
      </c>
      <c r="M65" s="340">
        <v>0</v>
      </c>
      <c r="N65" s="340">
        <v>0</v>
      </c>
      <c r="O65" s="340"/>
      <c r="P65" s="375">
        <f t="shared" si="13"/>
        <v>0</v>
      </c>
      <c r="Q65" s="340">
        <v>0</v>
      </c>
      <c r="R65" s="166"/>
      <c r="S65" s="221"/>
      <c r="T65" s="221"/>
      <c r="U65" s="292">
        <f t="shared" si="11"/>
        <v>47</v>
      </c>
      <c r="V65" s="293" t="str">
        <f>IF(ISERROR(VLOOKUP($AB$6&amp;"_"&amp;$AB$7&amp;"_"&amp;$U65&amp;"_"&amp;$V$8&amp;"_"&amp;V$9,qryCOR[],7,FALSE)),"",VLOOKUP($AB$6&amp;"_"&amp;$AB$7&amp;"_"&amp;$U65&amp;"_"&amp;$V$8&amp;"_"&amp;V$9,qryCOR[],7,FALSE))</f>
        <v/>
      </c>
      <c r="W65" s="293" t="str">
        <f>IF(ISERROR(VLOOKUP($AB$6&amp;"_"&amp;$AB$7&amp;"_"&amp;$U65&amp;"_"&amp;$V$8&amp;"_"&amp;W$9,qryCOR[],7,FALSE)),"",VLOOKUP($AB$6&amp;"_"&amp;$AB$7&amp;"_"&amp;$U65&amp;"_"&amp;$V$8&amp;"_"&amp;W$9,qryCOR[],7,FALSE))</f>
        <v/>
      </c>
      <c r="X65" s="293">
        <f t="shared" si="12"/>
        <v>0</v>
      </c>
      <c r="Y65" s="293" t="str">
        <f t="shared" si="6"/>
        <v/>
      </c>
      <c r="Z65" s="294" t="str">
        <f>IF(ISERROR(Y65/W65),"",IF(OR(W65=0,X65=0),Text!$F$325,(Y65/W65)*100))</f>
        <v/>
      </c>
      <c r="AA65" s="586" t="str">
        <f>IF(OR(T65="T",T65="L",Y65="",Z65=""),"",IF(Z65=Text!$F$325,"Z",IF(AND(ABS(Y65)&gt;$Y$7,ABS(Z65)&gt;$Z$7),1,"")))</f>
        <v/>
      </c>
      <c r="AB65" s="295" t="str">
        <f>IF(OR(T65="T",T65="L",Y65="",Z65=""),"",IF(ISERROR(VLOOKUP($U65&amp;"_"&amp;$V$8,CORValIn[],6,FALSE)),"",IF(VLOOKUP($U65&amp;"_"&amp;$V$8,CORValIn[],6,FALSE)=0,"",VLOOKUP($U65&amp;"_"&amp;$V$8,CORValIn[],6,FALSE))))</f>
        <v/>
      </c>
      <c r="AC65" s="296" t="str">
        <f t="shared" si="3"/>
        <v/>
      </c>
      <c r="AD65" s="306" t="str">
        <f>IF(OR(T65="T",T65="L",Y65="",Z65=""),"",IF(ISERROR(VLOOKUP($U65&amp;"_"&amp;$V$8,CORValIn[],7,FALSE)),"",IF(VLOOKUP($U65&amp;"_"&amp;$V$8,CORValIn[],7,FALSE)=0,"",VLOOKUP($U65&amp;"_"&amp;$V$8,CORValIn[],7,FALSE))))</f>
        <v/>
      </c>
      <c r="AE65" s="598"/>
      <c r="AF65" s="297" t="str">
        <f>IF(OR(T65="T",T65="L",Y65="",Z65=""),"",IF(ISERROR(VLOOKUP($U65&amp;"_"&amp;$V$8,CORValIn[],8,FALSE)),"",IF(VLOOKUP($U65&amp;"_"&amp;$V$8,CORValIn[],8,FALSE)=0,"",VLOOKUP($U65&amp;"_"&amp;$V$8,CORValIn[],8,FALSE))))</f>
        <v/>
      </c>
      <c r="AG65" s="299"/>
      <c r="AH65" s="301"/>
    </row>
    <row r="66" spans="1:34" ht="22.5" customHeight="1" x14ac:dyDescent="0.35">
      <c r="A66" s="141"/>
      <c r="B66" s="183">
        <v>48</v>
      </c>
      <c r="C66" s="184" t="str">
        <f>Text!F84</f>
        <v>Cyfanswm chwaraeon a hamdden (llinellau 46 a 47)</v>
      </c>
      <c r="D66" s="375">
        <f>SUM(D64:D65)</f>
        <v>0</v>
      </c>
      <c r="E66" s="375">
        <f>SUM(E64:E65)</f>
        <v>0</v>
      </c>
      <c r="F66" s="375">
        <f>SUM(F64:F65)</f>
        <v>0</v>
      </c>
      <c r="G66" s="375">
        <f>SUM(G64:G65)</f>
        <v>0</v>
      </c>
      <c r="H66" s="375">
        <f t="shared" si="15"/>
        <v>0</v>
      </c>
      <c r="I66" s="375">
        <f>SUM(I64:I65)</f>
        <v>0</v>
      </c>
      <c r="J66" s="375">
        <f>SUM(J64:J65)</f>
        <v>0</v>
      </c>
      <c r="K66" s="375">
        <f>SUM(K64:K65)</f>
        <v>0</v>
      </c>
      <c r="L66" s="375">
        <f t="shared" si="10"/>
        <v>0</v>
      </c>
      <c r="M66" s="375">
        <f>SUM(M64:M65)</f>
        <v>0</v>
      </c>
      <c r="N66" s="375">
        <f>SUM(N64:N65)</f>
        <v>0</v>
      </c>
      <c r="O66" s="375"/>
      <c r="P66" s="375">
        <f t="shared" si="13"/>
        <v>0</v>
      </c>
      <c r="Q66" s="375">
        <f>SUM(Q64:Q65)</f>
        <v>0</v>
      </c>
      <c r="R66" s="166"/>
      <c r="S66" s="221"/>
      <c r="T66" s="221" t="s">
        <v>2810</v>
      </c>
      <c r="U66" s="292">
        <f t="shared" si="11"/>
        <v>48</v>
      </c>
      <c r="V66" s="293" t="str">
        <f>IF(ISERROR(VLOOKUP($AB$6&amp;"_"&amp;$AB$7&amp;"_"&amp;$U66&amp;"_"&amp;$V$8&amp;"_"&amp;V$9,qryCOR[],7,FALSE)),"",VLOOKUP($AB$6&amp;"_"&amp;$AB$7&amp;"_"&amp;$U66&amp;"_"&amp;$V$8&amp;"_"&amp;V$9,qryCOR[],7,FALSE))</f>
        <v/>
      </c>
      <c r="W66" s="293" t="str">
        <f>IF(ISERROR(VLOOKUP($AB$6&amp;"_"&amp;$AB$7&amp;"_"&amp;$U66&amp;"_"&amp;$V$8&amp;"_"&amp;W$9,qryCOR[],7,FALSE)),"",VLOOKUP($AB$6&amp;"_"&amp;$AB$7&amp;"_"&amp;$U66&amp;"_"&amp;$V$8&amp;"_"&amp;W$9,qryCOR[],7,FALSE))</f>
        <v/>
      </c>
      <c r="X66" s="293">
        <f t="shared" si="12"/>
        <v>0</v>
      </c>
      <c r="Y66" s="293" t="str">
        <f t="shared" si="6"/>
        <v/>
      </c>
      <c r="Z66" s="294" t="str">
        <f>IF(ISERROR(Y66/W66),"",IF(OR(W66=0,X66=0),Text!$F$325,(Y66/W66)*100))</f>
        <v/>
      </c>
      <c r="AA66" s="586" t="str">
        <f>IF(OR(T66="T",T66="L",Y66="",Z66=""),"",IF(Z66=Text!$F$325,"Z",IF(AND(ABS(Y66)&gt;$Y$7,ABS(Z66)&gt;$Z$7),1,"")))</f>
        <v/>
      </c>
      <c r="AB66" s="295" t="str">
        <f>IF(OR(T66="T",T66="L",Y66="",Z66=""),"",IF(ISERROR(VLOOKUP($U66&amp;"_"&amp;$V$8,CORValIn[],6,FALSE)),"",IF(VLOOKUP($U66&amp;"_"&amp;$V$8,CORValIn[],6,FALSE)=0,"",VLOOKUP($U66&amp;"_"&amp;$V$8,CORValIn[],6,FALSE))))</f>
        <v/>
      </c>
      <c r="AC66" s="296" t="str">
        <f t="shared" si="3"/>
        <v/>
      </c>
      <c r="AD66" s="306" t="str">
        <f>IF(OR(T66="T",T66="L",Y66="",Z66=""),"",IF(ISERROR(VLOOKUP($U66&amp;"_"&amp;$V$8,CORValIn[],7,FALSE)),"",IF(VLOOKUP($U66&amp;"_"&amp;$V$8,CORValIn[],7,FALSE)=0,"",VLOOKUP($U66&amp;"_"&amp;$V$8,CORValIn[],7,FALSE))))</f>
        <v/>
      </c>
      <c r="AE66" s="598"/>
      <c r="AF66" s="297" t="str">
        <f>IF(OR(T66="T",T66="L",Y66="",Z66=""),"",IF(ISERROR(VLOOKUP($U66&amp;"_"&amp;$V$8,CORValIn[],8,FALSE)),"",IF(VLOOKUP($U66&amp;"_"&amp;$V$8,CORValIn[],8,FALSE)=0,"",VLOOKUP($U66&amp;"_"&amp;$V$8,CORValIn[],8,FALSE))))</f>
        <v/>
      </c>
      <c r="AG66" s="299"/>
      <c r="AH66" s="301"/>
    </row>
    <row r="67" spans="1:34" ht="14.15" customHeight="1" x14ac:dyDescent="0.35">
      <c r="A67" s="141"/>
      <c r="B67" s="342">
        <v>49</v>
      </c>
      <c r="C67" s="120" t="str">
        <f>Text!F85</f>
        <v>Adfer tir diffaith (cymorth grant)</v>
      </c>
      <c r="D67" s="340">
        <v>0</v>
      </c>
      <c r="E67" s="340">
        <v>0</v>
      </c>
      <c r="F67" s="340">
        <v>0</v>
      </c>
      <c r="G67" s="340">
        <v>0</v>
      </c>
      <c r="H67" s="375">
        <f t="shared" si="15"/>
        <v>0</v>
      </c>
      <c r="I67" s="340">
        <v>0</v>
      </c>
      <c r="J67" s="340">
        <v>0</v>
      </c>
      <c r="K67" s="340">
        <v>0</v>
      </c>
      <c r="L67" s="375">
        <f t="shared" si="10"/>
        <v>0</v>
      </c>
      <c r="M67" s="340">
        <v>0</v>
      </c>
      <c r="N67" s="340">
        <v>0</v>
      </c>
      <c r="O67" s="340">
        <v>0</v>
      </c>
      <c r="P67" s="375">
        <f t="shared" si="13"/>
        <v>0</v>
      </c>
      <c r="Q67" s="340">
        <v>0</v>
      </c>
      <c r="R67" s="166"/>
      <c r="S67" s="221"/>
      <c r="T67" s="221"/>
      <c r="U67" s="292">
        <f t="shared" si="11"/>
        <v>49</v>
      </c>
      <c r="V67" s="293" t="str">
        <f>IF(ISERROR(VLOOKUP($AB$6&amp;"_"&amp;$AB$7&amp;"_"&amp;$U67&amp;"_"&amp;$V$8&amp;"_"&amp;V$9,qryCOR[],7,FALSE)),"",VLOOKUP($AB$6&amp;"_"&amp;$AB$7&amp;"_"&amp;$U67&amp;"_"&amp;$V$8&amp;"_"&amp;V$9,qryCOR[],7,FALSE))</f>
        <v/>
      </c>
      <c r="W67" s="293" t="str">
        <f>IF(ISERROR(VLOOKUP($AB$6&amp;"_"&amp;$AB$7&amp;"_"&amp;$U67&amp;"_"&amp;$V$8&amp;"_"&amp;W$9,qryCOR[],7,FALSE)),"",VLOOKUP($AB$6&amp;"_"&amp;$AB$7&amp;"_"&amp;$U67&amp;"_"&amp;$V$8&amp;"_"&amp;W$9,qryCOR[],7,FALSE))</f>
        <v/>
      </c>
      <c r="X67" s="293">
        <f t="shared" si="12"/>
        <v>0</v>
      </c>
      <c r="Y67" s="293" t="str">
        <f t="shared" si="6"/>
        <v/>
      </c>
      <c r="Z67" s="294" t="str">
        <f>IF(ISERROR(Y67/W67),"",IF(OR(W67=0,X67=0),Text!$F$325,(Y67/W67)*100))</f>
        <v/>
      </c>
      <c r="AA67" s="586" t="str">
        <f>IF(OR(T67="T",T67="L",Y67="",Z67=""),"",IF(Z67=Text!$F$325,"Z",IF(AND(ABS(Y67)&gt;$Y$7,ABS(Z67)&gt;$Z$7),1,"")))</f>
        <v/>
      </c>
      <c r="AB67" s="295" t="str">
        <f>IF(OR(T67="T",T67="L",Y67="",Z67=""),"",IF(ISERROR(VLOOKUP($U67&amp;"_"&amp;$V$8,CORValIn[],6,FALSE)),"",IF(VLOOKUP($U67&amp;"_"&amp;$V$8,CORValIn[],6,FALSE)=0,"",VLOOKUP($U67&amp;"_"&amp;$V$8,CORValIn[],6,FALSE))))</f>
        <v/>
      </c>
      <c r="AC67" s="296" t="str">
        <f t="shared" si="3"/>
        <v/>
      </c>
      <c r="AD67" s="306" t="str">
        <f>IF(OR(T67="T",T67="L",Y67="",Z67=""),"",IF(ISERROR(VLOOKUP($U67&amp;"_"&amp;$V$8,CORValIn[],7,FALSE)),"",IF(VLOOKUP($U67&amp;"_"&amp;$V$8,CORValIn[],7,FALSE)=0,"",VLOOKUP($U67&amp;"_"&amp;$V$8,CORValIn[],7,FALSE))))</f>
        <v/>
      </c>
      <c r="AE67" s="598"/>
      <c r="AF67" s="297" t="str">
        <f>IF(OR(T67="T",T67="L",Y67="",Z67=""),"",IF(ISERROR(VLOOKUP($U67&amp;"_"&amp;$V$8,CORValIn[],8,FALSE)),"",IF(VLOOKUP($U67&amp;"_"&amp;$V$8,CORValIn[],8,FALSE)=0,"",VLOOKUP($U67&amp;"_"&amp;$V$8,CORValIn[],8,FALSE))))</f>
        <v/>
      </c>
      <c r="AG67" s="299"/>
      <c r="AH67" s="301"/>
    </row>
    <row r="68" spans="1:34" ht="14.15" customHeight="1" x14ac:dyDescent="0.35">
      <c r="A68" s="141"/>
      <c r="B68" s="342">
        <v>50</v>
      </c>
      <c r="C68" s="120" t="str">
        <f>Text!F86</f>
        <v>Parciau a mannau agored</v>
      </c>
      <c r="D68" s="340">
        <v>0</v>
      </c>
      <c r="E68" s="340">
        <v>0</v>
      </c>
      <c r="F68" s="340">
        <v>0</v>
      </c>
      <c r="G68" s="340">
        <v>0</v>
      </c>
      <c r="H68" s="375">
        <f t="shared" si="15"/>
        <v>0</v>
      </c>
      <c r="I68" s="340">
        <v>0</v>
      </c>
      <c r="J68" s="340">
        <v>0</v>
      </c>
      <c r="K68" s="340">
        <v>0</v>
      </c>
      <c r="L68" s="375">
        <f t="shared" si="10"/>
        <v>0</v>
      </c>
      <c r="M68" s="340">
        <v>0</v>
      </c>
      <c r="N68" s="340">
        <v>0</v>
      </c>
      <c r="O68" s="340">
        <v>0</v>
      </c>
      <c r="P68" s="375">
        <f t="shared" si="13"/>
        <v>0</v>
      </c>
      <c r="Q68" s="340">
        <v>0</v>
      </c>
      <c r="R68" s="166"/>
      <c r="S68" s="221"/>
      <c r="T68" s="221"/>
      <c r="U68" s="292">
        <f t="shared" si="11"/>
        <v>50</v>
      </c>
      <c r="V68" s="293" t="str">
        <f>IF(ISERROR(VLOOKUP($AB$6&amp;"_"&amp;$AB$7&amp;"_"&amp;$U68&amp;"_"&amp;$V$8&amp;"_"&amp;V$9,qryCOR[],7,FALSE)),"",VLOOKUP($AB$6&amp;"_"&amp;$AB$7&amp;"_"&amp;$U68&amp;"_"&amp;$V$8&amp;"_"&amp;V$9,qryCOR[],7,FALSE))</f>
        <v/>
      </c>
      <c r="W68" s="293" t="str">
        <f>IF(ISERROR(VLOOKUP($AB$6&amp;"_"&amp;$AB$7&amp;"_"&amp;$U68&amp;"_"&amp;$V$8&amp;"_"&amp;W$9,qryCOR[],7,FALSE)),"",VLOOKUP($AB$6&amp;"_"&amp;$AB$7&amp;"_"&amp;$U68&amp;"_"&amp;$V$8&amp;"_"&amp;W$9,qryCOR[],7,FALSE))</f>
        <v/>
      </c>
      <c r="X68" s="293">
        <f t="shared" si="12"/>
        <v>0</v>
      </c>
      <c r="Y68" s="293" t="str">
        <f t="shared" si="6"/>
        <v/>
      </c>
      <c r="Z68" s="294" t="str">
        <f>IF(ISERROR(Y68/W68),"",IF(OR(W68=0,X68=0),Text!$F$325,(Y68/W68)*100))</f>
        <v/>
      </c>
      <c r="AA68" s="586" t="str">
        <f>IF(OR(T68="T",T68="L",Y68="",Z68=""),"",IF(Z68=Text!$F$325,"Z",IF(AND(ABS(Y68)&gt;$Y$7,ABS(Z68)&gt;$Z$7),1,"")))</f>
        <v/>
      </c>
      <c r="AB68" s="298" t="str">
        <f>IF(OR(T68="T",T68="L",Y68="",Z68=""),"",IF(ISERROR(VLOOKUP($U68&amp;"_"&amp;$V$8,CORValIn[],6,FALSE)),"",IF(VLOOKUP($U68&amp;"_"&amp;$V$8,CORValIn[],6,FALSE)=0,"",VLOOKUP($U68&amp;"_"&amp;$V$8,CORValIn[],6,FALSE))))</f>
        <v/>
      </c>
      <c r="AC68" s="296" t="str">
        <f t="shared" si="3"/>
        <v/>
      </c>
      <c r="AD68" s="307" t="str">
        <f>IF(OR(T68="T",T68="L",Y68="",Z68=""),"",IF(ISERROR(VLOOKUP($U68&amp;"_"&amp;$V$8,CORValIn[],7,FALSE)),"",IF(VLOOKUP($U68&amp;"_"&amp;$V$8,CORValIn[],7,FALSE)=0,"",VLOOKUP($U68&amp;"_"&amp;$V$8,CORValIn[],7,FALSE))))</f>
        <v/>
      </c>
      <c r="AE68" s="598"/>
      <c r="AF68" s="297" t="str">
        <f>IF(OR(T68="T",T68="L",Y68="",Z68=""),"",IF(ISERROR(VLOOKUP($U68&amp;"_"&amp;$V$8,CORValIn[],8,FALSE)),"",IF(VLOOKUP($U68&amp;"_"&amp;$V$8,CORValIn[],8,FALSE)=0,"",VLOOKUP($U68&amp;"_"&amp;$V$8,CORValIn[],8,FALSE))))</f>
        <v/>
      </c>
      <c r="AG68" s="302"/>
      <c r="AH68" s="303"/>
    </row>
    <row r="69" spans="1:34" ht="14.15" customHeight="1" x14ac:dyDescent="0.35">
      <c r="A69" s="141"/>
      <c r="B69" s="342">
        <v>51</v>
      </c>
      <c r="C69" s="120" t="str">
        <f>Text!F87</f>
        <v>Casglu gwastraff</v>
      </c>
      <c r="D69" s="340">
        <v>0</v>
      </c>
      <c r="E69" s="340">
        <v>0</v>
      </c>
      <c r="F69" s="340">
        <v>0</v>
      </c>
      <c r="G69" s="340">
        <v>0</v>
      </c>
      <c r="H69" s="375">
        <f t="shared" si="15"/>
        <v>0</v>
      </c>
      <c r="I69" s="340">
        <v>0</v>
      </c>
      <c r="J69" s="340">
        <v>0</v>
      </c>
      <c r="K69" s="340">
        <v>0</v>
      </c>
      <c r="L69" s="375">
        <f t="shared" si="10"/>
        <v>0</v>
      </c>
      <c r="M69" s="340">
        <v>0</v>
      </c>
      <c r="N69" s="340">
        <v>0</v>
      </c>
      <c r="O69" s="340">
        <v>0</v>
      </c>
      <c r="P69" s="375">
        <f t="shared" si="13"/>
        <v>0</v>
      </c>
      <c r="Q69" s="340">
        <v>0</v>
      </c>
      <c r="R69" s="166"/>
      <c r="S69" s="221"/>
      <c r="T69" s="221"/>
      <c r="U69" s="292">
        <f t="shared" si="11"/>
        <v>51</v>
      </c>
      <c r="V69" s="293" t="str">
        <f>IF(ISERROR(VLOOKUP($AB$6&amp;"_"&amp;$AB$7&amp;"_"&amp;$U69&amp;"_"&amp;$V$8&amp;"_"&amp;V$9,qryCOR[],7,FALSE)),"",VLOOKUP($AB$6&amp;"_"&amp;$AB$7&amp;"_"&amp;$U69&amp;"_"&amp;$V$8&amp;"_"&amp;V$9,qryCOR[],7,FALSE))</f>
        <v/>
      </c>
      <c r="W69" s="293" t="str">
        <f>IF(ISERROR(VLOOKUP($AB$6&amp;"_"&amp;$AB$7&amp;"_"&amp;$U69&amp;"_"&amp;$V$8&amp;"_"&amp;W$9,qryCOR[],7,FALSE)),"",VLOOKUP($AB$6&amp;"_"&amp;$AB$7&amp;"_"&amp;$U69&amp;"_"&amp;$V$8&amp;"_"&amp;W$9,qryCOR[],7,FALSE))</f>
        <v/>
      </c>
      <c r="X69" s="293">
        <f t="shared" si="12"/>
        <v>0</v>
      </c>
      <c r="Y69" s="293" t="str">
        <f t="shared" si="6"/>
        <v/>
      </c>
      <c r="Z69" s="294" t="str">
        <f>IF(ISERROR(Y69/W69),"",IF(OR(W69=0,X69=0),Text!$F$325,(Y69/W69)*100))</f>
        <v/>
      </c>
      <c r="AA69" s="586" t="str">
        <f>IF(OR(T69="T",T69="L",Y69="",Z69=""),"",IF(Z69=Text!$F$325,"Z",IF(AND(ABS(Y69)&gt;$Y$7,ABS(Z69)&gt;$Z$7),1,"")))</f>
        <v/>
      </c>
      <c r="AB69" s="295" t="str">
        <f>IF(OR(T69="T",T69="L",Y69="",Z69=""),"",IF(ISERROR(VLOOKUP($U69&amp;"_"&amp;$V$8,CORValIn[],6,FALSE)),"",IF(VLOOKUP($U69&amp;"_"&amp;$V$8,CORValIn[],6,FALSE)=0,"",VLOOKUP($U69&amp;"_"&amp;$V$8,CORValIn[],6,FALSE))))</f>
        <v/>
      </c>
      <c r="AC69" s="296" t="str">
        <f t="shared" si="3"/>
        <v/>
      </c>
      <c r="AD69" s="306" t="str">
        <f>IF(OR(T69="T",T69="L",Y69="",Z69=""),"",IF(ISERROR(VLOOKUP($U69&amp;"_"&amp;$V$8,CORValIn[],7,FALSE)),"",IF(VLOOKUP($U69&amp;"_"&amp;$V$8,CORValIn[],7,FALSE)=0,"",VLOOKUP($U69&amp;"_"&amp;$V$8,CORValIn[],7,FALSE))))</f>
        <v/>
      </c>
      <c r="AE69" s="598"/>
      <c r="AF69" s="297" t="str">
        <f>IF(OR(T69="T",T69="L",Y69="",Z69=""),"",IF(ISERROR(VLOOKUP($U69&amp;"_"&amp;$V$8,CORValIn[],8,FALSE)),"",IF(VLOOKUP($U69&amp;"_"&amp;$V$8,CORValIn[],8,FALSE)=0,"",VLOOKUP($U69&amp;"_"&amp;$V$8,CORValIn[],8,FALSE))))</f>
        <v/>
      </c>
      <c r="AG69" s="299"/>
      <c r="AH69" s="301"/>
    </row>
    <row r="70" spans="1:34" ht="14.15" customHeight="1" x14ac:dyDescent="0.35">
      <c r="A70" s="141"/>
      <c r="B70" s="342">
        <v>52</v>
      </c>
      <c r="C70" s="120" t="str">
        <f>Text!F88</f>
        <v>Gwaredu gwastraff</v>
      </c>
      <c r="D70" s="340">
        <v>0</v>
      </c>
      <c r="E70" s="340">
        <v>0</v>
      </c>
      <c r="F70" s="340">
        <v>0</v>
      </c>
      <c r="G70" s="340">
        <v>0</v>
      </c>
      <c r="H70" s="375">
        <f t="shared" si="15"/>
        <v>0</v>
      </c>
      <c r="I70" s="340">
        <v>0</v>
      </c>
      <c r="J70" s="340">
        <v>0</v>
      </c>
      <c r="K70" s="340">
        <v>0</v>
      </c>
      <c r="L70" s="375">
        <f t="shared" si="10"/>
        <v>0</v>
      </c>
      <c r="M70" s="340">
        <v>0</v>
      </c>
      <c r="N70" s="340">
        <v>0</v>
      </c>
      <c r="O70" s="340">
        <v>0</v>
      </c>
      <c r="P70" s="375">
        <f t="shared" si="13"/>
        <v>0</v>
      </c>
      <c r="Q70" s="340">
        <v>0</v>
      </c>
      <c r="R70" s="166"/>
      <c r="S70" s="221"/>
      <c r="T70" s="221"/>
      <c r="U70" s="292">
        <f t="shared" si="11"/>
        <v>52</v>
      </c>
      <c r="V70" s="293" t="str">
        <f>IF(ISERROR(VLOOKUP($AB$6&amp;"_"&amp;$AB$7&amp;"_"&amp;$U70&amp;"_"&amp;$V$8&amp;"_"&amp;V$9,qryCOR[],7,FALSE)),"",VLOOKUP($AB$6&amp;"_"&amp;$AB$7&amp;"_"&amp;$U70&amp;"_"&amp;$V$8&amp;"_"&amp;V$9,qryCOR[],7,FALSE))</f>
        <v/>
      </c>
      <c r="W70" s="293" t="str">
        <f>IF(ISERROR(VLOOKUP($AB$6&amp;"_"&amp;$AB$7&amp;"_"&amp;$U70&amp;"_"&amp;$V$8&amp;"_"&amp;W$9,qryCOR[],7,FALSE)),"",VLOOKUP($AB$6&amp;"_"&amp;$AB$7&amp;"_"&amp;$U70&amp;"_"&amp;$V$8&amp;"_"&amp;W$9,qryCOR[],7,FALSE))</f>
        <v/>
      </c>
      <c r="X70" s="293">
        <f t="shared" si="12"/>
        <v>0</v>
      </c>
      <c r="Y70" s="293" t="str">
        <f t="shared" si="6"/>
        <v/>
      </c>
      <c r="Z70" s="294" t="str">
        <f>IF(ISERROR(Y70/W70),"",IF(OR(W70=0,X70=0),Text!$F$325,(Y70/W70)*100))</f>
        <v/>
      </c>
      <c r="AA70" s="586" t="str">
        <f>IF(OR(T70="T",T70="L",Y70="",Z70=""),"",IF(Z70=Text!$F$325,"Z",IF(AND(ABS(Y70)&gt;$Y$7,ABS(Z70)&gt;$Z$7),1,"")))</f>
        <v/>
      </c>
      <c r="AB70" s="295" t="str">
        <f>IF(OR(T70="T",T70="L",Y70="",Z70=""),"",IF(ISERROR(VLOOKUP($U70&amp;"_"&amp;$V$8,CORValIn[],6,FALSE)),"",IF(VLOOKUP($U70&amp;"_"&amp;$V$8,CORValIn[],6,FALSE)=0,"",VLOOKUP($U70&amp;"_"&amp;$V$8,CORValIn[],6,FALSE))))</f>
        <v/>
      </c>
      <c r="AC70" s="296" t="str">
        <f t="shared" si="3"/>
        <v/>
      </c>
      <c r="AD70" s="306" t="str">
        <f>IF(OR(T70="T",T70="L",Y70="",Z70=""),"",IF(ISERROR(VLOOKUP($U70&amp;"_"&amp;$V$8,CORValIn[],7,FALSE)),"",IF(VLOOKUP($U70&amp;"_"&amp;$V$8,CORValIn[],7,FALSE)=0,"",VLOOKUP($U70&amp;"_"&amp;$V$8,CORValIn[],7,FALSE))))</f>
        <v/>
      </c>
      <c r="AE70" s="598"/>
      <c r="AF70" s="297" t="str">
        <f>IF(OR(T70="T",T70="L",Y70="",Z70=""),"",IF(ISERROR(VLOOKUP($U70&amp;"_"&amp;$V$8,CORValIn[],8,FALSE)),"",IF(VLOOKUP($U70&amp;"_"&amp;$V$8,CORValIn[],8,FALSE)=0,"",VLOOKUP($U70&amp;"_"&amp;$V$8,CORValIn[],8,FALSE))))</f>
        <v/>
      </c>
      <c r="AG70" s="299"/>
      <c r="AH70" s="301"/>
    </row>
    <row r="71" spans="1:34" ht="14.15" customHeight="1" x14ac:dyDescent="0.35">
      <c r="A71" s="141"/>
      <c r="B71" s="339">
        <v>52.1</v>
      </c>
      <c r="C71" s="120" t="str">
        <f>Text!F89</f>
        <v>Gwastraff masnach</v>
      </c>
      <c r="D71" s="340">
        <v>0</v>
      </c>
      <c r="E71" s="340">
        <v>0</v>
      </c>
      <c r="F71" s="340">
        <v>0</v>
      </c>
      <c r="G71" s="340">
        <v>0</v>
      </c>
      <c r="H71" s="375">
        <f>SUM(D71:G71)</f>
        <v>0</v>
      </c>
      <c r="I71" s="340">
        <v>0</v>
      </c>
      <c r="J71" s="340">
        <v>0</v>
      </c>
      <c r="K71" s="340">
        <v>0</v>
      </c>
      <c r="L71" s="375">
        <f>SUM(H71:K71)</f>
        <v>0</v>
      </c>
      <c r="M71" s="340">
        <v>0</v>
      </c>
      <c r="N71" s="340">
        <v>0</v>
      </c>
      <c r="O71" s="340">
        <v>0</v>
      </c>
      <c r="P71" s="375">
        <f>SUM(M71:N71)</f>
        <v>0</v>
      </c>
      <c r="Q71" s="340">
        <v>0</v>
      </c>
      <c r="R71" s="166"/>
      <c r="S71" s="221"/>
      <c r="T71" s="221"/>
      <c r="U71" s="292">
        <f t="shared" si="11"/>
        <v>52.1</v>
      </c>
      <c r="V71" s="293" t="str">
        <f>IF(ISERROR(VLOOKUP($AB$6&amp;"_"&amp;$AB$7&amp;"_"&amp;$U71&amp;"_"&amp;$V$8&amp;"_"&amp;V$9,qryCOR[],7,FALSE)),"",VLOOKUP($AB$6&amp;"_"&amp;$AB$7&amp;"_"&amp;$U71&amp;"_"&amp;$V$8&amp;"_"&amp;V$9,qryCOR[],7,FALSE))</f>
        <v/>
      </c>
      <c r="W71" s="293" t="str">
        <f>IF(ISERROR(VLOOKUP($AB$6&amp;"_"&amp;$AB$7&amp;"_"&amp;$U71&amp;"_"&amp;$V$8&amp;"_"&amp;W$9,qryCOR[],7,FALSE)),"",VLOOKUP($AB$6&amp;"_"&amp;$AB$7&amp;"_"&amp;$U71&amp;"_"&amp;$V$8&amp;"_"&amp;W$9,qryCOR[],7,FALSE))</f>
        <v/>
      </c>
      <c r="X71" s="293">
        <f t="shared" si="12"/>
        <v>0</v>
      </c>
      <c r="Y71" s="293" t="str">
        <f t="shared" si="6"/>
        <v/>
      </c>
      <c r="Z71" s="294" t="str">
        <f>IF(ISERROR(Y71/W71),"",IF(OR(W71=0,X71=0),Text!$F$325,(Y71/W71)*100))</f>
        <v/>
      </c>
      <c r="AA71" s="586" t="str">
        <f>IF(OR(T71="T",T71="L",Y71="",Z71=""),"",IF(Z71=Text!$F$325,"Z",IF(AND(ABS(Y71)&gt;$Y$7,ABS(Z71)&gt;$Z$7),1,"")))</f>
        <v/>
      </c>
      <c r="AB71" s="295" t="str">
        <f>IF(OR(T71="T",T71="L",Y71="",Z71=""),"",IF(ISERROR(VLOOKUP($U71&amp;"_"&amp;$V$8,CORValIn[],6,FALSE)),"",IF(VLOOKUP($U71&amp;"_"&amp;$V$8,CORValIn[],6,FALSE)=0,"",VLOOKUP($U71&amp;"_"&amp;$V$8,CORValIn[],6,FALSE))))</f>
        <v/>
      </c>
      <c r="AC71" s="296" t="str">
        <f t="shared" si="3"/>
        <v/>
      </c>
      <c r="AD71" s="306" t="str">
        <f>IF(OR(T71="T",T71="L",Y71="",Z71=""),"",IF(ISERROR(VLOOKUP($U71&amp;"_"&amp;$V$8,CORValIn[],7,FALSE)),"",IF(VLOOKUP($U71&amp;"_"&amp;$V$8,CORValIn[],7,FALSE)=0,"",VLOOKUP($U71&amp;"_"&amp;$V$8,CORValIn[],7,FALSE))))</f>
        <v/>
      </c>
      <c r="AE71" s="598"/>
      <c r="AF71" s="297" t="str">
        <f>IF(OR(T71="T",T71="L",Y71="",Z71=""),"",IF(ISERROR(VLOOKUP($U71&amp;"_"&amp;$V$8,CORValIn[],8,FALSE)),"",IF(VLOOKUP($U71&amp;"_"&amp;$V$8,CORValIn[],8,FALSE)=0,"",VLOOKUP($U71&amp;"_"&amp;$V$8,CORValIn[],8,FALSE))))</f>
        <v/>
      </c>
      <c r="AG71" s="299"/>
      <c r="AH71" s="301"/>
    </row>
    <row r="72" spans="1:34" ht="14.15" customHeight="1" x14ac:dyDescent="0.35">
      <c r="A72" s="141"/>
      <c r="B72" s="339">
        <v>52.2</v>
      </c>
      <c r="C72" s="120" t="str">
        <f>Text!F90</f>
        <v>Ailgylchu</v>
      </c>
      <c r="D72" s="340">
        <v>0</v>
      </c>
      <c r="E72" s="340">
        <v>0</v>
      </c>
      <c r="F72" s="340">
        <v>0</v>
      </c>
      <c r="G72" s="340">
        <v>0</v>
      </c>
      <c r="H72" s="375">
        <f>SUM(D72:G72)</f>
        <v>0</v>
      </c>
      <c r="I72" s="340">
        <v>0</v>
      </c>
      <c r="J72" s="340">
        <v>0</v>
      </c>
      <c r="K72" s="340">
        <v>0</v>
      </c>
      <c r="L72" s="375">
        <f>SUM(H72:K72)</f>
        <v>0</v>
      </c>
      <c r="M72" s="340">
        <v>0</v>
      </c>
      <c r="N72" s="340">
        <v>0</v>
      </c>
      <c r="O72" s="340">
        <v>0</v>
      </c>
      <c r="P72" s="375">
        <f>SUM(M72:N72)</f>
        <v>0</v>
      </c>
      <c r="Q72" s="340">
        <v>0</v>
      </c>
      <c r="R72" s="166"/>
      <c r="S72" s="221"/>
      <c r="T72" s="221"/>
      <c r="U72" s="292">
        <f t="shared" si="11"/>
        <v>52.2</v>
      </c>
      <c r="V72" s="293" t="str">
        <f>IF(ISERROR(VLOOKUP($AB$6&amp;"_"&amp;$AB$7&amp;"_"&amp;$U72&amp;"_"&amp;$V$8&amp;"_"&amp;V$9,qryCOR[],7,FALSE)),"",VLOOKUP($AB$6&amp;"_"&amp;$AB$7&amp;"_"&amp;$U72&amp;"_"&amp;$V$8&amp;"_"&amp;V$9,qryCOR[],7,FALSE))</f>
        <v/>
      </c>
      <c r="W72" s="293" t="str">
        <f>IF(ISERROR(VLOOKUP($AB$6&amp;"_"&amp;$AB$7&amp;"_"&amp;$U72&amp;"_"&amp;$V$8&amp;"_"&amp;W$9,qryCOR[],7,FALSE)),"",VLOOKUP($AB$6&amp;"_"&amp;$AB$7&amp;"_"&amp;$U72&amp;"_"&amp;$V$8&amp;"_"&amp;W$9,qryCOR[],7,FALSE))</f>
        <v/>
      </c>
      <c r="X72" s="293">
        <f t="shared" si="12"/>
        <v>0</v>
      </c>
      <c r="Y72" s="293" t="str">
        <f t="shared" si="6"/>
        <v/>
      </c>
      <c r="Z72" s="294" t="str">
        <f>IF(ISERROR(Y72/W72),"",IF(OR(W72=0,X72=0),Text!$F$325,(Y72/W72)*100))</f>
        <v/>
      </c>
      <c r="AA72" s="586" t="str">
        <f>IF(OR(T72="T",T72="L",Y72="",Z72=""),"",IF(Z72=Text!$F$325,"Z",IF(AND(ABS(Y72)&gt;$Y$7,ABS(Z72)&gt;$Z$7),1,"")))</f>
        <v/>
      </c>
      <c r="AB72" s="295" t="str">
        <f>IF(OR(T72="T",T72="L",Y72="",Z72=""),"",IF(ISERROR(VLOOKUP($U72&amp;"_"&amp;$V$8,CORValIn[],6,FALSE)),"",IF(VLOOKUP($U72&amp;"_"&amp;$V$8,CORValIn[],6,FALSE)=0,"",VLOOKUP($U72&amp;"_"&amp;$V$8,CORValIn[],6,FALSE))))</f>
        <v/>
      </c>
      <c r="AC72" s="296" t="str">
        <f t="shared" si="3"/>
        <v/>
      </c>
      <c r="AD72" s="306" t="str">
        <f>IF(OR(T72="T",T72="L",Y72="",Z72=""),"",IF(ISERROR(VLOOKUP($U72&amp;"_"&amp;$V$8,CORValIn[],7,FALSE)),"",IF(VLOOKUP($U72&amp;"_"&amp;$V$8,CORValIn[],7,FALSE)=0,"",VLOOKUP($U72&amp;"_"&amp;$V$8,CORValIn[],7,FALSE))))</f>
        <v/>
      </c>
      <c r="AE72" s="598"/>
      <c r="AF72" s="297" t="str">
        <f>IF(OR(T72="T",T72="L",Y72="",Z72=""),"",IF(ISERROR(VLOOKUP($U72&amp;"_"&amp;$V$8,CORValIn[],8,FALSE)),"",IF(VLOOKUP($U72&amp;"_"&amp;$V$8,CORValIn[],8,FALSE)=0,"",VLOOKUP($U72&amp;"_"&amp;$V$8,CORValIn[],8,FALSE))))</f>
        <v/>
      </c>
      <c r="AG72" s="299"/>
      <c r="AH72" s="301"/>
    </row>
    <row r="73" spans="1:34" ht="14.15" customHeight="1" x14ac:dyDescent="0.35">
      <c r="A73" s="141"/>
      <c r="B73" s="339">
        <v>52.3</v>
      </c>
      <c r="C73" s="120" t="str">
        <f>Text!F91</f>
        <v>Lleihau gwastraff</v>
      </c>
      <c r="D73" s="340">
        <v>0</v>
      </c>
      <c r="E73" s="340">
        <v>0</v>
      </c>
      <c r="F73" s="340">
        <v>0</v>
      </c>
      <c r="G73" s="340">
        <v>0</v>
      </c>
      <c r="H73" s="375">
        <f>SUM(D73:G73)</f>
        <v>0</v>
      </c>
      <c r="I73" s="340">
        <v>0</v>
      </c>
      <c r="J73" s="340">
        <v>0</v>
      </c>
      <c r="K73" s="340">
        <v>0</v>
      </c>
      <c r="L73" s="375">
        <f>SUM(H73:K73)</f>
        <v>0</v>
      </c>
      <c r="M73" s="340">
        <v>0</v>
      </c>
      <c r="N73" s="340">
        <v>0</v>
      </c>
      <c r="O73" s="340">
        <v>0</v>
      </c>
      <c r="P73" s="375">
        <f>SUM(M73:N73)</f>
        <v>0</v>
      </c>
      <c r="Q73" s="340">
        <v>0</v>
      </c>
      <c r="R73" s="166"/>
      <c r="S73" s="221"/>
      <c r="T73" s="221"/>
      <c r="U73" s="292">
        <f t="shared" si="11"/>
        <v>52.3</v>
      </c>
      <c r="V73" s="293" t="str">
        <f>IF(ISERROR(VLOOKUP($AB$6&amp;"_"&amp;$AB$7&amp;"_"&amp;$U73&amp;"_"&amp;$V$8&amp;"_"&amp;V$9,qryCOR[],7,FALSE)),"",VLOOKUP($AB$6&amp;"_"&amp;$AB$7&amp;"_"&amp;$U73&amp;"_"&amp;$V$8&amp;"_"&amp;V$9,qryCOR[],7,FALSE))</f>
        <v/>
      </c>
      <c r="W73" s="293" t="str">
        <f>IF(ISERROR(VLOOKUP($AB$6&amp;"_"&amp;$AB$7&amp;"_"&amp;$U73&amp;"_"&amp;$V$8&amp;"_"&amp;W$9,qryCOR[],7,FALSE)),"",VLOOKUP($AB$6&amp;"_"&amp;$AB$7&amp;"_"&amp;$U73&amp;"_"&amp;$V$8&amp;"_"&amp;W$9,qryCOR[],7,FALSE))</f>
        <v/>
      </c>
      <c r="X73" s="293">
        <f t="shared" si="12"/>
        <v>0</v>
      </c>
      <c r="Y73" s="293" t="str">
        <f t="shared" si="6"/>
        <v/>
      </c>
      <c r="Z73" s="294" t="str">
        <f>IF(ISERROR(Y73/W73),"",IF(OR(W73=0,X73=0),Text!$F$325,(Y73/W73)*100))</f>
        <v/>
      </c>
      <c r="AA73" s="586" t="str">
        <f>IF(OR(T73="T",T73="L",Y73="",Z73=""),"",IF(Z73=Text!$F$325,"Z",IF(AND(ABS(Y73)&gt;$Y$7,ABS(Z73)&gt;$Z$7),1,"")))</f>
        <v/>
      </c>
      <c r="AB73" s="295" t="str">
        <f>IF(OR(T73="T",T73="L",Y73="",Z73=""),"",IF(ISERROR(VLOOKUP($U73&amp;"_"&amp;$V$8,CORValIn[],6,FALSE)),"",IF(VLOOKUP($U73&amp;"_"&amp;$V$8,CORValIn[],6,FALSE)=0,"",VLOOKUP($U73&amp;"_"&amp;$V$8,CORValIn[],6,FALSE))))</f>
        <v/>
      </c>
      <c r="AC73" s="296" t="str">
        <f t="shared" si="3"/>
        <v/>
      </c>
      <c r="AD73" s="306" t="str">
        <f>IF(OR(T73="T",T73="L",Y73="",Z73=""),"",IF(ISERROR(VLOOKUP($U73&amp;"_"&amp;$V$8,CORValIn[],7,FALSE)),"",IF(VLOOKUP($U73&amp;"_"&amp;$V$8,CORValIn[],7,FALSE)=0,"",VLOOKUP($U73&amp;"_"&amp;$V$8,CORValIn[],7,FALSE))))</f>
        <v/>
      </c>
      <c r="AE73" s="598"/>
      <c r="AF73" s="297" t="str">
        <f>IF(OR(T73="T",T73="L",Y73="",Z73=""),"",IF(ISERROR(VLOOKUP($U73&amp;"_"&amp;$V$8,CORValIn[],8,FALSE)),"",IF(VLOOKUP($U73&amp;"_"&amp;$V$8,CORValIn[],8,FALSE)=0,"",VLOOKUP($U73&amp;"_"&amp;$V$8,CORValIn[],8,FALSE))))</f>
        <v/>
      </c>
      <c r="AG73" s="299"/>
      <c r="AH73" s="301"/>
    </row>
    <row r="74" spans="1:34" ht="14.15" customHeight="1" x14ac:dyDescent="0.35">
      <c r="A74" s="141"/>
      <c r="B74" s="339">
        <v>52.4</v>
      </c>
      <c r="C74" s="120" t="str">
        <f>Text!F92</f>
        <v>Costau newid hinsawdd</v>
      </c>
      <c r="D74" s="340">
        <v>0</v>
      </c>
      <c r="E74" s="340">
        <v>0</v>
      </c>
      <c r="F74" s="340">
        <v>0</v>
      </c>
      <c r="G74" s="340">
        <v>0</v>
      </c>
      <c r="H74" s="375">
        <f>SUM(D74:G74)</f>
        <v>0</v>
      </c>
      <c r="I74" s="340">
        <v>0</v>
      </c>
      <c r="J74" s="340">
        <v>0</v>
      </c>
      <c r="K74" s="340">
        <v>0</v>
      </c>
      <c r="L74" s="375">
        <f>SUM(H74:K74)</f>
        <v>0</v>
      </c>
      <c r="M74" s="340">
        <v>0</v>
      </c>
      <c r="N74" s="340">
        <v>0</v>
      </c>
      <c r="O74" s="340">
        <v>0</v>
      </c>
      <c r="P74" s="375">
        <f>SUM(M74:N74)</f>
        <v>0</v>
      </c>
      <c r="Q74" s="340">
        <v>0</v>
      </c>
      <c r="R74" s="166"/>
      <c r="S74" s="221"/>
      <c r="T74" s="221"/>
      <c r="U74" s="292">
        <f t="shared" si="11"/>
        <v>52.4</v>
      </c>
      <c r="V74" s="293" t="str">
        <f>IF(ISERROR(VLOOKUP($AB$6&amp;"_"&amp;$AB$7&amp;"_"&amp;$U74&amp;"_"&amp;$V$8&amp;"_"&amp;V$9,qryCOR[],7,FALSE)),"",VLOOKUP($AB$6&amp;"_"&amp;$AB$7&amp;"_"&amp;$U74&amp;"_"&amp;$V$8&amp;"_"&amp;V$9,qryCOR[],7,FALSE))</f>
        <v/>
      </c>
      <c r="W74" s="293" t="str">
        <f>IF(ISERROR(VLOOKUP($AB$6&amp;"_"&amp;$AB$7&amp;"_"&amp;$U74&amp;"_"&amp;$V$8&amp;"_"&amp;W$9,qryCOR[],7,FALSE)),"",VLOOKUP($AB$6&amp;"_"&amp;$AB$7&amp;"_"&amp;$U74&amp;"_"&amp;$V$8&amp;"_"&amp;W$9,qryCOR[],7,FALSE))</f>
        <v/>
      </c>
      <c r="X74" s="293">
        <f t="shared" si="12"/>
        <v>0</v>
      </c>
      <c r="Y74" s="293" t="str">
        <f t="shared" si="6"/>
        <v/>
      </c>
      <c r="Z74" s="294" t="str">
        <f>IF(ISERROR(Y74/W74),"",IF(OR(W74=0,X74=0),Text!$F$325,(Y74/W74)*100))</f>
        <v/>
      </c>
      <c r="AA74" s="586" t="str">
        <f>IF(OR(T74="T",T74="L",Y74="",Z74=""),"",IF(Z74=Text!$F$325,"Z",IF(AND(ABS(Y74)&gt;$Y$7,ABS(Z74)&gt;$Z$7),1,"")))</f>
        <v/>
      </c>
      <c r="AB74" s="295" t="str">
        <f>IF(OR(T74="T",T74="L",Y74="",Z74=""),"",IF(ISERROR(VLOOKUP($U74&amp;"_"&amp;$V$8,CORValIn[],6,FALSE)),"",IF(VLOOKUP($U74&amp;"_"&amp;$V$8,CORValIn[],6,FALSE)=0,"",VLOOKUP($U74&amp;"_"&amp;$V$8,CORValIn[],6,FALSE))))</f>
        <v/>
      </c>
      <c r="AC74" s="296" t="str">
        <f t="shared" si="3"/>
        <v/>
      </c>
      <c r="AD74" s="306" t="str">
        <f>IF(OR(T74="T",T74="L",Y74="",Z74=""),"",IF(ISERROR(VLOOKUP($U74&amp;"_"&amp;$V$8,CORValIn[],7,FALSE)),"",IF(VLOOKUP($U74&amp;"_"&amp;$V$8,CORValIn[],7,FALSE)=0,"",VLOOKUP($U74&amp;"_"&amp;$V$8,CORValIn[],7,FALSE))))</f>
        <v/>
      </c>
      <c r="AE74" s="598"/>
      <c r="AF74" s="297" t="str">
        <f>IF(OR(T74="T",T74="L",Y74="",Z74=""),"",IF(ISERROR(VLOOKUP($U74&amp;"_"&amp;$V$8,CORValIn[],8,FALSE)),"",IF(VLOOKUP($U74&amp;"_"&amp;$V$8,CORValIn[],8,FALSE)=0,"",VLOOKUP($U74&amp;"_"&amp;$V$8,CORValIn[],8,FALSE))))</f>
        <v/>
      </c>
      <c r="AG74" s="299"/>
      <c r="AH74" s="301"/>
    </row>
    <row r="75" spans="1:34" ht="14.15" customHeight="1" x14ac:dyDescent="0.35">
      <c r="A75" s="141"/>
      <c r="B75" s="342">
        <v>53</v>
      </c>
      <c r="C75" s="120" t="str">
        <f>Text!F93</f>
        <v>Gweinyddu cyffredinol</v>
      </c>
      <c r="D75" s="340">
        <v>0</v>
      </c>
      <c r="E75" s="340">
        <v>0</v>
      </c>
      <c r="F75" s="340">
        <v>0</v>
      </c>
      <c r="G75" s="340">
        <v>0</v>
      </c>
      <c r="H75" s="375">
        <f t="shared" si="15"/>
        <v>0</v>
      </c>
      <c r="I75" s="340">
        <v>0</v>
      </c>
      <c r="J75" s="340">
        <v>0</v>
      </c>
      <c r="K75" s="340">
        <v>0</v>
      </c>
      <c r="L75" s="375">
        <f t="shared" si="10"/>
        <v>0</v>
      </c>
      <c r="M75" s="340">
        <v>0</v>
      </c>
      <c r="N75" s="340">
        <v>0</v>
      </c>
      <c r="O75" s="340">
        <v>0</v>
      </c>
      <c r="P75" s="375">
        <f t="shared" si="13"/>
        <v>0</v>
      </c>
      <c r="Q75" s="340">
        <v>0</v>
      </c>
      <c r="R75" s="166"/>
      <c r="S75" s="221"/>
      <c r="T75" s="221"/>
      <c r="U75" s="292">
        <f t="shared" ref="U75:U89" si="17">IF(T75="L","",B75)</f>
        <v>53</v>
      </c>
      <c r="V75" s="293" t="str">
        <f>IF(ISERROR(VLOOKUP($AB$6&amp;"_"&amp;$AB$7&amp;"_"&amp;$U75&amp;"_"&amp;$V$8&amp;"_"&amp;V$9,qryCOR[],7,FALSE)),"",VLOOKUP($AB$6&amp;"_"&amp;$AB$7&amp;"_"&amp;$U75&amp;"_"&amp;$V$8&amp;"_"&amp;V$9,qryCOR[],7,FALSE))</f>
        <v/>
      </c>
      <c r="W75" s="293" t="str">
        <f>IF(ISERROR(VLOOKUP($AB$6&amp;"_"&amp;$AB$7&amp;"_"&amp;$U75&amp;"_"&amp;$V$8&amp;"_"&amp;W$9,qryCOR[],7,FALSE)),"",VLOOKUP($AB$6&amp;"_"&amp;$AB$7&amp;"_"&amp;$U75&amp;"_"&amp;$V$8&amp;"_"&amp;W$9,qryCOR[],7,FALSE))</f>
        <v/>
      </c>
      <c r="X75" s="293">
        <f t="shared" ref="X75:X89" si="18">IF(T75="L","",L75)</f>
        <v>0</v>
      </c>
      <c r="Y75" s="293" t="str">
        <f t="shared" si="6"/>
        <v/>
      </c>
      <c r="Z75" s="294" t="str">
        <f>IF(ISERROR(Y75/W75),"",IF(OR(W75=0,X75=0),Text!$F$325,(Y75/W75)*100))</f>
        <v/>
      </c>
      <c r="AA75" s="586" t="str">
        <f>IF(OR(T75="T",T75="L",Y75="",Z75=""),"",IF(Z75=Text!$F$325,"Z",IF(AND(ABS(Y75)&gt;$Y$7,ABS(Z75)&gt;$Z$7),1,"")))</f>
        <v/>
      </c>
      <c r="AB75" s="295" t="str">
        <f>IF(OR(T75="T",T75="L",Y75="",Z75=""),"",IF(ISERROR(VLOOKUP($U75&amp;"_"&amp;$V$8,CORValIn[],6,FALSE)),"",IF(VLOOKUP($U75&amp;"_"&amp;$V$8,CORValIn[],6,FALSE)=0,"",VLOOKUP($U75&amp;"_"&amp;$V$8,CORValIn[],6,FALSE))))</f>
        <v/>
      </c>
      <c r="AC75" s="296" t="str">
        <f t="shared" ref="AC75:AC89" si="19">IF(AB75="","",IF(OR(T75="T",T75="L",Y75="",Z75=""),"",IF(AD75="C","",IF(AB75=1,1,""))))</f>
        <v/>
      </c>
      <c r="AD75" s="306" t="str">
        <f>IF(OR(T75="T",T75="L",Y75="",Z75=""),"",IF(ISERROR(VLOOKUP($U75&amp;"_"&amp;$V$8,CORValIn[],7,FALSE)),"",IF(VLOOKUP($U75&amp;"_"&amp;$V$8,CORValIn[],7,FALSE)=0,"",VLOOKUP($U75&amp;"_"&amp;$V$8,CORValIn[],7,FALSE))))</f>
        <v/>
      </c>
      <c r="AE75" s="598"/>
      <c r="AF75" s="297" t="str">
        <f>IF(OR(T75="T",T75="L",Y75="",Z75=""),"",IF(ISERROR(VLOOKUP($U75&amp;"_"&amp;$V$8,CORValIn[],8,FALSE)),"",IF(VLOOKUP($U75&amp;"_"&amp;$V$8,CORValIn[],8,FALSE)=0,"",VLOOKUP($U75&amp;"_"&amp;$V$8,CORValIn[],8,FALSE))))</f>
        <v/>
      </c>
      <c r="AG75" s="299"/>
      <c r="AH75" s="301"/>
    </row>
    <row r="76" spans="1:34" ht="14.15" customHeight="1" x14ac:dyDescent="0.35">
      <c r="A76" s="141"/>
      <c r="B76" s="342">
        <v>54</v>
      </c>
      <c r="C76" s="120" t="str">
        <f>Text!F94</f>
        <v>Cynllunio a datblygu (gan gynnwys safleoedd Sipsiwn)</v>
      </c>
      <c r="D76" s="340">
        <v>0</v>
      </c>
      <c r="E76" s="340">
        <v>0</v>
      </c>
      <c r="F76" s="340">
        <v>0</v>
      </c>
      <c r="G76" s="340">
        <v>0</v>
      </c>
      <c r="H76" s="375">
        <f t="shared" si="15"/>
        <v>0</v>
      </c>
      <c r="I76" s="340">
        <v>0</v>
      </c>
      <c r="J76" s="340">
        <v>0</v>
      </c>
      <c r="K76" s="340">
        <v>0</v>
      </c>
      <c r="L76" s="375">
        <f t="shared" si="10"/>
        <v>0</v>
      </c>
      <c r="M76" s="340">
        <v>0</v>
      </c>
      <c r="N76" s="340">
        <v>0</v>
      </c>
      <c r="O76" s="340">
        <v>0</v>
      </c>
      <c r="P76" s="375">
        <f t="shared" si="13"/>
        <v>0</v>
      </c>
      <c r="Q76" s="340">
        <v>0</v>
      </c>
      <c r="R76" s="166"/>
      <c r="S76" s="221"/>
      <c r="T76" s="221"/>
      <c r="U76" s="292">
        <f t="shared" si="17"/>
        <v>54</v>
      </c>
      <c r="V76" s="293" t="str">
        <f>IF(ISERROR(VLOOKUP($AB$6&amp;"_"&amp;$AB$7&amp;"_"&amp;$U76&amp;"_"&amp;$V$8&amp;"_"&amp;V$9,qryCOR[],7,FALSE)),"",VLOOKUP($AB$6&amp;"_"&amp;$AB$7&amp;"_"&amp;$U76&amp;"_"&amp;$V$8&amp;"_"&amp;V$9,qryCOR[],7,FALSE))</f>
        <v/>
      </c>
      <c r="W76" s="293" t="str">
        <f>IF(ISERROR(VLOOKUP($AB$6&amp;"_"&amp;$AB$7&amp;"_"&amp;$U76&amp;"_"&amp;$V$8&amp;"_"&amp;W$9,qryCOR[],7,FALSE)),"",VLOOKUP($AB$6&amp;"_"&amp;$AB$7&amp;"_"&amp;$U76&amp;"_"&amp;$V$8&amp;"_"&amp;W$9,qryCOR[],7,FALSE))</f>
        <v/>
      </c>
      <c r="X76" s="293">
        <f t="shared" si="18"/>
        <v>0</v>
      </c>
      <c r="Y76" s="293" t="str">
        <f t="shared" ref="Y76:Y89" si="20">IF(ISERROR(X76-W76),"",X76-W76)</f>
        <v/>
      </c>
      <c r="Z76" s="294" t="str">
        <f>IF(ISERROR(Y76/W76),"",IF(OR(W76=0,X76=0),Text!$F$325,(Y76/W76)*100))</f>
        <v/>
      </c>
      <c r="AA76" s="586" t="str">
        <f>IF(OR(T76="T",T76="L",Y76="",Z76=""),"",IF(Z76=Text!$F$325,"Z",IF(AND(ABS(Y76)&gt;$Y$7,ABS(Z76)&gt;$Z$7),1,"")))</f>
        <v/>
      </c>
      <c r="AB76" s="295" t="str">
        <f>IF(OR(T76="T",T76="L",Y76="",Z76=""),"",IF(ISERROR(VLOOKUP($U76&amp;"_"&amp;$V$8,CORValIn[],6,FALSE)),"",IF(VLOOKUP($U76&amp;"_"&amp;$V$8,CORValIn[],6,FALSE)=0,"",VLOOKUP($U76&amp;"_"&amp;$V$8,CORValIn[],6,FALSE))))</f>
        <v/>
      </c>
      <c r="AC76" s="296" t="str">
        <f t="shared" si="19"/>
        <v/>
      </c>
      <c r="AD76" s="306" t="str">
        <f>IF(OR(T76="T",T76="L",Y76="",Z76=""),"",IF(ISERROR(VLOOKUP($U76&amp;"_"&amp;$V$8,CORValIn[],7,FALSE)),"",IF(VLOOKUP($U76&amp;"_"&amp;$V$8,CORValIn[],7,FALSE)=0,"",VLOOKUP($U76&amp;"_"&amp;$V$8,CORValIn[],7,FALSE))))</f>
        <v/>
      </c>
      <c r="AE76" s="598"/>
      <c r="AF76" s="297" t="str">
        <f>IF(OR(T76="T",T76="L",Y76="",Z76=""),"",IF(ISERROR(VLOOKUP($U76&amp;"_"&amp;$V$8,CORValIn[],8,FALSE)),"",IF(VLOOKUP($U76&amp;"_"&amp;$V$8,CORValIn[],8,FALSE)=0,"",VLOOKUP($U76&amp;"_"&amp;$V$8,CORValIn[],8,FALSE))))</f>
        <v/>
      </c>
      <c r="AG76" s="299"/>
      <c r="AH76" s="301"/>
    </row>
    <row r="77" spans="1:34" ht="14.15" customHeight="1" x14ac:dyDescent="0.35">
      <c r="A77" s="141"/>
      <c r="B77" s="342">
        <v>55</v>
      </c>
      <c r="C77" s="120" t="str">
        <f>Text!F95</f>
        <v>Diogelwch cymunedol</v>
      </c>
      <c r="D77" s="340">
        <v>0</v>
      </c>
      <c r="E77" s="340">
        <v>0</v>
      </c>
      <c r="F77" s="340">
        <v>0</v>
      </c>
      <c r="G77" s="340">
        <v>0</v>
      </c>
      <c r="H77" s="375">
        <f t="shared" si="15"/>
        <v>0</v>
      </c>
      <c r="I77" s="340">
        <v>0</v>
      </c>
      <c r="J77" s="340">
        <v>0</v>
      </c>
      <c r="K77" s="340">
        <v>0</v>
      </c>
      <c r="L77" s="375">
        <f t="shared" si="10"/>
        <v>0</v>
      </c>
      <c r="M77" s="340">
        <v>0</v>
      </c>
      <c r="N77" s="340">
        <v>0</v>
      </c>
      <c r="O77" s="340">
        <v>0</v>
      </c>
      <c r="P77" s="375">
        <f t="shared" si="13"/>
        <v>0</v>
      </c>
      <c r="Q77" s="340">
        <v>0</v>
      </c>
      <c r="R77" s="166"/>
      <c r="S77" s="221"/>
      <c r="T77" s="221"/>
      <c r="U77" s="292">
        <f t="shared" si="17"/>
        <v>55</v>
      </c>
      <c r="V77" s="293" t="str">
        <f>IF(ISERROR(VLOOKUP($AB$6&amp;"_"&amp;$AB$7&amp;"_"&amp;$U77&amp;"_"&amp;$V$8&amp;"_"&amp;V$9,qryCOR[],7,FALSE)),"",VLOOKUP($AB$6&amp;"_"&amp;$AB$7&amp;"_"&amp;$U77&amp;"_"&amp;$V$8&amp;"_"&amp;V$9,qryCOR[],7,FALSE))</f>
        <v/>
      </c>
      <c r="W77" s="293" t="str">
        <f>IF(ISERROR(VLOOKUP($AB$6&amp;"_"&amp;$AB$7&amp;"_"&amp;$U77&amp;"_"&amp;$V$8&amp;"_"&amp;W$9,qryCOR[],7,FALSE)),"",VLOOKUP($AB$6&amp;"_"&amp;$AB$7&amp;"_"&amp;$U77&amp;"_"&amp;$V$8&amp;"_"&amp;W$9,qryCOR[],7,FALSE))</f>
        <v/>
      </c>
      <c r="X77" s="293">
        <f t="shared" si="18"/>
        <v>0</v>
      </c>
      <c r="Y77" s="293" t="str">
        <f t="shared" si="20"/>
        <v/>
      </c>
      <c r="Z77" s="294" t="str">
        <f>IF(ISERROR(Y77/W77),"",IF(OR(W77=0,X77=0),Text!$F$325,(Y77/W77)*100))</f>
        <v/>
      </c>
      <c r="AA77" s="586" t="str">
        <f>IF(OR(T77="T",T77="L",Y77="",Z77=""),"",IF(Z77=Text!$F$325,"Z",IF(AND(ABS(Y77)&gt;$Y$7,ABS(Z77)&gt;$Z$7),1,"")))</f>
        <v/>
      </c>
      <c r="AB77" s="295" t="str">
        <f>IF(OR(T77="T",T77="L",Y77="",Z77=""),"",IF(ISERROR(VLOOKUP($U77&amp;"_"&amp;$V$8,CORValIn[],6,FALSE)),"",IF(VLOOKUP($U77&amp;"_"&amp;$V$8,CORValIn[],6,FALSE)=0,"",VLOOKUP($U77&amp;"_"&amp;$V$8,CORValIn[],6,FALSE))))</f>
        <v/>
      </c>
      <c r="AC77" s="296" t="str">
        <f t="shared" si="19"/>
        <v/>
      </c>
      <c r="AD77" s="306" t="str">
        <f>IF(OR(T77="T",T77="L",Y77="",Z77=""),"",IF(ISERROR(VLOOKUP($U77&amp;"_"&amp;$V$8,CORValIn[],7,FALSE)),"",IF(VLOOKUP($U77&amp;"_"&amp;$V$8,CORValIn[],7,FALSE)=0,"",VLOOKUP($U77&amp;"_"&amp;$V$8,CORValIn[],7,FALSE))))</f>
        <v/>
      </c>
      <c r="AE77" s="598"/>
      <c r="AF77" s="297" t="str">
        <f>IF(OR(T77="T",T77="L",Y77="",Z77=""),"",IF(ISERROR(VLOOKUP($U77&amp;"_"&amp;$V$8,CORValIn[],8,FALSE)),"",IF(VLOOKUP($U77&amp;"_"&amp;$V$8,CORValIn[],8,FALSE)=0,"",VLOOKUP($U77&amp;"_"&amp;$V$8,CORValIn[],8,FALSE))))</f>
        <v/>
      </c>
      <c r="AG77" s="299"/>
      <c r="AH77" s="301"/>
    </row>
    <row r="78" spans="1:34" ht="14.15" customHeight="1" x14ac:dyDescent="0.35">
      <c r="A78" s="141"/>
      <c r="B78" s="339">
        <v>55.1</v>
      </c>
      <c r="C78" s="120" t="str">
        <f>Text!F96</f>
        <v>Diogelwch cymunedol (teledu cylch cyfyng)</v>
      </c>
      <c r="D78" s="340">
        <v>0</v>
      </c>
      <c r="E78" s="340">
        <v>0</v>
      </c>
      <c r="F78" s="340">
        <v>0</v>
      </c>
      <c r="G78" s="340">
        <v>0</v>
      </c>
      <c r="H78" s="375">
        <f>SUM(D78:G78)</f>
        <v>0</v>
      </c>
      <c r="I78" s="340">
        <v>0</v>
      </c>
      <c r="J78" s="340">
        <v>0</v>
      </c>
      <c r="K78" s="340">
        <v>0</v>
      </c>
      <c r="L78" s="375">
        <f>SUM(H78:K78)</f>
        <v>0</v>
      </c>
      <c r="M78" s="340">
        <v>0</v>
      </c>
      <c r="N78" s="340">
        <v>0</v>
      </c>
      <c r="O78" s="340">
        <v>0</v>
      </c>
      <c r="P78" s="375">
        <f>SUM(M78:N78)</f>
        <v>0</v>
      </c>
      <c r="Q78" s="340">
        <v>0</v>
      </c>
      <c r="R78" s="166"/>
      <c r="S78" s="221"/>
      <c r="T78" s="221"/>
      <c r="U78" s="292">
        <f t="shared" si="17"/>
        <v>55.1</v>
      </c>
      <c r="V78" s="293" t="str">
        <f>IF(ISERROR(VLOOKUP($AB$6&amp;"_"&amp;$AB$7&amp;"_"&amp;$U78&amp;"_"&amp;$V$8&amp;"_"&amp;V$9,qryCOR[],7,FALSE)),"",VLOOKUP($AB$6&amp;"_"&amp;$AB$7&amp;"_"&amp;$U78&amp;"_"&amp;$V$8&amp;"_"&amp;V$9,qryCOR[],7,FALSE))</f>
        <v/>
      </c>
      <c r="W78" s="293" t="str">
        <f>IF(ISERROR(VLOOKUP($AB$6&amp;"_"&amp;$AB$7&amp;"_"&amp;$U78&amp;"_"&amp;$V$8&amp;"_"&amp;W$9,qryCOR[],7,FALSE)),"",VLOOKUP($AB$6&amp;"_"&amp;$AB$7&amp;"_"&amp;$U78&amp;"_"&amp;$V$8&amp;"_"&amp;W$9,qryCOR[],7,FALSE))</f>
        <v/>
      </c>
      <c r="X78" s="293">
        <f t="shared" si="18"/>
        <v>0</v>
      </c>
      <c r="Y78" s="293" t="str">
        <f t="shared" si="20"/>
        <v/>
      </c>
      <c r="Z78" s="294" t="str">
        <f>IF(ISERROR(Y78/W78),"",IF(OR(W78=0,X78=0),Text!$F$325,(Y78/W78)*100))</f>
        <v/>
      </c>
      <c r="AA78" s="586" t="str">
        <f>IF(OR(T78="T",T78="L",Y78="",Z78=""),"",IF(Z78=Text!$F$325,"Z",IF(AND(ABS(Y78)&gt;$Y$7,ABS(Z78)&gt;$Z$7),1,"")))</f>
        <v/>
      </c>
      <c r="AB78" s="295" t="str">
        <f>IF(OR(T78="T",T78="L",Y78="",Z78=""),"",IF(ISERROR(VLOOKUP($U78&amp;"_"&amp;$V$8,CORValIn[],6,FALSE)),"",IF(VLOOKUP($U78&amp;"_"&amp;$V$8,CORValIn[],6,FALSE)=0,"",VLOOKUP($U78&amp;"_"&amp;$V$8,CORValIn[],6,FALSE))))</f>
        <v/>
      </c>
      <c r="AC78" s="296" t="str">
        <f t="shared" si="19"/>
        <v/>
      </c>
      <c r="AD78" s="306" t="str">
        <f>IF(OR(T78="T",T78="L",Y78="",Z78=""),"",IF(ISERROR(VLOOKUP($U78&amp;"_"&amp;$V$8,CORValIn[],7,FALSE)),"",IF(VLOOKUP($U78&amp;"_"&amp;$V$8,CORValIn[],7,FALSE)=0,"",VLOOKUP($U78&amp;"_"&amp;$V$8,CORValIn[],7,FALSE))))</f>
        <v/>
      </c>
      <c r="AE78" s="598"/>
      <c r="AF78" s="297" t="str">
        <f>IF(OR(T78="T",T78="L",Y78="",Z78=""),"",IF(ISERROR(VLOOKUP($U78&amp;"_"&amp;$V$8,CORValIn[],8,FALSE)),"",IF(VLOOKUP($U78&amp;"_"&amp;$V$8,CORValIn[],8,FALSE)=0,"",VLOOKUP($U78&amp;"_"&amp;$V$8,CORValIn[],8,FALSE))))</f>
        <v/>
      </c>
      <c r="AG78" s="299"/>
      <c r="AH78" s="301"/>
    </row>
    <row r="79" spans="1:34" ht="14.15" customHeight="1" x14ac:dyDescent="0.35">
      <c r="A79" s="141"/>
      <c r="B79" s="339">
        <v>56.1</v>
      </c>
      <c r="C79" s="120" t="str">
        <f>Text!F97</f>
        <v>Gwasanaethau rheoleiddio (Iechyd yr amgylchedd)</v>
      </c>
      <c r="D79" s="340">
        <v>0</v>
      </c>
      <c r="E79" s="340">
        <v>0</v>
      </c>
      <c r="F79" s="340">
        <v>0</v>
      </c>
      <c r="G79" s="340">
        <v>0</v>
      </c>
      <c r="H79" s="375">
        <f>SUM(D79:G79)</f>
        <v>0</v>
      </c>
      <c r="I79" s="340">
        <v>0</v>
      </c>
      <c r="J79" s="340">
        <v>0</v>
      </c>
      <c r="K79" s="340">
        <v>0</v>
      </c>
      <c r="L79" s="375">
        <f>SUM(H79:K79)</f>
        <v>0</v>
      </c>
      <c r="M79" s="340">
        <v>0</v>
      </c>
      <c r="N79" s="340">
        <v>0</v>
      </c>
      <c r="O79" s="340">
        <v>0</v>
      </c>
      <c r="P79" s="375">
        <f>SUM(M79:N79)</f>
        <v>0</v>
      </c>
      <c r="Q79" s="340">
        <v>0</v>
      </c>
      <c r="R79" s="166"/>
      <c r="S79" s="221"/>
      <c r="T79" s="221"/>
      <c r="U79" s="292">
        <f t="shared" si="17"/>
        <v>56.1</v>
      </c>
      <c r="V79" s="293" t="str">
        <f>IF(ISERROR(VLOOKUP($AB$6&amp;"_"&amp;$AB$7&amp;"_"&amp;$U79&amp;"_"&amp;$V$8&amp;"_"&amp;V$9,qryCOR[],7,FALSE)),"",VLOOKUP($AB$6&amp;"_"&amp;$AB$7&amp;"_"&amp;$U79&amp;"_"&amp;$V$8&amp;"_"&amp;V$9,qryCOR[],7,FALSE))</f>
        <v/>
      </c>
      <c r="W79" s="293" t="str">
        <f>IF(ISERROR(VLOOKUP($AB$6&amp;"_"&amp;$AB$7&amp;"_"&amp;$U79&amp;"_"&amp;$V$8&amp;"_"&amp;W$9,qryCOR[],7,FALSE)),"",VLOOKUP($AB$6&amp;"_"&amp;$AB$7&amp;"_"&amp;$U79&amp;"_"&amp;$V$8&amp;"_"&amp;W$9,qryCOR[],7,FALSE))</f>
        <v/>
      </c>
      <c r="X79" s="293">
        <f t="shared" si="18"/>
        <v>0</v>
      </c>
      <c r="Y79" s="293" t="str">
        <f t="shared" si="20"/>
        <v/>
      </c>
      <c r="Z79" s="294" t="str">
        <f>IF(ISERROR(Y79/W79),"",IF(OR(W79=0,X79=0),Text!$F$325,(Y79/W79)*100))</f>
        <v/>
      </c>
      <c r="AA79" s="586" t="str">
        <f>IF(OR(T79="T",T79="L",Y79="",Z79=""),"",IF(Z79=Text!$F$325,"Z",IF(AND(ABS(Y79)&gt;$Y$7,ABS(Z79)&gt;$Z$7),1,"")))</f>
        <v/>
      </c>
      <c r="AB79" s="295" t="str">
        <f>IF(OR(T79="T",T79="L",Y79="",Z79=""),"",IF(ISERROR(VLOOKUP($U79&amp;"_"&amp;$V$8,CORValIn[],6,FALSE)),"",IF(VLOOKUP($U79&amp;"_"&amp;$V$8,CORValIn[],6,FALSE)=0,"",VLOOKUP($U79&amp;"_"&amp;$V$8,CORValIn[],6,FALSE))))</f>
        <v/>
      </c>
      <c r="AC79" s="296" t="str">
        <f t="shared" si="19"/>
        <v/>
      </c>
      <c r="AD79" s="306" t="str">
        <f>IF(OR(T79="T",T79="L",Y79="",Z79=""),"",IF(ISERROR(VLOOKUP($U79&amp;"_"&amp;$V$8,CORValIn[],7,FALSE)),"",IF(VLOOKUP($U79&amp;"_"&amp;$V$8,CORValIn[],7,FALSE)=0,"",VLOOKUP($U79&amp;"_"&amp;$V$8,CORValIn[],7,FALSE))))</f>
        <v/>
      </c>
      <c r="AE79" s="598"/>
      <c r="AF79" s="297" t="str">
        <f>IF(OR(T79="T",T79="L",Y79="",Z79=""),"",IF(ISERROR(VLOOKUP($U79&amp;"_"&amp;$V$8,CORValIn[],8,FALSE)),"",IF(VLOOKUP($U79&amp;"_"&amp;$V$8,CORValIn[],8,FALSE)=0,"",VLOOKUP($U79&amp;"_"&amp;$V$8,CORValIn[],8,FALSE))))</f>
        <v/>
      </c>
      <c r="AG79" s="299"/>
      <c r="AH79" s="301"/>
    </row>
    <row r="80" spans="1:34" ht="14.15" customHeight="1" x14ac:dyDescent="0.35">
      <c r="A80" s="141"/>
      <c r="B80" s="339">
        <v>56.2</v>
      </c>
      <c r="C80" s="120" t="str">
        <f>Text!F98</f>
        <v>Gwasanaethau rheoleiddio (Safonau Masnach)</v>
      </c>
      <c r="D80" s="340">
        <v>0</v>
      </c>
      <c r="E80" s="340">
        <v>0</v>
      </c>
      <c r="F80" s="340">
        <v>0</v>
      </c>
      <c r="G80" s="340">
        <v>0</v>
      </c>
      <c r="H80" s="375">
        <f>SUM(D80:G80)</f>
        <v>0</v>
      </c>
      <c r="I80" s="340">
        <v>0</v>
      </c>
      <c r="J80" s="340">
        <v>0</v>
      </c>
      <c r="K80" s="340">
        <v>0</v>
      </c>
      <c r="L80" s="375">
        <f>SUM(H80:K80)</f>
        <v>0</v>
      </c>
      <c r="M80" s="340">
        <v>0</v>
      </c>
      <c r="N80" s="340">
        <v>0</v>
      </c>
      <c r="O80" s="340">
        <v>0</v>
      </c>
      <c r="P80" s="375">
        <f>SUM(M80:N80)</f>
        <v>0</v>
      </c>
      <c r="Q80" s="340">
        <v>0</v>
      </c>
      <c r="R80" s="166"/>
      <c r="S80" s="221"/>
      <c r="T80" s="221"/>
      <c r="U80" s="292">
        <f t="shared" si="17"/>
        <v>56.2</v>
      </c>
      <c r="V80" s="293" t="str">
        <f>IF(ISERROR(VLOOKUP($AB$6&amp;"_"&amp;$AB$7&amp;"_"&amp;$U80&amp;"_"&amp;$V$8&amp;"_"&amp;V$9,qryCOR[],7,FALSE)),"",VLOOKUP($AB$6&amp;"_"&amp;$AB$7&amp;"_"&amp;$U80&amp;"_"&amp;$V$8&amp;"_"&amp;V$9,qryCOR[],7,FALSE))</f>
        <v/>
      </c>
      <c r="W80" s="293" t="str">
        <f>IF(ISERROR(VLOOKUP($AB$6&amp;"_"&amp;$AB$7&amp;"_"&amp;$U80&amp;"_"&amp;$V$8&amp;"_"&amp;W$9,qryCOR[],7,FALSE)),"",VLOOKUP($AB$6&amp;"_"&amp;$AB$7&amp;"_"&amp;$U80&amp;"_"&amp;$V$8&amp;"_"&amp;W$9,qryCOR[],7,FALSE))</f>
        <v/>
      </c>
      <c r="X80" s="293">
        <f t="shared" si="18"/>
        <v>0</v>
      </c>
      <c r="Y80" s="293" t="str">
        <f t="shared" si="20"/>
        <v/>
      </c>
      <c r="Z80" s="294" t="str">
        <f>IF(ISERROR(Y80/W80),"",IF(OR(W80=0,X80=0),Text!$F$325,(Y80/W80)*100))</f>
        <v/>
      </c>
      <c r="AA80" s="586" t="str">
        <f>IF(OR(T80="T",T80="L",Y80="",Z80=""),"",IF(Z80=Text!$F$325,"Z",IF(AND(ABS(Y80)&gt;$Y$7,ABS(Z80)&gt;$Z$7),1,"")))</f>
        <v/>
      </c>
      <c r="AB80" s="298" t="str">
        <f>IF(OR(T80="T",T80="L",Y80="",Z80=""),"",IF(ISERROR(VLOOKUP($U80&amp;"_"&amp;$V$8,CORValIn[],6,FALSE)),"",IF(VLOOKUP($U80&amp;"_"&amp;$V$8,CORValIn[],6,FALSE)=0,"",VLOOKUP($U80&amp;"_"&amp;$V$8,CORValIn[],6,FALSE))))</f>
        <v/>
      </c>
      <c r="AC80" s="296" t="str">
        <f t="shared" si="19"/>
        <v/>
      </c>
      <c r="AD80" s="307" t="str">
        <f>IF(OR(T80="T",T80="L",Y80="",Z80=""),"",IF(ISERROR(VLOOKUP($U80&amp;"_"&amp;$V$8,CORValIn[],7,FALSE)),"",IF(VLOOKUP($U80&amp;"_"&amp;$V$8,CORValIn[],7,FALSE)=0,"",VLOOKUP($U80&amp;"_"&amp;$V$8,CORValIn[],7,FALSE))))</f>
        <v/>
      </c>
      <c r="AE80" s="598"/>
      <c r="AF80" s="297" t="str">
        <f>IF(OR(T80="T",T80="L",Y80="",Z80=""),"",IF(ISERROR(VLOOKUP($U80&amp;"_"&amp;$V$8,CORValIn[],8,FALSE)),"",IF(VLOOKUP($U80&amp;"_"&amp;$V$8,CORValIn[],8,FALSE)=0,"",VLOOKUP($U80&amp;"_"&amp;$V$8,CORValIn[],8,FALSE))))</f>
        <v/>
      </c>
      <c r="AG80" s="302"/>
      <c r="AH80" s="303"/>
    </row>
    <row r="81" spans="1:34" ht="14.15" customHeight="1" x14ac:dyDescent="0.35">
      <c r="A81" s="141"/>
      <c r="B81" s="342">
        <v>57</v>
      </c>
      <c r="C81" s="120" t="str">
        <f>Text!F99</f>
        <v>Amrywiol</v>
      </c>
      <c r="D81" s="340">
        <v>0</v>
      </c>
      <c r="E81" s="340">
        <v>0</v>
      </c>
      <c r="F81" s="340">
        <v>0</v>
      </c>
      <c r="G81" s="340">
        <v>0</v>
      </c>
      <c r="H81" s="375">
        <f t="shared" si="15"/>
        <v>0</v>
      </c>
      <c r="I81" s="340">
        <v>0</v>
      </c>
      <c r="J81" s="340">
        <v>0</v>
      </c>
      <c r="K81" s="340">
        <v>0</v>
      </c>
      <c r="L81" s="375">
        <f t="shared" si="10"/>
        <v>0</v>
      </c>
      <c r="M81" s="340">
        <v>0</v>
      </c>
      <c r="N81" s="340">
        <v>0</v>
      </c>
      <c r="O81" s="340">
        <v>0</v>
      </c>
      <c r="P81" s="375">
        <f t="shared" si="13"/>
        <v>0</v>
      </c>
      <c r="Q81" s="340">
        <v>0</v>
      </c>
      <c r="R81" s="166"/>
      <c r="S81" s="221"/>
      <c r="T81" s="221"/>
      <c r="U81" s="292">
        <f t="shared" si="17"/>
        <v>57</v>
      </c>
      <c r="V81" s="293" t="str">
        <f>IF(ISERROR(VLOOKUP($AB$6&amp;"_"&amp;$AB$7&amp;"_"&amp;$U81&amp;"_"&amp;$V$8&amp;"_"&amp;V$9,qryCOR[],7,FALSE)),"",VLOOKUP($AB$6&amp;"_"&amp;$AB$7&amp;"_"&amp;$U81&amp;"_"&amp;$V$8&amp;"_"&amp;V$9,qryCOR[],7,FALSE))</f>
        <v/>
      </c>
      <c r="W81" s="293" t="str">
        <f>IF(ISERROR(VLOOKUP($AB$6&amp;"_"&amp;$AB$7&amp;"_"&amp;$U81&amp;"_"&amp;$V$8&amp;"_"&amp;W$9,qryCOR[],7,FALSE)),"",VLOOKUP($AB$6&amp;"_"&amp;$AB$7&amp;"_"&amp;$U81&amp;"_"&amp;$V$8&amp;"_"&amp;W$9,qryCOR[],7,FALSE))</f>
        <v/>
      </c>
      <c r="X81" s="293">
        <f t="shared" si="18"/>
        <v>0</v>
      </c>
      <c r="Y81" s="293" t="str">
        <f t="shared" si="20"/>
        <v/>
      </c>
      <c r="Z81" s="294" t="str">
        <f>IF(ISERROR(Y81/W81),"",IF(OR(W81=0,X81=0),Text!$F$325,(Y81/W81)*100))</f>
        <v/>
      </c>
      <c r="AA81" s="586" t="str">
        <f>IF(OR(T81="T",T81="L",Y81="",Z81=""),"",IF(Z81=Text!$F$325,"Z",IF(AND(ABS(Y81)&gt;$Y$7,ABS(Z81)&gt;$Z$7),1,"")))</f>
        <v/>
      </c>
      <c r="AB81" s="295" t="str">
        <f>IF(OR(T81="T",T81="L",Y81="",Z81=""),"",IF(ISERROR(VLOOKUP($U81&amp;"_"&amp;$V$8,CORValIn[],6,FALSE)),"",IF(VLOOKUP($U81&amp;"_"&amp;$V$8,CORValIn[],6,FALSE)=0,"",VLOOKUP($U81&amp;"_"&amp;$V$8,CORValIn[],6,FALSE))))</f>
        <v/>
      </c>
      <c r="AC81" s="296" t="str">
        <f t="shared" si="19"/>
        <v/>
      </c>
      <c r="AD81" s="306" t="str">
        <f>IF(OR(T81="T",T81="L",Y81="",Z81=""),"",IF(ISERROR(VLOOKUP($U81&amp;"_"&amp;$V$8,CORValIn[],7,FALSE)),"",IF(VLOOKUP($U81&amp;"_"&amp;$V$8,CORValIn[],7,FALSE)=0,"",VLOOKUP($U81&amp;"_"&amp;$V$8,CORValIn[],7,FALSE))))</f>
        <v/>
      </c>
      <c r="AE81" s="598"/>
      <c r="AF81" s="297" t="str">
        <f>IF(OR(T81="T",T81="L",Y81="",Z81=""),"",IF(ISERROR(VLOOKUP($U81&amp;"_"&amp;$V$8,CORValIn[],8,FALSE)),"",IF(VLOOKUP($U81&amp;"_"&amp;$V$8,CORValIn[],8,FALSE)=0,"",VLOOKUP($U81&amp;"_"&amp;$V$8,CORValIn[],8,FALSE))))</f>
        <v/>
      </c>
      <c r="AG81" s="299"/>
      <c r="AH81" s="301"/>
    </row>
    <row r="82" spans="1:34" ht="14.15" customHeight="1" x14ac:dyDescent="0.35">
      <c r="A82" s="141"/>
      <c r="B82" s="342">
        <v>58</v>
      </c>
      <c r="C82" s="120" t="str">
        <f>Text!F100</f>
        <v>Diwydiannol a masnachol</v>
      </c>
      <c r="D82" s="340">
        <v>0</v>
      </c>
      <c r="E82" s="340">
        <v>0</v>
      </c>
      <c r="F82" s="340">
        <v>0</v>
      </c>
      <c r="G82" s="340">
        <v>0</v>
      </c>
      <c r="H82" s="375">
        <f t="shared" si="15"/>
        <v>0</v>
      </c>
      <c r="I82" s="340">
        <v>0</v>
      </c>
      <c r="J82" s="340">
        <v>0</v>
      </c>
      <c r="K82" s="340">
        <v>0</v>
      </c>
      <c r="L82" s="375">
        <f t="shared" si="10"/>
        <v>0</v>
      </c>
      <c r="M82" s="340">
        <v>0</v>
      </c>
      <c r="N82" s="340">
        <v>0</v>
      </c>
      <c r="O82" s="340">
        <v>0</v>
      </c>
      <c r="P82" s="375">
        <f t="shared" si="13"/>
        <v>0</v>
      </c>
      <c r="Q82" s="340">
        <v>0</v>
      </c>
      <c r="R82" s="166"/>
      <c r="S82" s="221"/>
      <c r="T82" s="221"/>
      <c r="U82" s="292">
        <f t="shared" si="17"/>
        <v>58</v>
      </c>
      <c r="V82" s="293" t="str">
        <f>IF(ISERROR(VLOOKUP($AB$6&amp;"_"&amp;$AB$7&amp;"_"&amp;$U82&amp;"_"&amp;$V$8&amp;"_"&amp;V$9,qryCOR[],7,FALSE)),"",VLOOKUP($AB$6&amp;"_"&amp;$AB$7&amp;"_"&amp;$U82&amp;"_"&amp;$V$8&amp;"_"&amp;V$9,qryCOR[],7,FALSE))</f>
        <v/>
      </c>
      <c r="W82" s="293" t="str">
        <f>IF(ISERROR(VLOOKUP($AB$6&amp;"_"&amp;$AB$7&amp;"_"&amp;$U82&amp;"_"&amp;$V$8&amp;"_"&amp;W$9,qryCOR[],7,FALSE)),"",VLOOKUP($AB$6&amp;"_"&amp;$AB$7&amp;"_"&amp;$U82&amp;"_"&amp;$V$8&amp;"_"&amp;W$9,qryCOR[],7,FALSE))</f>
        <v/>
      </c>
      <c r="X82" s="293">
        <f t="shared" si="18"/>
        <v>0</v>
      </c>
      <c r="Y82" s="293" t="str">
        <f t="shared" si="20"/>
        <v/>
      </c>
      <c r="Z82" s="294" t="str">
        <f>IF(ISERROR(Y82/W82),"",IF(OR(W82=0,X82=0),Text!$F$325,(Y82/W82)*100))</f>
        <v/>
      </c>
      <c r="AA82" s="586" t="str">
        <f>IF(OR(T82="T",T82="L",Y82="",Z82=""),"",IF(Z82=Text!$F$325,"Z",IF(AND(ABS(Y82)&gt;$Y$7,ABS(Z82)&gt;$Z$7),1,"")))</f>
        <v/>
      </c>
      <c r="AB82" s="295" t="str">
        <f>IF(OR(T82="T",T82="L",Y82="",Z82=""),"",IF(ISERROR(VLOOKUP($U82&amp;"_"&amp;$V$8,CORValIn[],6,FALSE)),"",IF(VLOOKUP($U82&amp;"_"&amp;$V$8,CORValIn[],6,FALSE)=0,"",VLOOKUP($U82&amp;"_"&amp;$V$8,CORValIn[],6,FALSE))))</f>
        <v/>
      </c>
      <c r="AC82" s="296" t="str">
        <f t="shared" si="19"/>
        <v/>
      </c>
      <c r="AD82" s="306" t="str">
        <f>IF(OR(T82="T",T82="L",Y82="",Z82=""),"",IF(ISERROR(VLOOKUP($U82&amp;"_"&amp;$V$8,CORValIn[],7,FALSE)),"",IF(VLOOKUP($U82&amp;"_"&amp;$V$8,CORValIn[],7,FALSE)=0,"",VLOOKUP($U82&amp;"_"&amp;$V$8,CORValIn[],7,FALSE))))</f>
        <v/>
      </c>
      <c r="AE82" s="598"/>
      <c r="AF82" s="297" t="str">
        <f>IF(OR(T82="T",T82="L",Y82="",Z82=""),"",IF(ISERROR(VLOOKUP($U82&amp;"_"&amp;$V$8,CORValIn[],8,FALSE)),"",IF(VLOOKUP($U82&amp;"_"&amp;$V$8,CORValIn[],8,FALSE)=0,"",VLOOKUP($U82&amp;"_"&amp;$V$8,CORValIn[],8,FALSE))))</f>
        <v/>
      </c>
      <c r="AG82" s="299"/>
      <c r="AH82" s="301"/>
    </row>
    <row r="83" spans="1:34" ht="14.15" customHeight="1" x14ac:dyDescent="0.35">
      <c r="A83" s="141"/>
      <c r="B83" s="342">
        <v>59</v>
      </c>
      <c r="C83" s="120" t="str">
        <f>Text!F101</f>
        <v>Gwasanaethau masnachu eraill</v>
      </c>
      <c r="D83" s="340">
        <v>0</v>
      </c>
      <c r="E83" s="340">
        <v>0</v>
      </c>
      <c r="F83" s="340">
        <v>0</v>
      </c>
      <c r="G83" s="340">
        <v>0</v>
      </c>
      <c r="H83" s="375">
        <f t="shared" si="15"/>
        <v>0</v>
      </c>
      <c r="I83" s="340">
        <v>0</v>
      </c>
      <c r="J83" s="340">
        <v>0</v>
      </c>
      <c r="K83" s="340">
        <v>0</v>
      </c>
      <c r="L83" s="375">
        <f t="shared" si="10"/>
        <v>0</v>
      </c>
      <c r="M83" s="340">
        <v>0</v>
      </c>
      <c r="N83" s="340">
        <v>0</v>
      </c>
      <c r="O83" s="340">
        <v>0</v>
      </c>
      <c r="P83" s="375">
        <f t="shared" si="13"/>
        <v>0</v>
      </c>
      <c r="Q83" s="340">
        <v>0</v>
      </c>
      <c r="R83" s="166"/>
      <c r="S83" s="221"/>
      <c r="T83" s="221"/>
      <c r="U83" s="292">
        <f t="shared" si="17"/>
        <v>59</v>
      </c>
      <c r="V83" s="293" t="str">
        <f>IF(ISERROR(VLOOKUP($AB$6&amp;"_"&amp;$AB$7&amp;"_"&amp;$U83&amp;"_"&amp;$V$8&amp;"_"&amp;V$9,qryCOR[],7,FALSE)),"",VLOOKUP($AB$6&amp;"_"&amp;$AB$7&amp;"_"&amp;$U83&amp;"_"&amp;$V$8&amp;"_"&amp;V$9,qryCOR[],7,FALSE))</f>
        <v/>
      </c>
      <c r="W83" s="293" t="str">
        <f>IF(ISERROR(VLOOKUP($AB$6&amp;"_"&amp;$AB$7&amp;"_"&amp;$U83&amp;"_"&amp;$V$8&amp;"_"&amp;W$9,qryCOR[],7,FALSE)),"",VLOOKUP($AB$6&amp;"_"&amp;$AB$7&amp;"_"&amp;$U83&amp;"_"&amp;$V$8&amp;"_"&amp;W$9,qryCOR[],7,FALSE))</f>
        <v/>
      </c>
      <c r="X83" s="293">
        <f t="shared" si="18"/>
        <v>0</v>
      </c>
      <c r="Y83" s="293" t="str">
        <f t="shared" si="20"/>
        <v/>
      </c>
      <c r="Z83" s="294" t="str">
        <f>IF(ISERROR(Y83/W83),"",IF(OR(W83=0,X83=0),Text!$F$325,(Y83/W83)*100))</f>
        <v/>
      </c>
      <c r="AA83" s="586" t="str">
        <f>IF(OR(T83="T",T83="L",Y83="",Z83=""),"",IF(Z83=Text!$F$325,"Z",IF(AND(ABS(Y83)&gt;$Y$7,ABS(Z83)&gt;$Z$7),1,"")))</f>
        <v/>
      </c>
      <c r="AB83" s="298" t="str">
        <f>IF(OR(T83="T",T83="L",Y83="",Z83=""),"",IF(ISERROR(VLOOKUP($U83&amp;"_"&amp;$V$8,CORValIn[],6,FALSE)),"",IF(VLOOKUP($U83&amp;"_"&amp;$V$8,CORValIn[],6,FALSE)=0,"",VLOOKUP($U83&amp;"_"&amp;$V$8,CORValIn[],6,FALSE))))</f>
        <v/>
      </c>
      <c r="AC83" s="296" t="str">
        <f t="shared" si="19"/>
        <v/>
      </c>
      <c r="AD83" s="307" t="str">
        <f>IF(OR(T83="T",T83="L",Y83="",Z83=""),"",IF(ISERROR(VLOOKUP($U83&amp;"_"&amp;$V$8,CORValIn[],7,FALSE)),"",IF(VLOOKUP($U83&amp;"_"&amp;$V$8,CORValIn[],7,FALSE)=0,"",VLOOKUP($U83&amp;"_"&amp;$V$8,CORValIn[],7,FALSE))))</f>
        <v/>
      </c>
      <c r="AE83" s="598"/>
      <c r="AF83" s="297" t="str">
        <f>IF(OR(T83="T",T83="L",Y83="",Z83=""),"",IF(ISERROR(VLOOKUP($U83&amp;"_"&amp;$V$8,CORValIn[],8,FALSE)),"",IF(VLOOKUP($U83&amp;"_"&amp;$V$8,CORValIn[],8,FALSE)=0,"",VLOOKUP($U83&amp;"_"&amp;$V$8,CORValIn[],8,FALSE))))</f>
        <v/>
      </c>
      <c r="AG83" s="302"/>
      <c r="AH83" s="303"/>
    </row>
    <row r="84" spans="1:34" ht="22.5" customHeight="1" x14ac:dyDescent="0.35">
      <c r="A84" s="141"/>
      <c r="B84" s="183">
        <v>60</v>
      </c>
      <c r="C84" s="184" t="str">
        <f>Text!F102</f>
        <v>Cyfanswm gwasanaethau amgylcheddol eraill (llinellau 49 i 59)</v>
      </c>
      <c r="D84" s="375">
        <f>SUM(D67:D83)</f>
        <v>0</v>
      </c>
      <c r="E84" s="375">
        <f>SUM(E67:E83)</f>
        <v>0</v>
      </c>
      <c r="F84" s="375">
        <f>SUM(F67:F83)</f>
        <v>0</v>
      </c>
      <c r="G84" s="375">
        <f>SUM(G67:G83)</f>
        <v>0</v>
      </c>
      <c r="H84" s="375">
        <f t="shared" si="15"/>
        <v>0</v>
      </c>
      <c r="I84" s="375">
        <f>SUM(I67:I83)</f>
        <v>0</v>
      </c>
      <c r="J84" s="375">
        <f>SUM(J67:J83)</f>
        <v>0</v>
      </c>
      <c r="K84" s="375">
        <f>SUM(K67:K83)</f>
        <v>0</v>
      </c>
      <c r="L84" s="375">
        <f t="shared" si="10"/>
        <v>0</v>
      </c>
      <c r="M84" s="375">
        <f>SUM(M67:M83)</f>
        <v>0</v>
      </c>
      <c r="N84" s="375">
        <f>SUM(N67:N83)</f>
        <v>0</v>
      </c>
      <c r="O84" s="375"/>
      <c r="P84" s="375">
        <f t="shared" si="13"/>
        <v>0</v>
      </c>
      <c r="Q84" s="375">
        <f>SUM(Q67:Q83)</f>
        <v>0</v>
      </c>
      <c r="R84" s="166"/>
      <c r="S84" s="221"/>
      <c r="T84" s="221" t="s">
        <v>2810</v>
      </c>
      <c r="U84" s="292">
        <f t="shared" si="17"/>
        <v>60</v>
      </c>
      <c r="V84" s="293" t="str">
        <f>IF(ISERROR(VLOOKUP($AB$6&amp;"_"&amp;$AB$7&amp;"_"&amp;$U84&amp;"_"&amp;$V$8&amp;"_"&amp;V$9,qryCOR[],7,FALSE)),"",VLOOKUP($AB$6&amp;"_"&amp;$AB$7&amp;"_"&amp;$U84&amp;"_"&amp;$V$8&amp;"_"&amp;V$9,qryCOR[],7,FALSE))</f>
        <v/>
      </c>
      <c r="W84" s="293" t="str">
        <f>IF(ISERROR(VLOOKUP($AB$6&amp;"_"&amp;$AB$7&amp;"_"&amp;$U84&amp;"_"&amp;$V$8&amp;"_"&amp;W$9,qryCOR[],7,FALSE)),"",VLOOKUP($AB$6&amp;"_"&amp;$AB$7&amp;"_"&amp;$U84&amp;"_"&amp;$V$8&amp;"_"&amp;W$9,qryCOR[],7,FALSE))</f>
        <v/>
      </c>
      <c r="X84" s="293">
        <f t="shared" si="18"/>
        <v>0</v>
      </c>
      <c r="Y84" s="293" t="str">
        <f t="shared" si="20"/>
        <v/>
      </c>
      <c r="Z84" s="294" t="str">
        <f>IF(ISERROR(Y84/W84),"",IF(OR(W84=0,X84=0),Text!$F$325,(Y84/W84)*100))</f>
        <v/>
      </c>
      <c r="AA84" s="586" t="str">
        <f>IF(OR(T84="T",T84="L",Y84="",Z84=""),"",IF(Z84=Text!$F$325,"Z",IF(AND(ABS(Y84)&gt;$Y$7,ABS(Z84)&gt;$Z$7),1,"")))</f>
        <v/>
      </c>
      <c r="AB84" s="298" t="str">
        <f>IF(OR(T84="T",T84="L",Y84="",Z84=""),"",IF(ISERROR(VLOOKUP($U84&amp;"_"&amp;$V$8,CORValIn[],6,FALSE)),"",IF(VLOOKUP($U84&amp;"_"&amp;$V$8,CORValIn[],6,FALSE)=0,"",VLOOKUP($U84&amp;"_"&amp;$V$8,CORValIn[],6,FALSE))))</f>
        <v/>
      </c>
      <c r="AC84" s="296" t="str">
        <f t="shared" si="19"/>
        <v/>
      </c>
      <c r="AD84" s="307" t="str">
        <f>IF(OR(T84="T",T84="L",Y84="",Z84=""),"",IF(ISERROR(VLOOKUP($U84&amp;"_"&amp;$V$8,CORValIn[],7,FALSE)),"",IF(VLOOKUP($U84&amp;"_"&amp;$V$8,CORValIn[],7,FALSE)=0,"",VLOOKUP($U84&amp;"_"&amp;$V$8,CORValIn[],7,FALSE))))</f>
        <v/>
      </c>
      <c r="AE84" s="598"/>
      <c r="AF84" s="297" t="str">
        <f>IF(OR(T84="T",T84="L",Y84="",Z84=""),"",IF(ISERROR(VLOOKUP($U84&amp;"_"&amp;$V$8,CORValIn[],8,FALSE)),"",IF(VLOOKUP($U84&amp;"_"&amp;$V$8,CORValIn[],8,FALSE)=0,"",VLOOKUP($U84&amp;"_"&amp;$V$8,CORValIn[],8,FALSE))))</f>
        <v/>
      </c>
      <c r="AG84" s="302"/>
      <c r="AH84" s="303"/>
    </row>
    <row r="85" spans="1:34" ht="14.15" customHeight="1" x14ac:dyDescent="0.35">
      <c r="A85" s="141"/>
      <c r="B85" s="342">
        <v>61</v>
      </c>
      <c r="C85" s="120" t="str">
        <f>Text!F103</f>
        <v>Gwasanaeth tân ac achub</v>
      </c>
      <c r="D85" s="340">
        <v>0</v>
      </c>
      <c r="E85" s="340">
        <v>0</v>
      </c>
      <c r="F85" s="340">
        <v>0</v>
      </c>
      <c r="G85" s="340">
        <v>0</v>
      </c>
      <c r="H85" s="375">
        <f t="shared" si="15"/>
        <v>0</v>
      </c>
      <c r="I85" s="340">
        <v>0</v>
      </c>
      <c r="J85" s="340">
        <v>0</v>
      </c>
      <c r="K85" s="340">
        <v>0</v>
      </c>
      <c r="L85" s="375">
        <f t="shared" si="10"/>
        <v>0</v>
      </c>
      <c r="M85" s="340">
        <v>0</v>
      </c>
      <c r="N85" s="340">
        <v>0</v>
      </c>
      <c r="O85" s="340">
        <v>0</v>
      </c>
      <c r="P85" s="375">
        <f t="shared" si="13"/>
        <v>0</v>
      </c>
      <c r="Q85" s="340">
        <v>0</v>
      </c>
      <c r="R85" s="166"/>
      <c r="S85" s="221"/>
      <c r="T85" s="221"/>
      <c r="U85" s="292">
        <f t="shared" si="17"/>
        <v>61</v>
      </c>
      <c r="V85" s="293" t="str">
        <f>IF(ISERROR(VLOOKUP($AB$6&amp;"_"&amp;$AB$7&amp;"_"&amp;$U85&amp;"_"&amp;$V$8&amp;"_"&amp;V$9,qryCOR[],7,FALSE)),"",VLOOKUP($AB$6&amp;"_"&amp;$AB$7&amp;"_"&amp;$U85&amp;"_"&amp;$V$8&amp;"_"&amp;V$9,qryCOR[],7,FALSE))</f>
        <v/>
      </c>
      <c r="W85" s="293" t="str">
        <f>IF(ISERROR(VLOOKUP($AB$6&amp;"_"&amp;$AB$7&amp;"_"&amp;$U85&amp;"_"&amp;$V$8&amp;"_"&amp;W$9,qryCOR[],7,FALSE)),"",VLOOKUP($AB$6&amp;"_"&amp;$AB$7&amp;"_"&amp;$U85&amp;"_"&amp;$V$8&amp;"_"&amp;W$9,qryCOR[],7,FALSE))</f>
        <v/>
      </c>
      <c r="X85" s="293">
        <f t="shared" si="18"/>
        <v>0</v>
      </c>
      <c r="Y85" s="293" t="str">
        <f t="shared" si="20"/>
        <v/>
      </c>
      <c r="Z85" s="294" t="str">
        <f>IF(ISERROR(Y85/W85),"",IF(OR(W85=0,X85=0),Text!$F$325,(Y85/W85)*100))</f>
        <v/>
      </c>
      <c r="AA85" s="586" t="str">
        <f>IF(OR(T85="T",T85="L",Y85="",Z85=""),"",IF(Z85=Text!$F$325,"Z",IF(AND(ABS(Y85)&gt;$Y$7,ABS(Z85)&gt;$Z$7),1,"")))</f>
        <v/>
      </c>
      <c r="AB85" s="295" t="str">
        <f>IF(OR(T85="T",T85="L",Y85="",Z85=""),"",IF(ISERROR(VLOOKUP($U85&amp;"_"&amp;$V$8,CORValIn[],6,FALSE)),"",IF(VLOOKUP($U85&amp;"_"&amp;$V$8,CORValIn[],6,FALSE)=0,"",VLOOKUP($U85&amp;"_"&amp;$V$8,CORValIn[],6,FALSE))))</f>
        <v/>
      </c>
      <c r="AC85" s="296" t="str">
        <f t="shared" si="19"/>
        <v/>
      </c>
      <c r="AD85" s="306" t="str">
        <f>IF(OR(T85="T",T85="L",Y85="",Z85=""),"",IF(ISERROR(VLOOKUP($U85&amp;"_"&amp;$V$8,CORValIn[],7,FALSE)),"",IF(VLOOKUP($U85&amp;"_"&amp;$V$8,CORValIn[],7,FALSE)=0,"",VLOOKUP($U85&amp;"_"&amp;$V$8,CORValIn[],7,FALSE))))</f>
        <v/>
      </c>
      <c r="AE85" s="598"/>
      <c r="AF85" s="297" t="str">
        <f>IF(OR(T85="T",T85="L",Y85="",Z85=""),"",IF(ISERROR(VLOOKUP($U85&amp;"_"&amp;$V$8,CORValIn[],8,FALSE)),"",IF(VLOOKUP($U85&amp;"_"&amp;$V$8,CORValIn[],8,FALSE)=0,"",VLOOKUP($U85&amp;"_"&amp;$V$8,CORValIn[],8,FALSE))))</f>
        <v/>
      </c>
      <c r="AG85" s="299"/>
      <c r="AH85" s="301"/>
    </row>
    <row r="86" spans="1:34" ht="14.15" customHeight="1" x14ac:dyDescent="0.35">
      <c r="A86" s="141"/>
      <c r="B86" s="342">
        <v>62</v>
      </c>
      <c r="C86" s="120" t="str">
        <f>Text!F104</f>
        <v>Gwasanaeth yr heddlu</v>
      </c>
      <c r="D86" s="340">
        <v>0</v>
      </c>
      <c r="E86" s="340">
        <v>0</v>
      </c>
      <c r="F86" s="340">
        <v>0</v>
      </c>
      <c r="G86" s="340">
        <v>0</v>
      </c>
      <c r="H86" s="375">
        <f t="shared" si="15"/>
        <v>0</v>
      </c>
      <c r="I86" s="340">
        <v>0</v>
      </c>
      <c r="J86" s="340">
        <v>0</v>
      </c>
      <c r="K86" s="340">
        <v>0</v>
      </c>
      <c r="L86" s="375">
        <f t="shared" si="10"/>
        <v>0</v>
      </c>
      <c r="M86" s="340">
        <v>0</v>
      </c>
      <c r="N86" s="340">
        <v>0</v>
      </c>
      <c r="O86" s="340">
        <v>0</v>
      </c>
      <c r="P86" s="375">
        <f t="shared" si="13"/>
        <v>0</v>
      </c>
      <c r="Q86" s="340">
        <v>0</v>
      </c>
      <c r="R86" s="166"/>
      <c r="S86" s="221"/>
      <c r="T86" s="221"/>
      <c r="U86" s="292">
        <f t="shared" si="17"/>
        <v>62</v>
      </c>
      <c r="V86" s="293" t="str">
        <f>IF(ISERROR(VLOOKUP($AB$6&amp;"_"&amp;$AB$7&amp;"_"&amp;$U86&amp;"_"&amp;$V$8&amp;"_"&amp;V$9,qryCOR[],7,FALSE)),"",VLOOKUP($AB$6&amp;"_"&amp;$AB$7&amp;"_"&amp;$U86&amp;"_"&amp;$V$8&amp;"_"&amp;V$9,qryCOR[],7,FALSE))</f>
        <v/>
      </c>
      <c r="W86" s="293" t="str">
        <f>IF(ISERROR(VLOOKUP($AB$6&amp;"_"&amp;$AB$7&amp;"_"&amp;$U86&amp;"_"&amp;$V$8&amp;"_"&amp;W$9,qryCOR[],7,FALSE)),"",VLOOKUP($AB$6&amp;"_"&amp;$AB$7&amp;"_"&amp;$U86&amp;"_"&amp;$V$8&amp;"_"&amp;W$9,qryCOR[],7,FALSE))</f>
        <v/>
      </c>
      <c r="X86" s="293">
        <f t="shared" si="18"/>
        <v>0</v>
      </c>
      <c r="Y86" s="293" t="str">
        <f t="shared" si="20"/>
        <v/>
      </c>
      <c r="Z86" s="294" t="str">
        <f>IF(ISERROR(Y86/W86),"",IF(OR(W86=0,X86=0),Text!$F$325,(Y86/W86)*100))</f>
        <v/>
      </c>
      <c r="AA86" s="586" t="str">
        <f>IF(OR(T86="T",T86="L",Y86="",Z86=""),"",IF(Z86=Text!$F$325,"Z",IF(AND(ABS(Y86)&gt;$Y$7,ABS(Z86)&gt;$Z$7),1,"")))</f>
        <v/>
      </c>
      <c r="AB86" s="295" t="str">
        <f>IF(OR(T86="T",T86="L",Y86="",Z86=""),"",IF(ISERROR(VLOOKUP($U86&amp;"_"&amp;$V$8,CORValIn[],6,FALSE)),"",IF(VLOOKUP($U86&amp;"_"&amp;$V$8,CORValIn[],6,FALSE)=0,"",VLOOKUP($U86&amp;"_"&amp;$V$8,CORValIn[],6,FALSE))))</f>
        <v/>
      </c>
      <c r="AC86" s="296" t="str">
        <f t="shared" si="19"/>
        <v/>
      </c>
      <c r="AD86" s="306" t="str">
        <f>IF(OR(T86="T",T86="L",Y86="",Z86=""),"",IF(ISERROR(VLOOKUP($U86&amp;"_"&amp;$V$8,CORValIn[],7,FALSE)),"",IF(VLOOKUP($U86&amp;"_"&amp;$V$8,CORValIn[],7,FALSE)=0,"",VLOOKUP($U86&amp;"_"&amp;$V$8,CORValIn[],7,FALSE))))</f>
        <v/>
      </c>
      <c r="AE86" s="598"/>
      <c r="AF86" s="297" t="str">
        <f>IF(OR(T86="T",T86="L",Y86="",Z86=""),"",IF(ISERROR(VLOOKUP($U86&amp;"_"&amp;$V$8,CORValIn[],8,FALSE)),"",IF(VLOOKUP($U86&amp;"_"&amp;$V$8,CORValIn[],8,FALSE)=0,"",VLOOKUP($U86&amp;"_"&amp;$V$8,CORValIn[],8,FALSE))))</f>
        <v/>
      </c>
      <c r="AG86" s="299"/>
      <c r="AH86" s="301"/>
    </row>
    <row r="87" spans="1:34" s="258" customFormat="1" ht="14.15" customHeight="1" x14ac:dyDescent="0.35">
      <c r="A87" s="141"/>
      <c r="B87" s="342">
        <v>63</v>
      </c>
      <c r="C87" s="120" t="str">
        <f>Text!F105</f>
        <v>Llysoedd y crwneriaid</v>
      </c>
      <c r="D87" s="340">
        <v>0</v>
      </c>
      <c r="E87" s="340">
        <v>0</v>
      </c>
      <c r="F87" s="340">
        <v>0</v>
      </c>
      <c r="G87" s="340">
        <v>0</v>
      </c>
      <c r="H87" s="375">
        <f t="shared" si="15"/>
        <v>0</v>
      </c>
      <c r="I87" s="340">
        <v>0</v>
      </c>
      <c r="J87" s="340">
        <v>0</v>
      </c>
      <c r="K87" s="340">
        <v>0</v>
      </c>
      <c r="L87" s="375">
        <f t="shared" si="10"/>
        <v>0</v>
      </c>
      <c r="M87" s="340">
        <v>0</v>
      </c>
      <c r="N87" s="340">
        <v>0</v>
      </c>
      <c r="O87" s="340">
        <v>0</v>
      </c>
      <c r="P87" s="375">
        <f t="shared" si="13"/>
        <v>0</v>
      </c>
      <c r="Q87" s="340">
        <v>0</v>
      </c>
      <c r="R87" s="166"/>
      <c r="S87" s="221"/>
      <c r="T87" s="221"/>
      <c r="U87" s="292">
        <f t="shared" si="17"/>
        <v>63</v>
      </c>
      <c r="V87" s="293" t="str">
        <f>IF(ISERROR(VLOOKUP($AB$6&amp;"_"&amp;$AB$7&amp;"_"&amp;$U87&amp;"_"&amp;$V$8&amp;"_"&amp;V$9,qryCOR[],7,FALSE)),"",VLOOKUP($AB$6&amp;"_"&amp;$AB$7&amp;"_"&amp;$U87&amp;"_"&amp;$V$8&amp;"_"&amp;V$9,qryCOR[],7,FALSE))</f>
        <v/>
      </c>
      <c r="W87" s="293" t="str">
        <f>IF(ISERROR(VLOOKUP($AB$6&amp;"_"&amp;$AB$7&amp;"_"&amp;$U87&amp;"_"&amp;$V$8&amp;"_"&amp;W$9,qryCOR[],7,FALSE)),"",VLOOKUP($AB$6&amp;"_"&amp;$AB$7&amp;"_"&amp;$U87&amp;"_"&amp;$V$8&amp;"_"&amp;W$9,qryCOR[],7,FALSE))</f>
        <v/>
      </c>
      <c r="X87" s="293">
        <f t="shared" si="18"/>
        <v>0</v>
      </c>
      <c r="Y87" s="293" t="str">
        <f t="shared" si="20"/>
        <v/>
      </c>
      <c r="Z87" s="294" t="str">
        <f>IF(ISERROR(Y87/W87),"",IF(OR(W87=0,X87=0),Text!$F$325,(Y87/W87)*100))</f>
        <v/>
      </c>
      <c r="AA87" s="586" t="str">
        <f>IF(OR(T87="T",T87="L",Y87="",Z87=""),"",IF(Z87=Text!$F$325,"Z",IF(AND(ABS(Y87)&gt;$Y$7,ABS(Z87)&gt;$Z$7),1,"")))</f>
        <v/>
      </c>
      <c r="AB87" s="295" t="str">
        <f>IF(OR(T87="T",T87="L",Y87="",Z87=""),"",IF(ISERROR(VLOOKUP($U87&amp;"_"&amp;$V$8,CORValIn[],6,FALSE)),"",IF(VLOOKUP($U87&amp;"_"&amp;$V$8,CORValIn[],6,FALSE)=0,"",VLOOKUP($U87&amp;"_"&amp;$V$8,CORValIn[],6,FALSE))))</f>
        <v/>
      </c>
      <c r="AC87" s="296" t="str">
        <f t="shared" si="19"/>
        <v/>
      </c>
      <c r="AD87" s="306" t="str">
        <f>IF(OR(T87="T",T87="L",Y87="",Z87=""),"",IF(ISERROR(VLOOKUP($U87&amp;"_"&amp;$V$8,CORValIn[],7,FALSE)),"",IF(VLOOKUP($U87&amp;"_"&amp;$V$8,CORValIn[],7,FALSE)=0,"",VLOOKUP($U87&amp;"_"&amp;$V$8,CORValIn[],7,FALSE))))</f>
        <v/>
      </c>
      <c r="AE87" s="598"/>
      <c r="AF87" s="297" t="str">
        <f>IF(OR(T87="T",T87="L",Y87="",Z87=""),"",IF(ISERROR(VLOOKUP($U87&amp;"_"&amp;$V$8,CORValIn[],8,FALSE)),"",IF(VLOOKUP($U87&amp;"_"&amp;$V$8,CORValIn[],8,FALSE)=0,"",VLOOKUP($U87&amp;"_"&amp;$V$8,CORValIn[],8,FALSE))))</f>
        <v/>
      </c>
      <c r="AG87" s="299"/>
      <c r="AH87" s="301"/>
    </row>
    <row r="88" spans="1:34" ht="22.5" customHeight="1" x14ac:dyDescent="0.35">
      <c r="A88" s="141"/>
      <c r="B88" s="183">
        <v>65</v>
      </c>
      <c r="C88" s="184" t="str">
        <f>Text!F106</f>
        <v>Cyfanswm cyfraith, trefn a gwasanaethau diogelu (llinellau 61 i 63)</v>
      </c>
      <c r="D88" s="375">
        <f t="shared" ref="D88:K88" si="21">SUM(D85:D87)</f>
        <v>0</v>
      </c>
      <c r="E88" s="375">
        <f t="shared" si="21"/>
        <v>0</v>
      </c>
      <c r="F88" s="375">
        <f t="shared" si="21"/>
        <v>0</v>
      </c>
      <c r="G88" s="375">
        <f t="shared" si="21"/>
        <v>0</v>
      </c>
      <c r="H88" s="375">
        <f t="shared" si="15"/>
        <v>0</v>
      </c>
      <c r="I88" s="375">
        <f t="shared" si="21"/>
        <v>0</v>
      </c>
      <c r="J88" s="375">
        <f t="shared" si="21"/>
        <v>0</v>
      </c>
      <c r="K88" s="375">
        <f t="shared" si="21"/>
        <v>0</v>
      </c>
      <c r="L88" s="375">
        <f t="shared" si="10"/>
        <v>0</v>
      </c>
      <c r="M88" s="375">
        <f>SUM(M85:M87)</f>
        <v>0</v>
      </c>
      <c r="N88" s="375">
        <f>SUM(N85:N87)</f>
        <v>0</v>
      </c>
      <c r="O88" s="382"/>
      <c r="P88" s="375">
        <f t="shared" si="13"/>
        <v>0</v>
      </c>
      <c r="Q88" s="375">
        <f>SUM(Q85:Q87)</f>
        <v>0</v>
      </c>
      <c r="R88" s="166"/>
      <c r="S88" s="221"/>
      <c r="T88" s="221" t="s">
        <v>2810</v>
      </c>
      <c r="U88" s="292">
        <f t="shared" si="17"/>
        <v>65</v>
      </c>
      <c r="V88" s="293" t="str">
        <f>IF(ISERROR(VLOOKUP($AB$6&amp;"_"&amp;$AB$7&amp;"_"&amp;$U88&amp;"_"&amp;$V$8&amp;"_"&amp;V$9,qryCOR[],7,FALSE)),"",VLOOKUP($AB$6&amp;"_"&amp;$AB$7&amp;"_"&amp;$U88&amp;"_"&amp;$V$8&amp;"_"&amp;V$9,qryCOR[],7,FALSE))</f>
        <v/>
      </c>
      <c r="W88" s="293" t="str">
        <f>IF(ISERROR(VLOOKUP($AB$6&amp;"_"&amp;$AB$7&amp;"_"&amp;$U88&amp;"_"&amp;$V$8&amp;"_"&amp;W$9,qryCOR[],7,FALSE)),"",VLOOKUP($AB$6&amp;"_"&amp;$AB$7&amp;"_"&amp;$U88&amp;"_"&amp;$V$8&amp;"_"&amp;W$9,qryCOR[],7,FALSE))</f>
        <v/>
      </c>
      <c r="X88" s="293">
        <f t="shared" si="18"/>
        <v>0</v>
      </c>
      <c r="Y88" s="293" t="str">
        <f t="shared" si="20"/>
        <v/>
      </c>
      <c r="Z88" s="294" t="str">
        <f>IF(ISERROR(Y88/W88),"",IF(OR(W88=0,X88=0),Text!$F$325,(Y88/W88)*100))</f>
        <v/>
      </c>
      <c r="AA88" s="586" t="str">
        <f>IF(OR(T88="T",T88="L",Y88="",Z88=""),"",IF(Z88=Text!$F$325,"Z",IF(AND(ABS(Y88)&gt;$Y$7,ABS(Z88)&gt;$Z$7),1,"")))</f>
        <v/>
      </c>
      <c r="AB88" s="295" t="str">
        <f>IF(OR(T88="T",T88="L",Y88="",Z88=""),"",IF(ISERROR(VLOOKUP($U88&amp;"_"&amp;$V$8,CORValIn[],6,FALSE)),"",IF(VLOOKUP($U88&amp;"_"&amp;$V$8,CORValIn[],6,FALSE)=0,"",VLOOKUP($U88&amp;"_"&amp;$V$8,CORValIn[],6,FALSE))))</f>
        <v/>
      </c>
      <c r="AC88" s="296" t="str">
        <f t="shared" si="19"/>
        <v/>
      </c>
      <c r="AD88" s="306" t="str">
        <f>IF(OR(T88="T",T88="L",Y88="",Z88=""),"",IF(ISERROR(VLOOKUP($U88&amp;"_"&amp;$V$8,CORValIn[],7,FALSE)),"",IF(VLOOKUP($U88&amp;"_"&amp;$V$8,CORValIn[],7,FALSE)=0,"",VLOOKUP($U88&amp;"_"&amp;$V$8,CORValIn[],7,FALSE))))</f>
        <v/>
      </c>
      <c r="AE88" s="598"/>
      <c r="AF88" s="297" t="str">
        <f>IF(OR(T88="T",T88="L",Y88="",Z88=""),"",IF(ISERROR(VLOOKUP($U88&amp;"_"&amp;$V$8,CORValIn[],8,FALSE)),"",IF(VLOOKUP($U88&amp;"_"&amp;$V$8,CORValIn[],8,FALSE)=0,"",VLOOKUP($U88&amp;"_"&amp;$V$8,CORValIn[],8,FALSE))))</f>
        <v/>
      </c>
      <c r="AG88" s="299"/>
      <c r="AH88" s="301"/>
    </row>
    <row r="89" spans="1:34" ht="22.5" customHeight="1" x14ac:dyDescent="0.35">
      <c r="A89" s="141"/>
      <c r="B89" s="183">
        <v>66</v>
      </c>
      <c r="C89" s="184" t="str">
        <f>Text!F107</f>
        <v>Cyfanswm pob gwasanaeth (llinellau 6+7+15+36+40+44+48+60+65)</v>
      </c>
      <c r="D89" s="375">
        <f>SUM(D18,D19,D34,D55,D59,D63,D66,D84,D88)</f>
        <v>0</v>
      </c>
      <c r="E89" s="375">
        <f>SUM(E18,E19,E34,E55,E59,E63,E66,E84,E88)</f>
        <v>0</v>
      </c>
      <c r="F89" s="375">
        <f>SUM(F18,F19,F34,F55,F59,F63,F66,F84,F88)</f>
        <v>0</v>
      </c>
      <c r="G89" s="375">
        <f>SUM(G18,G19,G34,G55,G59,G63,G66,G84,G88)</f>
        <v>0</v>
      </c>
      <c r="H89" s="375">
        <f t="shared" si="15"/>
        <v>0</v>
      </c>
      <c r="I89" s="375">
        <f>SUM(I18,I19,I34,I55,I59,I63,I66,I84,I88)</f>
        <v>0</v>
      </c>
      <c r="J89" s="375">
        <f>SUM(J18,J19,J34,J55,J59,J63,J66,J84,J88)</f>
        <v>0</v>
      </c>
      <c r="K89" s="375">
        <f>SUM(K18,K19,K34,K55,K59,K63,K66,K84,K88)</f>
        <v>0</v>
      </c>
      <c r="L89" s="375">
        <f>SUM(H89:K89)</f>
        <v>0</v>
      </c>
      <c r="M89" s="375">
        <f>SUM(M18,M19,M34,M55,M59,M63,M66,M84,M88)</f>
        <v>0</v>
      </c>
      <c r="N89" s="375">
        <f>SUM(N18,N19,N34,N55,N59,N63,N66,N84,N88)</f>
        <v>0</v>
      </c>
      <c r="O89" s="382"/>
      <c r="P89" s="375">
        <f>SUM(M89:N89)</f>
        <v>0</v>
      </c>
      <c r="Q89" s="375">
        <f>SUM(Q18,Q19,Q34,Q55,Q59,Q63,Q66,Q84,Q88)</f>
        <v>0</v>
      </c>
      <c r="R89" s="166"/>
      <c r="S89" s="221"/>
      <c r="T89" s="221" t="s">
        <v>2810</v>
      </c>
      <c r="U89" s="292">
        <f t="shared" si="17"/>
        <v>66</v>
      </c>
      <c r="V89" s="293" t="str">
        <f>IF(ISERROR(VLOOKUP($AB$6&amp;"_"&amp;$AB$7&amp;"_"&amp;$U89&amp;"_"&amp;$V$8&amp;"_"&amp;V$9,qryCOR[],7,FALSE)),"",VLOOKUP($AB$6&amp;"_"&amp;$AB$7&amp;"_"&amp;$U89&amp;"_"&amp;$V$8&amp;"_"&amp;V$9,qryCOR[],7,FALSE))</f>
        <v/>
      </c>
      <c r="W89" s="293" t="str">
        <f>IF(ISERROR(VLOOKUP($AB$6&amp;"_"&amp;$AB$7&amp;"_"&amp;$U89&amp;"_"&amp;$V$8&amp;"_"&amp;W$9,qryCOR[],7,FALSE)),"",VLOOKUP($AB$6&amp;"_"&amp;$AB$7&amp;"_"&amp;$U89&amp;"_"&amp;$V$8&amp;"_"&amp;W$9,qryCOR[],7,FALSE))</f>
        <v/>
      </c>
      <c r="X89" s="293">
        <f t="shared" si="18"/>
        <v>0</v>
      </c>
      <c r="Y89" s="293" t="str">
        <f t="shared" si="20"/>
        <v/>
      </c>
      <c r="Z89" s="294" t="str">
        <f>IF(ISERROR(Y89/W89),"",IF(OR(W89=0,X89=0),Text!$F$325,(Y89/W89)*100))</f>
        <v/>
      </c>
      <c r="AA89" s="586" t="str">
        <f>IF(OR(T89="T",T89="L",Y89="",Z89=""),"",IF(Z89=Text!$F$325,"Z",IF(AND(ABS(Y89)&gt;$Y$7,ABS(Z89)&gt;$Z$7),1,"")))</f>
        <v/>
      </c>
      <c r="AB89" s="295" t="str">
        <f>IF(OR(T89="T",T89="L",Y89="",Z89=""),"",IF(ISERROR(VLOOKUP($U89&amp;"_"&amp;$V$8,CORValIn[],6,FALSE)),"",IF(VLOOKUP($U89&amp;"_"&amp;$V$8,CORValIn[],6,FALSE)=0,"",VLOOKUP($U89&amp;"_"&amp;$V$8,CORValIn[],6,FALSE))))</f>
        <v/>
      </c>
      <c r="AC89" s="296" t="str">
        <f t="shared" si="19"/>
        <v/>
      </c>
      <c r="AD89" s="306" t="str">
        <f>IF(OR(T89="T",T89="L",Y89="",Z89=""),"",IF(ISERROR(VLOOKUP($U89&amp;"_"&amp;$V$8,CORValIn[],7,FALSE)),"",IF(VLOOKUP($U89&amp;"_"&amp;$V$8,CORValIn[],7,FALSE)=0,"",VLOOKUP($U89&amp;"_"&amp;$V$8,CORValIn[],7,FALSE))))</f>
        <v/>
      </c>
      <c r="AE89" s="598"/>
      <c r="AF89" s="297" t="str">
        <f>IF(OR(T89="T",T89="L",Y89="",Z89=""),"",IF(ISERROR(VLOOKUP($U89&amp;"_"&amp;$V$8,CORValIn[],8,FALSE)),"",IF(VLOOKUP($U89&amp;"_"&amp;$V$8,CORValIn[],8,FALSE)=0,"",VLOOKUP($U89&amp;"_"&amp;$V$8,CORValIn[],8,FALSE))))</f>
        <v/>
      </c>
      <c r="AG89" s="299"/>
      <c r="AH89" s="301"/>
    </row>
    <row r="90" spans="1:34" ht="12" customHeight="1" x14ac:dyDescent="0.35">
      <c r="A90" s="141"/>
      <c r="B90" s="183"/>
      <c r="C90" s="182"/>
      <c r="D90" s="182"/>
      <c r="E90" s="182"/>
      <c r="F90" s="182"/>
      <c r="G90" s="182"/>
      <c r="H90" s="182"/>
      <c r="I90" s="182"/>
      <c r="J90" s="182"/>
      <c r="K90" s="182"/>
      <c r="L90" s="182"/>
      <c r="M90" s="182"/>
      <c r="N90" s="182"/>
      <c r="O90" s="182"/>
      <c r="P90" s="182"/>
      <c r="Q90" s="182"/>
      <c r="R90" s="166"/>
      <c r="S90" s="221"/>
      <c r="T90" s="221"/>
      <c r="AA90"/>
      <c r="AB90"/>
      <c r="AC90"/>
      <c r="AD90"/>
      <c r="AE90"/>
      <c r="AF90"/>
      <c r="AG90"/>
      <c r="AH90"/>
    </row>
    <row r="91" spans="1:34" x14ac:dyDescent="0.35">
      <c r="A91" s="141"/>
      <c r="B91" s="582" t="str">
        <f>Text!F108</f>
        <v>Mae'r ffigurau mewn glas yn cael eu cyfrifo, mae'r celloedd wedi'u diogelu</v>
      </c>
      <c r="C91" s="186"/>
      <c r="D91" s="186"/>
      <c r="E91" s="186"/>
      <c r="F91" s="186"/>
      <c r="G91" s="186"/>
      <c r="H91" s="186"/>
      <c r="I91" s="186"/>
      <c r="J91" s="186"/>
      <c r="K91" s="186"/>
      <c r="L91" s="186"/>
      <c r="M91" s="186"/>
      <c r="N91" s="186"/>
      <c r="O91" s="186"/>
      <c r="P91" s="186"/>
      <c r="Q91" s="186"/>
      <c r="R91" s="187"/>
      <c r="S91" s="221"/>
      <c r="T91" s="221"/>
      <c r="AA91"/>
      <c r="AB91"/>
      <c r="AC91"/>
      <c r="AD91"/>
      <c r="AE91"/>
      <c r="AF91"/>
      <c r="AG91"/>
      <c r="AH91"/>
    </row>
    <row r="92" spans="1:34" x14ac:dyDescent="0.35">
      <c r="A92" s="223"/>
      <c r="B92" s="223"/>
      <c r="C92" s="223"/>
      <c r="D92" s="223"/>
      <c r="E92" s="223"/>
      <c r="F92" s="223"/>
      <c r="G92" s="223"/>
      <c r="H92" s="223"/>
      <c r="I92" s="223"/>
      <c r="J92" s="223"/>
      <c r="K92" s="223"/>
      <c r="L92" s="223"/>
      <c r="M92" s="223"/>
      <c r="N92" s="223"/>
      <c r="O92" s="223"/>
      <c r="P92" s="223"/>
      <c r="Q92" s="223"/>
      <c r="R92" s="223"/>
      <c r="S92" s="221"/>
      <c r="T92" s="221"/>
    </row>
    <row r="93" spans="1:34" x14ac:dyDescent="0.35">
      <c r="A93" s="223"/>
      <c r="B93" s="223"/>
      <c r="C93" s="223"/>
      <c r="D93" s="223"/>
      <c r="E93" s="223"/>
      <c r="F93" s="223"/>
      <c r="G93" s="223"/>
      <c r="H93" s="223"/>
      <c r="I93" s="223"/>
      <c r="J93" s="223"/>
      <c r="K93" s="223"/>
      <c r="L93" s="223"/>
      <c r="M93" s="223"/>
      <c r="N93" s="223"/>
      <c r="O93" s="223"/>
      <c r="P93" s="223"/>
      <c r="Q93" s="223"/>
      <c r="R93" s="223"/>
      <c r="S93" s="221"/>
      <c r="T93" s="221"/>
    </row>
    <row r="94" spans="1:34" x14ac:dyDescent="0.35">
      <c r="A94" s="223"/>
      <c r="B94" s="223"/>
      <c r="C94" s="223"/>
      <c r="D94" s="223"/>
      <c r="E94" s="223"/>
      <c r="F94" s="223"/>
      <c r="G94" s="223"/>
      <c r="H94" s="223"/>
      <c r="I94" s="223"/>
      <c r="J94" s="223"/>
      <c r="K94" s="223"/>
      <c r="L94" s="223"/>
      <c r="M94" s="223"/>
      <c r="N94" s="223"/>
      <c r="O94" s="223"/>
      <c r="P94" s="223"/>
      <c r="Q94" s="223"/>
      <c r="R94" s="223"/>
      <c r="S94" s="221"/>
      <c r="T94" s="221"/>
    </row>
    <row r="95" spans="1:34" x14ac:dyDescent="0.35">
      <c r="A95" s="223"/>
      <c r="B95" s="223"/>
      <c r="C95" s="223"/>
      <c r="D95" s="223"/>
      <c r="E95" s="223"/>
      <c r="F95" s="223"/>
      <c r="G95" s="223"/>
      <c r="H95" s="223"/>
      <c r="I95" s="223"/>
      <c r="J95" s="223"/>
      <c r="K95" s="223"/>
      <c r="L95" s="223"/>
      <c r="M95" s="223"/>
      <c r="N95" s="223"/>
      <c r="O95" s="223"/>
      <c r="P95" s="223"/>
      <c r="Q95" s="223"/>
      <c r="R95" s="223"/>
      <c r="S95" s="221"/>
      <c r="T95" s="221"/>
    </row>
    <row r="96" spans="1:34" x14ac:dyDescent="0.35">
      <c r="A96" s="223"/>
      <c r="B96" s="223"/>
      <c r="C96" s="223"/>
      <c r="D96" s="223"/>
      <c r="E96" s="223"/>
      <c r="F96" s="223"/>
      <c r="G96" s="223"/>
      <c r="H96" s="223"/>
      <c r="I96" s="223"/>
      <c r="J96" s="223"/>
      <c r="K96" s="223"/>
      <c r="L96" s="223"/>
      <c r="M96" s="223"/>
      <c r="N96" s="223"/>
      <c r="O96" s="223"/>
      <c r="P96" s="223"/>
      <c r="Q96" s="223"/>
      <c r="R96" s="223"/>
      <c r="S96" s="221"/>
      <c r="T96" s="221"/>
    </row>
    <row r="97" spans="1:20" x14ac:dyDescent="0.35">
      <c r="A97" s="223"/>
      <c r="B97" s="223"/>
      <c r="C97" s="223"/>
      <c r="D97" s="223"/>
      <c r="E97" s="223"/>
      <c r="F97" s="223"/>
      <c r="G97" s="223"/>
      <c r="H97" s="223"/>
      <c r="I97" s="223"/>
      <c r="J97" s="223"/>
      <c r="K97" s="223"/>
      <c r="L97" s="223"/>
      <c r="M97" s="223"/>
      <c r="N97" s="223"/>
      <c r="O97" s="223"/>
      <c r="P97" s="223"/>
      <c r="Q97" s="223"/>
      <c r="R97" s="223"/>
      <c r="S97" s="221"/>
      <c r="T97" s="221"/>
    </row>
    <row r="98" spans="1:20" x14ac:dyDescent="0.35">
      <c r="A98" s="223"/>
      <c r="B98" s="223"/>
      <c r="C98" s="223"/>
      <c r="D98" s="223"/>
      <c r="E98" s="223"/>
      <c r="F98" s="223"/>
      <c r="G98" s="223"/>
      <c r="H98" s="223"/>
      <c r="I98" s="223"/>
      <c r="J98" s="223"/>
      <c r="K98" s="223"/>
      <c r="L98" s="223"/>
      <c r="M98" s="223"/>
      <c r="N98" s="223"/>
      <c r="O98" s="223"/>
      <c r="P98" s="223"/>
      <c r="Q98" s="223"/>
      <c r="R98" s="223"/>
      <c r="S98" s="221"/>
      <c r="T98" s="221"/>
    </row>
    <row r="99" spans="1:20" x14ac:dyDescent="0.35">
      <c r="A99" s="223"/>
      <c r="B99" s="223"/>
      <c r="C99" s="223"/>
      <c r="D99" s="223"/>
      <c r="E99" s="223"/>
      <c r="F99" s="223"/>
      <c r="G99" s="223"/>
      <c r="H99" s="223"/>
      <c r="I99" s="223"/>
      <c r="J99" s="223"/>
      <c r="K99" s="223"/>
      <c r="L99" s="223"/>
      <c r="M99" s="223"/>
      <c r="N99" s="223"/>
      <c r="O99" s="223"/>
      <c r="P99" s="223"/>
      <c r="Q99" s="223"/>
      <c r="R99" s="223"/>
      <c r="S99" s="221"/>
      <c r="T99" s="221"/>
    </row>
    <row r="100" spans="1:20" ht="15" customHeight="1" x14ac:dyDescent="0.35">
      <c r="A100" s="223"/>
      <c r="B100" s="223"/>
      <c r="C100" s="223"/>
      <c r="D100" s="223"/>
      <c r="E100" s="223"/>
      <c r="F100" s="223"/>
      <c r="G100" s="223"/>
      <c r="H100" s="223"/>
      <c r="I100" s="223"/>
      <c r="J100" s="223"/>
      <c r="K100" s="223"/>
      <c r="L100" s="223"/>
      <c r="M100" s="223"/>
      <c r="N100" s="223"/>
      <c r="O100" s="223"/>
      <c r="P100" s="223"/>
      <c r="Q100" s="223"/>
      <c r="R100" s="223"/>
    </row>
  </sheetData>
  <sheetProtection sheet="1" formatCells="0" formatColumns="0" formatRows="0"/>
  <mergeCells count="4">
    <mergeCell ref="M3:N3"/>
    <mergeCell ref="K3:L3"/>
    <mergeCell ref="D3:J3"/>
    <mergeCell ref="U2:AE4"/>
  </mergeCells>
  <phoneticPr fontId="0" type="noConversion"/>
  <conditionalFormatting sqref="D84:K84 Q88:Q89 M88:N89 P85:P89 M84:Q84 D66:K66 P67:P83 M66:Q66 P64:P65 H67:H83 L19:L26 D18:Q18 H19:H26 P19:P26 L28:L37 D34:G34 I34:K34 H28:H37 D44:G44 I44:K44 D55:K55 J54 D59:K59 D63:K63 H64:H65 P28:P33 M34:Q34 P42:P43 M44:Q44 M51:Q51 P52:P54 N54 M55:Q55 P56:P58 M59:Q59 P60:P62 P37:P39 M63:Q63 P35 D88:G89 H11:H17 L11:L17 P11:P17 D51:K51 D27:Q27 H55:H62 I88:K89 H85:H89 L40:L89 P46:P50 H40:H49">
    <cfRule type="expression" dxfId="124" priority="7" stopIfTrue="1">
      <formula>$H$16="Please select your authority on front page"</formula>
    </cfRule>
  </conditionalFormatting>
  <conditionalFormatting sqref="AA11 AA15:AA89">
    <cfRule type="cellIs" dxfId="123" priority="6" operator="equal">
      <formula>"Z"</formula>
    </cfRule>
  </conditionalFormatting>
  <conditionalFormatting sqref="AC11:AC13 AA11 AA15:AA89 AC15:AC89">
    <cfRule type="cellIs" dxfId="122" priority="5" operator="equal">
      <formula>1</formula>
    </cfRule>
  </conditionalFormatting>
  <conditionalFormatting sqref="AA14">
    <cfRule type="cellIs" dxfId="121" priority="4" operator="equal">
      <formula>"Z"</formula>
    </cfRule>
  </conditionalFormatting>
  <conditionalFormatting sqref="AC14 AA14">
    <cfRule type="cellIs" dxfId="120" priority="3" operator="equal">
      <formula>1</formula>
    </cfRule>
  </conditionalFormatting>
  <conditionalFormatting sqref="AA12:AA13">
    <cfRule type="cellIs" dxfId="119" priority="2" operator="equal">
      <formula>"Z"</formula>
    </cfRule>
  </conditionalFormatting>
  <conditionalFormatting sqref="AA12:AA13">
    <cfRule type="cellIs" dxfId="118" priority="1" operator="equal">
      <formula>1</formula>
    </cfRule>
  </conditionalFormatting>
  <hyperlinks>
    <hyperlink ref="C8" r:id="rId1" display="http://gov.wales/statistics-and-research/capital-outturn-data-collection/?skip=1&amp;lang=cy" xr:uid="{00000000-0004-0000-0100-000000000000}"/>
    <hyperlink ref="M3" r:id="rId2" xr:uid="{00000000-0004-0000-0100-000001000000}"/>
    <hyperlink ref="K3" r:id="rId3" xr:uid="{00000000-0004-0000-0100-000002000000}"/>
  </hyperlinks>
  <pageMargins left="0.19685039370078741" right="0.19685039370078741" top="0.19685039370078741" bottom="0.19685039370078741" header="0" footer="0"/>
  <pageSetup paperSize="9" scale="62" fitToHeight="2" orientation="landscape" r:id="rId4"/>
  <headerFooter alignWithMargins="0"/>
  <rowBreaks count="1" manualBreakCount="1">
    <brk id="51" min="1" max="17" man="1"/>
  </rowBreaks>
  <ignoredErrors>
    <ignoredError sqref="D27:E27 F27:Q27" formulaRange="1"/>
  </ignoredErrors>
  <drawing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4">
    <pageSetUpPr fitToPage="1"/>
  </sheetPr>
  <dimension ref="A1:M47"/>
  <sheetViews>
    <sheetView zoomScale="90" zoomScaleNormal="90" workbookViewId="0">
      <selection activeCell="E10" sqref="E10"/>
    </sheetView>
  </sheetViews>
  <sheetFormatPr defaultColWidth="8.84375" defaultRowHeight="15.5" x14ac:dyDescent="0.35"/>
  <cols>
    <col min="1" max="1" width="2.07421875" style="538" customWidth="1"/>
    <col min="2" max="2" width="4.765625" style="652" customWidth="1"/>
    <col min="3" max="3" width="45.23046875" style="538" customWidth="1"/>
    <col min="4" max="4" width="12.765625" style="538" customWidth="1"/>
    <col min="5" max="5" width="14.23046875" style="538" customWidth="1"/>
    <col min="6" max="7" width="12.765625" style="538" customWidth="1"/>
    <col min="8" max="8" width="12.765625" style="538" hidden="1" customWidth="1"/>
    <col min="9" max="11" width="12.765625" style="538" customWidth="1"/>
    <col min="12" max="12" width="1.765625" style="538" customWidth="1"/>
    <col min="13" max="13" width="8.84375" style="538" customWidth="1"/>
    <col min="14" max="16384" width="8.84375" style="222"/>
  </cols>
  <sheetData>
    <row r="1" spans="1:13" ht="15" customHeight="1" x14ac:dyDescent="0.35">
      <c r="A1"/>
      <c r="B1" s="140"/>
      <c r="C1"/>
      <c r="D1"/>
      <c r="E1"/>
      <c r="F1"/>
      <c r="G1"/>
      <c r="H1"/>
      <c r="I1"/>
      <c r="J1"/>
      <c r="K1"/>
      <c r="L1"/>
      <c r="M1" s="222"/>
    </row>
    <row r="2" spans="1:13" ht="22.5" customHeight="1" x14ac:dyDescent="0.35">
      <c r="A2"/>
      <c r="B2" s="188"/>
      <c r="C2" s="643" t="str">
        <f>FrontPage!B2</f>
        <v>Alldro cyfalaf 2022-23</v>
      </c>
      <c r="D2" s="14"/>
      <c r="E2" s="14"/>
      <c r="F2" s="14"/>
      <c r="G2" s="14"/>
      <c r="H2" s="14"/>
      <c r="I2" s="14"/>
      <c r="J2" s="14"/>
      <c r="K2" s="189" t="str">
        <f>FrontPage!L2</f>
        <v>COR</v>
      </c>
      <c r="L2" s="21"/>
      <c r="M2" s="222"/>
    </row>
    <row r="3" spans="1:13" ht="20.149999999999999" customHeight="1" x14ac:dyDescent="0.35">
      <c r="A3"/>
      <c r="B3" s="190"/>
      <c r="C3" s="191" t="str">
        <f>'COR1-2'!B3</f>
        <v>Dewiswch eich awdurdod ar y dudalen flaen</v>
      </c>
      <c r="D3" s="192"/>
      <c r="E3" s="47"/>
      <c r="F3" s="47"/>
      <c r="G3" s="47"/>
      <c r="H3" s="47"/>
      <c r="I3" s="47"/>
      <c r="J3" s="47"/>
      <c r="K3" s="47"/>
      <c r="L3" s="30"/>
      <c r="M3" s="222"/>
    </row>
    <row r="4" spans="1:13" ht="15.75" customHeight="1" x14ac:dyDescent="0.35">
      <c r="A4"/>
      <c r="B4" s="190"/>
      <c r="C4" s="146"/>
      <c r="D4" s="192"/>
      <c r="E4" s="47"/>
      <c r="F4" s="47"/>
      <c r="G4" s="47"/>
      <c r="H4" s="47"/>
      <c r="I4" s="47"/>
      <c r="J4" s="47"/>
      <c r="K4" s="47"/>
      <c r="L4" s="30"/>
      <c r="M4" s="222"/>
    </row>
    <row r="5" spans="1:13" ht="20.149999999999999" customHeight="1" x14ac:dyDescent="0.35">
      <c r="A5"/>
      <c r="B5" s="190"/>
      <c r="C5" s="152" t="str">
        <f>Text!F128</f>
        <v>COR 4:         Alldro cyfalaf 4</v>
      </c>
      <c r="D5" s="47"/>
      <c r="E5" s="47"/>
      <c r="F5" s="47"/>
      <c r="G5" s="47"/>
      <c r="H5" s="47"/>
      <c r="I5" s="47"/>
      <c r="J5" s="47"/>
      <c r="K5" s="47"/>
      <c r="L5" s="30"/>
      <c r="M5" s="222"/>
    </row>
    <row r="6" spans="1:13" ht="20.149999999999999" customHeight="1" x14ac:dyDescent="0.4">
      <c r="A6"/>
      <c r="B6" s="193"/>
      <c r="C6" s="28" t="str">
        <f>Text!F129</f>
        <v>Crynodeb cyfrif cyfalaf a chyllido gwariant cyfalaf</v>
      </c>
      <c r="D6" s="47"/>
      <c r="E6" s="47"/>
      <c r="F6" s="47"/>
      <c r="G6" s="47"/>
      <c r="H6" s="47"/>
      <c r="I6" s="47"/>
      <c r="J6" s="47"/>
      <c r="K6" s="143" t="str">
        <f>Text!F126</f>
        <v>£ miloedd</v>
      </c>
      <c r="L6" s="30"/>
      <c r="M6" s="222"/>
    </row>
    <row r="7" spans="1:13" ht="20.149999999999999" customHeight="1" x14ac:dyDescent="0.35">
      <c r="A7"/>
      <c r="B7" s="33"/>
      <c r="C7" s="28"/>
      <c r="D7" s="194" t="str">
        <f>Text!F123</f>
        <v>Gwariant</v>
      </c>
      <c r="E7" s="195"/>
      <c r="F7" s="196"/>
      <c r="G7" s="197"/>
      <c r="H7" s="196"/>
      <c r="I7" s="198"/>
      <c r="J7" s="199" t="str">
        <f>Text!F124</f>
        <v>Derbyniadau</v>
      </c>
      <c r="K7" s="197"/>
      <c r="L7" s="30"/>
      <c r="M7" s="222"/>
    </row>
    <row r="8" spans="1:13" ht="56.5" x14ac:dyDescent="0.35">
      <c r="A8"/>
      <c r="B8" s="200"/>
      <c r="C8" s="29"/>
      <c r="D8" s="201" t="str">
        <f>Text!F146</f>
        <v>Cyfanswm gwariant (COR 1-2, colofn 9)</v>
      </c>
      <c r="E8" s="202" t="str">
        <f>Text!F147</f>
        <v>Caffael cyfalaf cyfranddaliadau neu gyfalaf benthyg</v>
      </c>
      <c r="F8" s="201" t="str">
        <f>Text!F148</f>
        <v>Cyfanswm gwariant cyfalaf (1) + (2)</v>
      </c>
      <c r="G8" s="203" t="str">
        <f>Text!F149</f>
        <v>Gwariant drwy gyfarwyddyd adran 16(2)</v>
      </c>
      <c r="H8" s="203"/>
      <c r="I8" s="201" t="str">
        <f>Text!F150</f>
        <v>Cyfanswm derbyniadau (COR 1-2, colofn 13)</v>
      </c>
      <c r="J8" s="202" t="str">
        <f>Text!F151</f>
        <v>Cael gwared ar gyfalaf cyfranddalaiadau neu gyfalaf benthyg</v>
      </c>
      <c r="K8" s="201" t="str">
        <f>Text!F152</f>
        <v>Cyfanswm derbyniadau cyfalaf             (6) + (7)</v>
      </c>
      <c r="L8" s="30"/>
      <c r="M8" s="222"/>
    </row>
    <row r="9" spans="1:13" ht="20.149999999999999" customHeight="1" x14ac:dyDescent="0.35">
      <c r="A9"/>
      <c r="B9" s="204"/>
      <c r="C9" s="28" t="str">
        <f>Text!F130</f>
        <v>Bloc gwasanaethau (COR 1-2 cyfeiriadau cyfatebol)</v>
      </c>
      <c r="D9" s="205" t="s">
        <v>56</v>
      </c>
      <c r="E9" s="206" t="s">
        <v>57</v>
      </c>
      <c r="F9" s="207" t="s">
        <v>58</v>
      </c>
      <c r="G9" s="208" t="s">
        <v>59</v>
      </c>
      <c r="H9" s="208"/>
      <c r="I9" s="207" t="s">
        <v>60</v>
      </c>
      <c r="J9" s="208" t="s">
        <v>61</v>
      </c>
      <c r="K9" s="207" t="s">
        <v>62</v>
      </c>
      <c r="L9" s="30"/>
      <c r="M9" s="222"/>
    </row>
    <row r="10" spans="1:13" ht="19.5" customHeight="1" x14ac:dyDescent="0.35">
      <c r="A10"/>
      <c r="B10" s="358">
        <v>1</v>
      </c>
      <c r="C10" s="47" t="str">
        <f>Text!F131</f>
        <v>Addysg (llinell 6)</v>
      </c>
      <c r="D10" s="369">
        <f>'COR1-2'!L18</f>
        <v>0</v>
      </c>
      <c r="E10" s="340">
        <v>0</v>
      </c>
      <c r="F10" s="369">
        <f>SUM(D10:E10)</f>
        <v>0</v>
      </c>
      <c r="G10" s="340">
        <v>0</v>
      </c>
      <c r="H10" s="360"/>
      <c r="I10" s="369">
        <f>'COR1-2'!P18</f>
        <v>0</v>
      </c>
      <c r="J10" s="340">
        <v>0</v>
      </c>
      <c r="K10" s="369">
        <f>SUM(I10:J10)</f>
        <v>0</v>
      </c>
      <c r="L10" s="30"/>
      <c r="M10" s="222"/>
    </row>
    <row r="11" spans="1:13" ht="20.149999999999999" customHeight="1" x14ac:dyDescent="0.35">
      <c r="A11"/>
      <c r="B11" s="361">
        <v>2</v>
      </c>
      <c r="C11" s="47" t="str">
        <f>Text!F132</f>
        <v>Gwasanaethau cymdeithasol (llinell 7)</v>
      </c>
      <c r="D11" s="369">
        <f>'COR1-2'!L19</f>
        <v>0</v>
      </c>
      <c r="E11" s="340">
        <v>0</v>
      </c>
      <c r="F11" s="369">
        <f t="shared" ref="F11:F20" si="0">SUM(D11:E11)</f>
        <v>0</v>
      </c>
      <c r="G11" s="340">
        <v>0</v>
      </c>
      <c r="H11" s="360"/>
      <c r="I11" s="369">
        <f>'COR1-2'!P19</f>
        <v>0</v>
      </c>
      <c r="J11" s="340">
        <v>0</v>
      </c>
      <c r="K11" s="369">
        <f t="shared" ref="K11:K20" si="1">SUM(I11:J11)</f>
        <v>0</v>
      </c>
      <c r="L11" s="30"/>
      <c r="M11" s="222"/>
    </row>
    <row r="12" spans="1:13" ht="20.149999999999999" customHeight="1" x14ac:dyDescent="0.35">
      <c r="A12"/>
      <c r="B12" s="361">
        <v>3</v>
      </c>
      <c r="C12" s="47" t="str">
        <f>Text!F133</f>
        <v>Trafnidiaeth (llinell 15)</v>
      </c>
      <c r="D12" s="369">
        <f>'COR1-2'!L34</f>
        <v>0</v>
      </c>
      <c r="E12" s="340">
        <v>0</v>
      </c>
      <c r="F12" s="369">
        <f t="shared" si="0"/>
        <v>0</v>
      </c>
      <c r="G12" s="340">
        <v>0</v>
      </c>
      <c r="H12" s="360"/>
      <c r="I12" s="369">
        <f>'COR1-2'!P34</f>
        <v>0</v>
      </c>
      <c r="J12" s="340">
        <v>0</v>
      </c>
      <c r="K12" s="369">
        <f t="shared" si="1"/>
        <v>0</v>
      </c>
      <c r="L12" s="30"/>
      <c r="M12" s="222"/>
    </row>
    <row r="13" spans="1:13" ht="20.149999999999999" customHeight="1" x14ac:dyDescent="0.35">
      <c r="A13"/>
      <c r="B13" s="358">
        <v>4</v>
      </c>
      <c r="C13" s="47" t="str">
        <f>Text!F134</f>
        <v>Tai (llinell 36)</v>
      </c>
      <c r="D13" s="369">
        <f>'COR1-2'!L55</f>
        <v>0</v>
      </c>
      <c r="E13" s="340">
        <v>0</v>
      </c>
      <c r="F13" s="369">
        <f t="shared" si="0"/>
        <v>0</v>
      </c>
      <c r="G13" s="340">
        <v>0</v>
      </c>
      <c r="H13" s="360"/>
      <c r="I13" s="369">
        <f>'COR1-2'!P55</f>
        <v>0</v>
      </c>
      <c r="J13" s="340">
        <v>0</v>
      </c>
      <c r="K13" s="369">
        <f t="shared" si="1"/>
        <v>0</v>
      </c>
      <c r="L13" s="30"/>
      <c r="M13" s="222"/>
    </row>
    <row r="14" spans="1:13" ht="20.149999999999999" customHeight="1" x14ac:dyDescent="0.35">
      <c r="A14"/>
      <c r="B14" s="358">
        <v>5</v>
      </c>
      <c r="C14" s="47" t="str">
        <f>Text!F135</f>
        <v>Llyfrgelloedd, diwylliant a threftadaeth (llinell 40)</v>
      </c>
      <c r="D14" s="369">
        <f>'COR1-2'!L59</f>
        <v>0</v>
      </c>
      <c r="E14" s="340">
        <v>0</v>
      </c>
      <c r="F14" s="369">
        <f t="shared" si="0"/>
        <v>0</v>
      </c>
      <c r="G14" s="340">
        <v>0</v>
      </c>
      <c r="H14" s="360"/>
      <c r="I14" s="369">
        <f>'COR1-2'!P59</f>
        <v>0</v>
      </c>
      <c r="J14" s="340">
        <v>0</v>
      </c>
      <c r="K14" s="369">
        <f t="shared" si="1"/>
        <v>0</v>
      </c>
      <c r="L14" s="30"/>
      <c r="M14" s="222"/>
    </row>
    <row r="15" spans="1:13" ht="20.149999999999999" customHeight="1" x14ac:dyDescent="0.35">
      <c r="A15"/>
      <c r="B15" s="358">
        <v>6</v>
      </c>
      <c r="C15" s="47" t="str">
        <f>Text!F136</f>
        <v>Amaethyddiaeth a physgodfeydd (llinell 44)</v>
      </c>
      <c r="D15" s="369">
        <f>'COR1-2'!L63</f>
        <v>0</v>
      </c>
      <c r="E15" s="340">
        <v>0</v>
      </c>
      <c r="F15" s="369">
        <f t="shared" si="0"/>
        <v>0</v>
      </c>
      <c r="G15" s="340">
        <v>0</v>
      </c>
      <c r="H15" s="360"/>
      <c r="I15" s="369">
        <f>'COR1-2'!P63</f>
        <v>0</v>
      </c>
      <c r="J15" s="340">
        <v>0</v>
      </c>
      <c r="K15" s="369">
        <f t="shared" si="1"/>
        <v>0</v>
      </c>
      <c r="L15" s="30"/>
      <c r="M15" s="222"/>
    </row>
    <row r="16" spans="1:13" ht="20.149999999999999" customHeight="1" x14ac:dyDescent="0.35">
      <c r="A16"/>
      <c r="B16" s="358">
        <v>7</v>
      </c>
      <c r="C16" s="47" t="str">
        <f>Text!F137</f>
        <v>Chwaraeon a hamdden (llinell 48)</v>
      </c>
      <c r="D16" s="369">
        <f>'COR1-2'!L66</f>
        <v>0</v>
      </c>
      <c r="E16" s="340">
        <v>0</v>
      </c>
      <c r="F16" s="369">
        <f t="shared" si="0"/>
        <v>0</v>
      </c>
      <c r="G16" s="340">
        <v>0</v>
      </c>
      <c r="H16" s="360"/>
      <c r="I16" s="369">
        <f>'COR1-2'!P66</f>
        <v>0</v>
      </c>
      <c r="J16" s="340">
        <v>0</v>
      </c>
      <c r="K16" s="369">
        <f t="shared" si="1"/>
        <v>0</v>
      </c>
      <c r="L16" s="30"/>
      <c r="M16" s="222"/>
    </row>
    <row r="17" spans="1:13" ht="20.149999999999999" customHeight="1" x14ac:dyDescent="0.35">
      <c r="A17"/>
      <c r="B17" s="358">
        <v>8</v>
      </c>
      <c r="C17" s="47" t="str">
        <f>Text!F138</f>
        <v>Gwasanaethau amgylcheddol eraill (llinell 60)</v>
      </c>
      <c r="D17" s="369">
        <f>'COR1-2'!L84</f>
        <v>0</v>
      </c>
      <c r="E17" s="340">
        <v>0</v>
      </c>
      <c r="F17" s="369">
        <f t="shared" si="0"/>
        <v>0</v>
      </c>
      <c r="G17" s="340">
        <v>0</v>
      </c>
      <c r="H17" s="360"/>
      <c r="I17" s="369">
        <f>'COR1-2'!P84</f>
        <v>0</v>
      </c>
      <c r="J17" s="340">
        <v>0</v>
      </c>
      <c r="K17" s="369">
        <f t="shared" si="1"/>
        <v>0</v>
      </c>
      <c r="L17" s="30"/>
      <c r="M17" s="222"/>
    </row>
    <row r="18" spans="1:13" ht="20.149999999999999" customHeight="1" x14ac:dyDescent="0.35">
      <c r="A18"/>
      <c r="B18" s="358">
        <v>9</v>
      </c>
      <c r="C18" s="47" t="str">
        <f>Text!F139</f>
        <v>Gwasanaeth tân ac achub (llinell 61)</v>
      </c>
      <c r="D18" s="369">
        <f>'COR1-2'!L85</f>
        <v>0</v>
      </c>
      <c r="E18" s="340">
        <v>0</v>
      </c>
      <c r="F18" s="369">
        <f t="shared" si="0"/>
        <v>0</v>
      </c>
      <c r="G18" s="340">
        <v>0</v>
      </c>
      <c r="H18" s="360"/>
      <c r="I18" s="369">
        <f>'COR1-2'!P85</f>
        <v>0</v>
      </c>
      <c r="J18" s="340">
        <v>0</v>
      </c>
      <c r="K18" s="369">
        <f t="shared" si="1"/>
        <v>0</v>
      </c>
      <c r="L18" s="30"/>
      <c r="M18" s="222"/>
    </row>
    <row r="19" spans="1:13" s="258" customFormat="1" ht="20.149999999999999" customHeight="1" x14ac:dyDescent="0.35">
      <c r="A19" s="136"/>
      <c r="B19" s="358">
        <v>10</v>
      </c>
      <c r="C19" s="47" t="str">
        <f>Text!F140</f>
        <v>Gwasanaeth yr heddlu (llinell 62)</v>
      </c>
      <c r="D19" s="369">
        <f>'COR1-2'!L86</f>
        <v>0</v>
      </c>
      <c r="E19" s="340">
        <v>0</v>
      </c>
      <c r="F19" s="369">
        <f t="shared" si="0"/>
        <v>0</v>
      </c>
      <c r="G19" s="340">
        <v>0</v>
      </c>
      <c r="H19" s="360"/>
      <c r="I19" s="369">
        <f>'COR1-2'!P86</f>
        <v>0</v>
      </c>
      <c r="J19" s="340">
        <v>0</v>
      </c>
      <c r="K19" s="369">
        <f t="shared" si="1"/>
        <v>0</v>
      </c>
      <c r="L19" s="37"/>
      <c r="M19" s="222"/>
    </row>
    <row r="20" spans="1:13" s="258" customFormat="1" ht="20.149999999999999" customHeight="1" x14ac:dyDescent="0.35">
      <c r="A20" s="136"/>
      <c r="B20" s="358">
        <v>11</v>
      </c>
      <c r="C20" s="47" t="str">
        <f>Text!F141</f>
        <v>Llysoedd (llinell 63)</v>
      </c>
      <c r="D20" s="369">
        <f>'COR1-2'!L87</f>
        <v>0</v>
      </c>
      <c r="E20" s="340">
        <v>0</v>
      </c>
      <c r="F20" s="369">
        <f t="shared" si="0"/>
        <v>0</v>
      </c>
      <c r="G20" s="340">
        <v>0</v>
      </c>
      <c r="H20" s="360"/>
      <c r="I20" s="369">
        <f>'COR1-2'!P87</f>
        <v>0</v>
      </c>
      <c r="J20" s="340">
        <v>0</v>
      </c>
      <c r="K20" s="369">
        <f t="shared" si="1"/>
        <v>0</v>
      </c>
      <c r="L20" s="37"/>
      <c r="M20" s="222"/>
    </row>
    <row r="21" spans="1:13" ht="30" customHeight="1" x14ac:dyDescent="0.35">
      <c r="A21"/>
      <c r="B21" s="209">
        <v>12</v>
      </c>
      <c r="C21" s="162" t="str">
        <f>Text!F142</f>
        <v>Cyfanswm gwariant / derbyniadau (croniadau) (llinellau 1 i 11)</v>
      </c>
      <c r="D21" s="369">
        <f t="shared" ref="D21:K21" si="2">SUM(D10:D20)</f>
        <v>0</v>
      </c>
      <c r="E21" s="369">
        <f t="shared" si="2"/>
        <v>0</v>
      </c>
      <c r="F21" s="369">
        <f t="shared" si="2"/>
        <v>0</v>
      </c>
      <c r="G21" s="369">
        <f t="shared" si="2"/>
        <v>0</v>
      </c>
      <c r="H21" s="369"/>
      <c r="I21" s="369">
        <f t="shared" si="2"/>
        <v>0</v>
      </c>
      <c r="J21" s="369">
        <f t="shared" si="2"/>
        <v>0</v>
      </c>
      <c r="K21" s="369">
        <f t="shared" si="2"/>
        <v>0</v>
      </c>
      <c r="L21" s="30"/>
      <c r="M21" s="222"/>
    </row>
    <row r="22" spans="1:13" ht="25" customHeight="1" x14ac:dyDescent="0.35">
      <c r="A22"/>
      <c r="B22" s="211"/>
      <c r="C22" s="212"/>
      <c r="D22" s="213"/>
      <c r="E22" s="213"/>
      <c r="F22" s="213"/>
      <c r="G22" s="214"/>
      <c r="H22" s="214"/>
      <c r="I22" s="213"/>
      <c r="J22" s="213"/>
      <c r="K22" s="213"/>
      <c r="L22" s="30"/>
      <c r="M22" s="222"/>
    </row>
    <row r="23" spans="1:13" ht="30" customHeight="1" x14ac:dyDescent="0.35">
      <c r="A23"/>
      <c r="B23" s="215">
        <v>13</v>
      </c>
      <c r="C23" s="710" t="str">
        <f>Text!F143</f>
        <v>Cyfanswm y gwariant a gaiff ei drin fel gwariant cyfalaf yn rhinwedd cyfarwyddyd adran 16(2)(b) (cyfanswm colofn 4, llinellau 1 i 11)</v>
      </c>
      <c r="D23" s="711"/>
      <c r="E23" s="711"/>
      <c r="F23" s="369">
        <f>G21</f>
        <v>0</v>
      </c>
      <c r="G23" s="214"/>
      <c r="H23" s="214"/>
      <c r="I23" s="29"/>
      <c r="J23" s="29"/>
      <c r="K23" s="29"/>
      <c r="L23" s="30"/>
      <c r="M23" s="222"/>
    </row>
    <row r="24" spans="1:13" ht="30" customHeight="1" x14ac:dyDescent="0.35">
      <c r="A24"/>
      <c r="B24" s="361">
        <v>14</v>
      </c>
      <c r="C24" s="362" t="str">
        <f>Text!F144</f>
        <v>Ardoll Trosglwyddo Gwirfoddol ar Raddfa Fawr</v>
      </c>
      <c r="D24" s="363"/>
      <c r="E24" s="363"/>
      <c r="F24" s="359">
        <v>0</v>
      </c>
      <c r="G24" s="213"/>
      <c r="H24" s="213"/>
      <c r="I24" s="29"/>
      <c r="J24" s="29"/>
      <c r="K24" s="29"/>
      <c r="L24" s="30"/>
      <c r="M24" s="222"/>
    </row>
    <row r="25" spans="1:13" ht="30" customHeight="1" x14ac:dyDescent="0.35">
      <c r="A25"/>
      <c r="B25" s="210">
        <v>15</v>
      </c>
      <c r="C25" s="217" t="str">
        <f>Text!F145</f>
        <v>Cyfanswm gwariant a thrafodiadau eraill (cyfanswm llinellau 12 i 14, colofn 3)</v>
      </c>
      <c r="D25" s="216"/>
      <c r="E25" s="216"/>
      <c r="F25" s="369">
        <f>SUM(F21,F23:F24)</f>
        <v>0</v>
      </c>
      <c r="G25" s="218"/>
      <c r="H25" s="218"/>
      <c r="I25" s="29"/>
      <c r="J25" s="218"/>
      <c r="K25" s="218"/>
      <c r="L25" s="30"/>
      <c r="M25" s="222"/>
    </row>
    <row r="26" spans="1:13" ht="15" customHeight="1" x14ac:dyDescent="0.35">
      <c r="A26"/>
      <c r="B26" s="211"/>
      <c r="C26" s="36"/>
      <c r="D26" s="218"/>
      <c r="E26" s="218"/>
      <c r="F26" s="218"/>
      <c r="G26" s="218"/>
      <c r="H26" s="218"/>
      <c r="I26" s="218"/>
      <c r="J26" s="218"/>
      <c r="K26" s="218"/>
      <c r="L26" s="30"/>
      <c r="M26" s="222"/>
    </row>
    <row r="27" spans="1:13" ht="15.75" customHeight="1" x14ac:dyDescent="0.35">
      <c r="A27"/>
      <c r="B27" s="219" t="str">
        <f>Text!F108</f>
        <v>Mae'r ffigurau mewn glas yn cael eu cyfrifo, mae'r celloedd wedi'u diogelu</v>
      </c>
      <c r="C27" s="29"/>
      <c r="D27" s="29"/>
      <c r="E27" s="29"/>
      <c r="F27" s="29"/>
      <c r="G27" s="29"/>
      <c r="H27" s="29"/>
      <c r="I27" s="29"/>
      <c r="J27" s="29"/>
      <c r="K27" s="29"/>
      <c r="L27" s="30"/>
      <c r="M27" s="222"/>
    </row>
    <row r="28" spans="1:13" x14ac:dyDescent="0.35">
      <c r="A28"/>
      <c r="B28" s="220"/>
      <c r="C28" s="34"/>
      <c r="D28" s="34"/>
      <c r="E28" s="34"/>
      <c r="F28" s="34"/>
      <c r="G28" s="34"/>
      <c r="H28" s="34"/>
      <c r="I28" s="34"/>
      <c r="J28" s="34"/>
      <c r="K28" s="34"/>
      <c r="L28" s="38"/>
      <c r="M28" s="222"/>
    </row>
    <row r="29" spans="1:13" x14ac:dyDescent="0.35">
      <c r="A29" s="222"/>
      <c r="B29" s="222"/>
      <c r="C29" s="222"/>
      <c r="D29" s="222"/>
      <c r="E29" s="222"/>
      <c r="F29" s="222"/>
      <c r="G29" s="222"/>
      <c r="H29" s="222"/>
      <c r="I29" s="222"/>
      <c r="J29" s="222"/>
      <c r="K29" s="222"/>
      <c r="L29" s="222"/>
      <c r="M29" s="222"/>
    </row>
    <row r="30" spans="1:13" x14ac:dyDescent="0.35">
      <c r="A30" s="222"/>
      <c r="B30" s="222"/>
      <c r="C30" s="222"/>
      <c r="D30" s="222"/>
      <c r="E30" s="222"/>
      <c r="F30" s="222"/>
      <c r="G30" s="222"/>
      <c r="H30" s="222"/>
      <c r="I30" s="222"/>
      <c r="J30" s="222"/>
      <c r="K30" s="222"/>
      <c r="L30" s="222"/>
      <c r="M30" s="222"/>
    </row>
    <row r="31" spans="1:13" x14ac:dyDescent="0.35">
      <c r="A31" s="222"/>
      <c r="B31" s="222"/>
      <c r="C31" s="222"/>
      <c r="D31" s="222"/>
      <c r="E31" s="222"/>
      <c r="F31" s="222"/>
      <c r="G31" s="222"/>
      <c r="H31" s="222"/>
      <c r="I31" s="222"/>
      <c r="J31" s="222"/>
      <c r="K31" s="222"/>
      <c r="L31" s="222"/>
      <c r="M31" s="222"/>
    </row>
    <row r="32" spans="1:13" x14ac:dyDescent="0.35">
      <c r="A32" s="222"/>
      <c r="B32" s="222"/>
      <c r="C32" s="222"/>
      <c r="D32" s="222"/>
      <c r="E32" s="222"/>
      <c r="F32" s="222"/>
      <c r="G32" s="222"/>
      <c r="H32" s="222"/>
      <c r="I32" s="222"/>
      <c r="J32" s="222"/>
      <c r="K32" s="222"/>
      <c r="L32" s="222"/>
      <c r="M32" s="222"/>
    </row>
    <row r="33" s="222" customFormat="1" x14ac:dyDescent="0.35"/>
    <row r="34" s="222" customFormat="1" x14ac:dyDescent="0.35"/>
    <row r="35" s="222" customFormat="1" x14ac:dyDescent="0.35"/>
    <row r="36" s="222" customFormat="1" x14ac:dyDescent="0.35"/>
    <row r="37" s="222" customFormat="1" x14ac:dyDescent="0.35"/>
    <row r="38" s="222" customFormat="1" x14ac:dyDescent="0.35"/>
    <row r="39" s="222" customFormat="1" x14ac:dyDescent="0.35"/>
    <row r="40" s="222" customFormat="1" x14ac:dyDescent="0.35"/>
    <row r="41" s="222" customFormat="1" x14ac:dyDescent="0.35"/>
    <row r="42" s="222" customFormat="1" x14ac:dyDescent="0.35"/>
    <row r="43" s="222" customFormat="1" x14ac:dyDescent="0.35"/>
    <row r="44" s="222" customFormat="1" x14ac:dyDescent="0.35"/>
    <row r="45" s="222" customFormat="1" x14ac:dyDescent="0.35"/>
    <row r="46" s="222" customFormat="1" x14ac:dyDescent="0.35"/>
    <row r="47" s="222" customFormat="1" x14ac:dyDescent="0.35"/>
  </sheetData>
  <sheetProtection sheet="1" formatCells="0" formatColumns="0" formatRows="0"/>
  <mergeCells count="1">
    <mergeCell ref="C23:E23"/>
  </mergeCells>
  <phoneticPr fontId="0" type="noConversion"/>
  <conditionalFormatting sqref="D10:D21 F10:F20 E21:K21 I10:I20 K10:K20 F23 F25">
    <cfRule type="expression" dxfId="98" priority="1" stopIfTrue="1">
      <formula>$H$15="Please select your authority on front page"</formula>
    </cfRule>
  </conditionalFormatting>
  <printOptions horizontalCentered="1"/>
  <pageMargins left="0.11811023622047245" right="0.11811023622047245" top="0.19685039370078741" bottom="0.19685039370078741" header="0" footer="0"/>
  <pageSetup paperSize="9" scale="8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E76"/>
  <sheetViews>
    <sheetView zoomScale="86" zoomScaleNormal="86" workbookViewId="0">
      <selection activeCell="G12" sqref="G12"/>
    </sheetView>
  </sheetViews>
  <sheetFormatPr defaultColWidth="8.84375" defaultRowHeight="15.5" x14ac:dyDescent="0.35"/>
  <cols>
    <col min="1" max="1" width="2.07421875" style="222" customWidth="1"/>
    <col min="2" max="3" width="4.765625" style="222" customWidth="1"/>
    <col min="4" max="4" width="35.765625" style="222" customWidth="1"/>
    <col min="5" max="5" width="20.765625" style="222" customWidth="1"/>
    <col min="6" max="6" width="24.23046875" style="222" customWidth="1"/>
    <col min="7" max="7" width="11.765625" style="222" customWidth="1"/>
    <col min="8" max="8" width="12.765625" style="222" customWidth="1"/>
    <col min="9" max="9" width="1.765625" style="222" customWidth="1"/>
    <col min="10" max="10" width="5.23046875" style="222" customWidth="1"/>
    <col min="11" max="11" width="4" style="222" hidden="1" customWidth="1"/>
    <col min="12" max="12" width="6" style="222" bestFit="1" customWidth="1"/>
    <col min="13" max="13" width="9.921875" style="222" bestFit="1" customWidth="1"/>
    <col min="14" max="14" width="9.84375" style="222" bestFit="1" customWidth="1"/>
    <col min="15" max="15" width="9.84375" style="222" customWidth="1"/>
    <col min="16" max="16" width="9.4609375" style="222" customWidth="1"/>
    <col min="17" max="17" width="6.4609375" style="222" bestFit="1" customWidth="1"/>
    <col min="18" max="18" width="4.69140625" style="222" customWidth="1"/>
    <col min="19" max="20" width="5.765625" style="222" hidden="1" customWidth="1"/>
    <col min="21" max="21" width="6.23046875" style="222" bestFit="1" customWidth="1"/>
    <col min="22" max="22" width="33.69140625" style="222" customWidth="1"/>
    <col min="23" max="23" width="11.3046875" style="222" customWidth="1"/>
    <col min="24" max="24" width="8.53515625" style="222" bestFit="1" customWidth="1"/>
    <col min="25" max="25" width="6.84375" style="222" bestFit="1" customWidth="1"/>
    <col min="26" max="30" width="8.84375" style="222" customWidth="1"/>
    <col min="31" max="16384" width="8.84375" style="222"/>
  </cols>
  <sheetData>
    <row r="1" spans="1:31" ht="15" customHeight="1" thickBot="1" x14ac:dyDescent="0.4">
      <c r="A1"/>
      <c r="B1"/>
      <c r="C1" s="140"/>
      <c r="D1"/>
      <c r="E1"/>
      <c r="F1"/>
      <c r="G1"/>
      <c r="H1"/>
      <c r="I1"/>
      <c r="J1"/>
      <c r="K1"/>
      <c r="L1" s="284"/>
      <c r="M1" s="284"/>
      <c r="N1" s="284"/>
      <c r="O1" s="284"/>
      <c r="P1" s="284"/>
      <c r="Q1" s="284"/>
      <c r="R1" s="284"/>
      <c r="S1" s="284"/>
      <c r="T1" s="284"/>
      <c r="U1" s="284"/>
      <c r="V1" s="284"/>
      <c r="W1" s="284"/>
      <c r="X1" s="284"/>
      <c r="Y1" s="284"/>
      <c r="AB1" s="247"/>
      <c r="AC1" s="247"/>
      <c r="AD1" s="247"/>
      <c r="AE1" s="247"/>
    </row>
    <row r="2" spans="1:31" ht="22.5" customHeight="1" thickTop="1" thickBot="1" x14ac:dyDescent="0.45">
      <c r="A2"/>
      <c r="B2" s="98"/>
      <c r="C2" s="643" t="str">
        <f>FrontPage!B2</f>
        <v>Alldro cyfalaf 2022-23</v>
      </c>
      <c r="D2" s="144"/>
      <c r="E2" s="144"/>
      <c r="F2" s="144"/>
      <c r="G2" s="144"/>
      <c r="H2" s="153" t="s">
        <v>287</v>
      </c>
      <c r="I2" s="144"/>
      <c r="J2"/>
      <c r="K2"/>
      <c r="L2" s="289" t="str">
        <f>LEFT(Text!F322,24)</f>
        <v xml:space="preserve">Flwyddyn ar ôl blwyddyn </v>
      </c>
      <c r="M2" s="285"/>
      <c r="N2" s="286"/>
      <c r="O2" s="287"/>
      <c r="P2" s="288"/>
      <c r="Q2" s="288"/>
      <c r="R2" s="286"/>
      <c r="S2" s="286"/>
      <c r="T2" s="286"/>
      <c r="U2" s="712" t="str">
        <f>Text!F326</f>
        <v>Sylwch: Os ydych chi'n fodlon â'r gwiriadau dilysu ar dudalennau COR1-2 a COR4Fin, dim ond unwaith y mae angen i chi gadarnhau hyn, yn ddelfrydol trwy e-bost. Mae unrhyw wybodaeth ychwanegol bob amser yn ddefnyddiol ond nid yw'n hanfodol.</v>
      </c>
      <c r="V2" s="713"/>
      <c r="W2" s="713"/>
      <c r="X2" s="713"/>
      <c r="Y2" s="713"/>
      <c r="Z2" s="713"/>
      <c r="AA2" s="714"/>
      <c r="AB2" s="247"/>
      <c r="AC2" s="247"/>
      <c r="AD2" s="247"/>
      <c r="AE2" s="247"/>
    </row>
    <row r="3" spans="1:31" ht="19.5" customHeight="1" thickBot="1" x14ac:dyDescent="0.4">
      <c r="A3"/>
      <c r="B3" s="22"/>
      <c r="C3" s="65" t="str">
        <f>'COR1-2'!B3</f>
        <v>Dewiswch eich awdurdod ar y dudalen flaen</v>
      </c>
      <c r="D3" s="145"/>
      <c r="E3" s="145"/>
      <c r="F3" s="145"/>
      <c r="G3" s="145"/>
      <c r="H3" s="145"/>
      <c r="I3" s="56"/>
      <c r="J3"/>
      <c r="K3"/>
      <c r="L3" s="290"/>
      <c r="M3" s="571"/>
      <c r="N3" s="571"/>
      <c r="O3" s="290"/>
      <c r="P3" s="290"/>
      <c r="Q3" s="284"/>
      <c r="R3" s="284"/>
      <c r="S3" s="291">
        <f>UANumber</f>
        <v>0</v>
      </c>
      <c r="T3" s="284"/>
      <c r="U3" s="715"/>
      <c r="V3" s="716"/>
      <c r="W3" s="716"/>
      <c r="X3" s="716"/>
      <c r="Y3" s="716"/>
      <c r="Z3" s="716"/>
      <c r="AA3" s="717"/>
      <c r="AB3" s="247"/>
      <c r="AC3" s="247"/>
      <c r="AD3" s="247"/>
      <c r="AE3" s="247"/>
    </row>
    <row r="4" spans="1:31" ht="16.5" customHeight="1" thickBot="1" x14ac:dyDescent="0.4">
      <c r="A4"/>
      <c r="B4" s="57"/>
      <c r="C4" s="76"/>
      <c r="D4" s="47"/>
      <c r="E4" s="47"/>
      <c r="F4" s="146"/>
      <c r="G4" s="143"/>
      <c r="H4" s="143"/>
      <c r="I4" s="30"/>
      <c r="J4"/>
      <c r="K4"/>
      <c r="L4" s="290"/>
      <c r="M4" s="337" t="str">
        <f>Text!F309</f>
        <v>colofn</v>
      </c>
      <c r="N4" s="286"/>
      <c r="O4" s="383" t="str">
        <f>Text!F310</f>
        <v>goddefiannau:</v>
      </c>
      <c r="P4" s="333">
        <v>5000</v>
      </c>
      <c r="Q4" s="334">
        <v>50</v>
      </c>
      <c r="R4" s="286"/>
      <c r="S4" s="291" t="s">
        <v>231</v>
      </c>
      <c r="T4" s="286"/>
      <c r="U4" s="718"/>
      <c r="V4" s="719"/>
      <c r="W4" s="719"/>
      <c r="X4" s="719"/>
      <c r="Y4" s="719"/>
      <c r="Z4" s="719"/>
      <c r="AA4" s="720"/>
      <c r="AB4" s="247"/>
      <c r="AC4" s="247"/>
      <c r="AD4" s="247"/>
      <c r="AE4" s="247"/>
    </row>
    <row r="5" spans="1:31" s="247" customFormat="1" ht="29.25" customHeight="1" thickBot="1" x14ac:dyDescent="0.4">
      <c r="A5" s="136"/>
      <c r="B5" s="33"/>
      <c r="C5" s="227" t="str">
        <f>Text!F154</f>
        <v>COR 4:         Alldro cyfalaf 4</v>
      </c>
      <c r="D5" s="47"/>
      <c r="E5" s="47"/>
      <c r="F5" s="28"/>
      <c r="G5" s="28"/>
      <c r="H5" s="28"/>
      <c r="I5" s="58"/>
      <c r="J5"/>
      <c r="K5" s="724" t="s">
        <v>2809</v>
      </c>
      <c r="L5" s="290"/>
      <c r="M5" s="338">
        <v>9</v>
      </c>
      <c r="N5" s="286"/>
      <c r="O5" s="286"/>
      <c r="P5" s="335" t="str">
        <f>Text!F311</f>
        <v>gwahaniaethau:</v>
      </c>
      <c r="Q5" s="336"/>
      <c r="R5" s="545">
        <f>SUM(R8:R70)</f>
        <v>0</v>
      </c>
      <c r="S5" s="546">
        <f>SUM(S8:S70)</f>
        <v>0</v>
      </c>
      <c r="T5" s="545">
        <f>SUM(T8:T70)</f>
        <v>0</v>
      </c>
      <c r="U5" s="284"/>
      <c r="V5" s="284"/>
      <c r="W5" s="284"/>
      <c r="X5" s="284"/>
      <c r="Y5" s="284"/>
    </row>
    <row r="6" spans="1:31" s="247" customFormat="1" ht="30" customHeight="1" x14ac:dyDescent="0.35">
      <c r="A6" s="136"/>
      <c r="B6" s="33"/>
      <c r="C6" s="28" t="str">
        <f>Text!F155</f>
        <v>Crynodeb cyfrif cyfalaf a chyllido gwariant cyfalaf</v>
      </c>
      <c r="D6" s="47"/>
      <c r="E6" s="47"/>
      <c r="F6" s="28"/>
      <c r="G6" s="28"/>
      <c r="H6" s="143" t="str">
        <f>Text!F126</f>
        <v>£ miloedd</v>
      </c>
      <c r="I6" s="58"/>
      <c r="J6"/>
      <c r="K6" s="725"/>
      <c r="L6" s="557" t="str">
        <f>Text!F308</f>
        <v>Rhes</v>
      </c>
      <c r="M6" s="669">
        <f>Year-202</f>
        <v>202021</v>
      </c>
      <c r="N6" s="669">
        <f>Year-101</f>
        <v>202122</v>
      </c>
      <c r="O6" s="669" t="str">
        <f>Details!H40</f>
        <v>2022-23</v>
      </c>
      <c r="P6" s="457" t="str">
        <f>Text!F312</f>
        <v>£ miloedd</v>
      </c>
      <c r="Q6" s="457" t="str">
        <f>Text!F313</f>
        <v>canran</v>
      </c>
      <c r="R6" s="587" t="str">
        <f>Text!F314</f>
        <v>Auto</v>
      </c>
      <c r="S6" s="458" t="str">
        <f>Text!F315</f>
        <v>Marcio</v>
      </c>
      <c r="T6" s="459" t="str">
        <f>Text!F316</f>
        <v>Gwirio</v>
      </c>
      <c r="U6" s="457" t="str">
        <f>Text!F317</f>
        <v>Statws</v>
      </c>
      <c r="V6" s="460" t="str">
        <f>Text!F318</f>
        <v>Eich Sylwadau</v>
      </c>
      <c r="W6" s="523" t="str">
        <f>Text!F319</f>
        <v>Ein Sylwadau</v>
      </c>
      <c r="X6" s="457" t="str">
        <f>Text!F320</f>
        <v>llythrenau</v>
      </c>
      <c r="Y6" s="457" t="str">
        <f>Text!F321</f>
        <v>Dyddiad</v>
      </c>
    </row>
    <row r="7" spans="1:31" s="247" customFormat="1" ht="13.5" customHeight="1" x14ac:dyDescent="0.4">
      <c r="A7" s="136"/>
      <c r="B7" s="33"/>
      <c r="C7" s="31"/>
      <c r="D7" s="29"/>
      <c r="E7" s="29"/>
      <c r="F7" s="28"/>
      <c r="G7" s="32"/>
      <c r="H7" s="32"/>
      <c r="I7" s="58"/>
      <c r="J7"/>
      <c r="K7"/>
      <c r="L7" s="595" t="s">
        <v>2787</v>
      </c>
      <c r="M7" s="595" t="s">
        <v>2788</v>
      </c>
      <c r="N7" s="595" t="s">
        <v>2789</v>
      </c>
      <c r="O7" s="595" t="s">
        <v>2790</v>
      </c>
      <c r="P7" s="595" t="s">
        <v>2791</v>
      </c>
      <c r="Q7" s="595" t="s">
        <v>2792</v>
      </c>
      <c r="R7" s="595" t="s">
        <v>2793</v>
      </c>
      <c r="S7" s="595" t="s">
        <v>2794</v>
      </c>
      <c r="T7" s="595" t="s">
        <v>2795</v>
      </c>
      <c r="U7" s="595" t="s">
        <v>2796</v>
      </c>
      <c r="V7" s="595" t="s">
        <v>2797</v>
      </c>
      <c r="W7" s="595" t="s">
        <v>2798</v>
      </c>
      <c r="X7" s="595" t="s">
        <v>2836</v>
      </c>
      <c r="Y7" s="595" t="s">
        <v>2800</v>
      </c>
    </row>
    <row r="8" spans="1:31" s="258" customFormat="1" ht="46.5" x14ac:dyDescent="0.35">
      <c r="A8" s="136"/>
      <c r="B8" s="59"/>
      <c r="C8" s="45" t="str">
        <f>Text!F156</f>
        <v>Cyfanswm gwariant a derbyniadau cyfalaf:</v>
      </c>
      <c r="D8" s="47"/>
      <c r="E8" s="47"/>
      <c r="F8" s="47"/>
      <c r="G8" s="47"/>
      <c r="H8" s="11" t="str">
        <f>Text!F214</f>
        <v>Cyllido PFI 'ar y fantolen'</v>
      </c>
      <c r="I8" s="37"/>
      <c r="J8"/>
      <c r="K8" s="142" t="s">
        <v>2826</v>
      </c>
      <c r="L8" s="308" t="str">
        <f t="shared" ref="L8:L39" si="0">IF(K8="L","",C8)</f>
        <v/>
      </c>
      <c r="M8" s="309" t="str">
        <f>IF(ISERROR(VLOOKUP($S$3&amp;"_"&amp;$S$4&amp;"_"&amp;$L8&amp;"_"&amp;$M$5&amp;"_"&amp;M$6,qryCOR[],7,FALSE)),"",VLOOKUP($S$3&amp;"_"&amp;$S$4&amp;"_"&amp;$L8&amp;"_"&amp;$M$5&amp;"_"&amp;M$6,qryCOR[],7,FALSE))</f>
        <v/>
      </c>
      <c r="N8" s="309" t="str">
        <f>IF(ISERROR(VLOOKUP($S$3&amp;"_"&amp;$S$4&amp;"_"&amp;$L8&amp;"_"&amp;$M$5&amp;"_"&amp;N$6,qryCOR[],7,FALSE)),"",VLOOKUP($S$3&amp;"_"&amp;$S$4&amp;"_"&amp;$L8&amp;"_"&amp;$M$5&amp;"_"&amp;N$6,qryCOR[],7,FALSE))</f>
        <v/>
      </c>
      <c r="O8" s="309" t="str">
        <f t="shared" ref="O8:O39" si="1">IF(K8="L","",G8)</f>
        <v/>
      </c>
      <c r="P8" s="309" t="str">
        <f t="shared" ref="P8:P69" si="2">IF(ISERROR(O8-N8),"",O8-N8)</f>
        <v/>
      </c>
      <c r="Q8" s="309" t="str">
        <f>IF(ISERROR(P8/N8),"",IF(OR(N8=0,O8=0),Text!$F$325,IF(ISERROR(P8/N8),"",(P8/N8)*100)))</f>
        <v/>
      </c>
      <c r="R8" s="309" t="str">
        <f>IF(OR(K8="T",K8="L",P8="",Q8=""),"",IF(Q8=Text!$F$325,"Z",IF(AND(ABS(P8)&gt;$P$4,ABS(Q8)&gt;$Q$4),1,"")))</f>
        <v/>
      </c>
      <c r="S8" s="309" t="str">
        <f>IF(OR(K8="T",K8="L",P8="",Q8=""),"",IF(ISERROR(VLOOKUP($L8&amp;"_"&amp;$M$5,COR4ValIn[],6,FALSE)),"",IF(VLOOKUP($L8&amp;"_"&amp;$M$5,COR4ValIn[],6,FALSE)=0,"",VLOOKUP($L8&amp;"_"&amp;$M$5,COR4ValIn[],6,FALSE))))</f>
        <v/>
      </c>
      <c r="T8" s="309" t="str">
        <f t="shared" ref="T8:T69" si="3">IF(S8="","",IF(OR(K8="T",K8="L",P8="",Q8=""),"",IF(U8="C","",IF(S8=1,1,""))))</f>
        <v/>
      </c>
      <c r="U8" s="309" t="str">
        <f>IF(OR(K8="T",K8="L",P8="",Q8=""),"",IF(ISERROR(VLOOKUP($L8&amp;"_"&amp;$M$5,COR4ValIn[],7,FALSE)),"",IF(VLOOKUP($L8&amp;"_"&amp;$M$5,COR4ValIn[],7,FALSE)=0,"",VLOOKUP($L8&amp;"_"&amp;$M$5,COR4ValIn[],7,FALSE))))</f>
        <v/>
      </c>
      <c r="V8" s="309"/>
      <c r="W8" s="313" t="str">
        <f>IF(OR(K8="T",K8="L",P8="",Q8=""),"",IF(ISERROR(VLOOKUP($L8&amp;"_"&amp;$M$5,COR4ValIn[],8,FALSE)),"",IF(VLOOKUP($L8&amp;"_"&amp;$M$5,COR4ValIn[],8,FALSE)=0,"",VLOOKUP($L8&amp;"_"&amp;$M$5,COR4ValIn[],8,FALSE))))</f>
        <v/>
      </c>
    </row>
    <row r="9" spans="1:31" ht="19.5" customHeight="1" x14ac:dyDescent="0.35">
      <c r="A9"/>
      <c r="B9" s="57"/>
      <c r="C9" s="52">
        <v>19</v>
      </c>
      <c r="D9" s="51" t="str">
        <f>Text!F157</f>
        <v>Cyfanswm gwariant cyfalaf (COR4, llinell 15, colofn 3)</v>
      </c>
      <c r="E9" s="27"/>
      <c r="F9" s="47"/>
      <c r="G9" s="371">
        <f>COR4Exp!F25</f>
        <v>0</v>
      </c>
      <c r="H9" s="373"/>
      <c r="I9" s="30"/>
      <c r="J9"/>
      <c r="K9" s="142" t="s">
        <v>2810</v>
      </c>
      <c r="L9" s="572">
        <f t="shared" si="0"/>
        <v>19</v>
      </c>
      <c r="M9" s="461" t="str">
        <f>IF(ISERROR(VLOOKUP($S$3&amp;"_"&amp;$S$4&amp;"_"&amp;$L9&amp;"_"&amp;$M$5&amp;"_"&amp;M$6,qryCOR[],7,FALSE)),"",VLOOKUP($S$3&amp;"_"&amp;$S$4&amp;"_"&amp;$L9&amp;"_"&amp;$M$5&amp;"_"&amp;M$6,qryCOR[],7,FALSE))</f>
        <v/>
      </c>
      <c r="N9" s="461" t="str">
        <f>IF(ISERROR(VLOOKUP($S$3&amp;"_"&amp;$S$4&amp;"_"&amp;$L9&amp;"_"&amp;$M$5&amp;"_"&amp;N$6,qryCOR[],7,FALSE)),"",VLOOKUP($S$3&amp;"_"&amp;$S$4&amp;"_"&amp;$L9&amp;"_"&amp;$M$5&amp;"_"&amp;N$6,qryCOR[],7,FALSE))</f>
        <v/>
      </c>
      <c r="O9" s="461">
        <f t="shared" si="1"/>
        <v>0</v>
      </c>
      <c r="P9" s="461" t="str">
        <f t="shared" si="2"/>
        <v/>
      </c>
      <c r="Q9" s="462" t="str">
        <f>IF(ISERROR(P9/N9),"",IF(OR(N9=0,O9=0),Text!$F$325,IF(ISERROR(P9/N9),"",(P9/N9)*100)))</f>
        <v/>
      </c>
      <c r="R9" s="589" t="str">
        <f>IF(OR(K9="T",K9="L",P9="",Q9=""),"",IF(Q9=Text!$F$325,"Z",IF(AND(ABS(P9)&gt;$P$4,ABS(Q9)&gt;$Q$4),1,"")))</f>
        <v/>
      </c>
      <c r="S9" s="463" t="str">
        <f>IF(OR(K9="T",K9="L",P9="",Q9=""),"",IF(ISERROR(VLOOKUP($L9&amp;"_"&amp;$M$5,COR4ValIn[],6,FALSE)),"",IF(VLOOKUP($L9&amp;"_"&amp;$M$5,COR4ValIn[],6,FALSE)=0,"",VLOOKUP($L9&amp;"_"&amp;$M$5,COR4ValIn[],6,FALSE))))</f>
        <v/>
      </c>
      <c r="T9" s="464" t="str">
        <f t="shared" si="3"/>
        <v/>
      </c>
      <c r="U9" s="465" t="str">
        <f>IF(OR(K9="T",K9="L",P9="",Q9=""),"",IF(ISERROR(VLOOKUP($L9&amp;"_"&amp;$M$5,COR4ValIn[],7,FALSE)),"",IF(VLOOKUP($L9&amp;"_"&amp;$M$5,COR4ValIn[],7,FALSE)=0,"",VLOOKUP($L9&amp;"_"&amp;$M$5,COR4ValIn[],7,FALSE))))</f>
        <v/>
      </c>
      <c r="V9" s="596"/>
      <c r="W9" s="466" t="str">
        <f>IF(OR(K9="T",K9="L",P9="",Q9=""),"",IF(ISERROR(VLOOKUP($L9&amp;"_"&amp;$M$5,COR4ValIn[],8,FALSE)),"",IF(VLOOKUP($L9&amp;"_"&amp;$M$5,COR4ValIn[],8,FALSE)=0,"",VLOOKUP($L9&amp;"_"&amp;$M$5,COR4ValIn[],8,FALSE))))</f>
        <v/>
      </c>
      <c r="X9" s="467"/>
      <c r="Y9" s="468"/>
    </row>
    <row r="10" spans="1:31" ht="10" customHeight="1" x14ac:dyDescent="0.35">
      <c r="A10"/>
      <c r="B10" s="57"/>
      <c r="C10" s="39"/>
      <c r="D10" s="41"/>
      <c r="E10" s="41"/>
      <c r="F10" s="41"/>
      <c r="G10" s="53"/>
      <c r="H10" s="43"/>
      <c r="I10" s="30"/>
      <c r="J10"/>
      <c r="K10" s="142" t="s">
        <v>2826</v>
      </c>
      <c r="L10" s="573" t="str">
        <f t="shared" si="0"/>
        <v/>
      </c>
      <c r="M10" s="471" t="str">
        <f>IF(ISERROR(VLOOKUP($S$3&amp;"_"&amp;$S$4&amp;"_"&amp;$L10&amp;"_"&amp;$M$5&amp;"_"&amp;M$6,qryCOR[],7,FALSE)),"",VLOOKUP($S$3&amp;"_"&amp;$S$4&amp;"_"&amp;$L10&amp;"_"&amp;$M$5&amp;"_"&amp;M$6,qryCOR[],7,FALSE))</f>
        <v/>
      </c>
      <c r="N10" s="471" t="str">
        <f>IF(ISERROR(VLOOKUP($S$3&amp;"_"&amp;$S$4&amp;"_"&amp;$L10&amp;"_"&amp;$M$5&amp;"_"&amp;N$6,qryCOR[],7,FALSE)),"",VLOOKUP($S$3&amp;"_"&amp;$S$4&amp;"_"&amp;$L10&amp;"_"&amp;$M$5&amp;"_"&amp;N$6,qryCOR[],7,FALSE))</f>
        <v/>
      </c>
      <c r="O10" s="471" t="str">
        <f t="shared" si="1"/>
        <v/>
      </c>
      <c r="P10" s="471" t="str">
        <f t="shared" si="2"/>
        <v/>
      </c>
      <c r="Q10" s="472" t="str">
        <f>IF(ISERROR(P10/N10),"",IF(OR(N10=0,O10=0),Text!$F$325,IF(ISERROR(P10/N10),"",(P10/N10)*100)))</f>
        <v/>
      </c>
      <c r="R10" s="590" t="str">
        <f>IF(OR(K10="T",K10="L",P10="",Q10=""),"",IF(Q10=Text!$F$325,"Z",IF(AND(ABS(P10)&gt;$P$4,ABS(Q10)&gt;$Q$4),1,"")))</f>
        <v/>
      </c>
      <c r="S10" s="473" t="str">
        <f>IF(OR(K10="T",K10="L",P10="",Q10=""),"",IF(ISERROR(VLOOKUP($L10&amp;"_"&amp;$M$5,COR4ValIn[],6,FALSE)),"",IF(VLOOKUP($L10&amp;"_"&amp;$M$5,COR4ValIn[],6,FALSE)=0,"",VLOOKUP($L10&amp;"_"&amp;$M$5,COR4ValIn[],6,FALSE))))</f>
        <v/>
      </c>
      <c r="T10" s="474" t="str">
        <f t="shared" si="3"/>
        <v/>
      </c>
      <c r="U10" s="475" t="str">
        <f>IF(OR(K10="T",K10="L",P10="",Q10=""),"",IF(ISERROR(VLOOKUP($L10&amp;"_"&amp;$M$5,COR4ValIn[],7,FALSE)),"",IF(VLOOKUP($L10&amp;"_"&amp;$M$5,COR4ValIn[],7,FALSE)=0,"",VLOOKUP($L10&amp;"_"&amp;$M$5,COR4ValIn[],7,FALSE))))</f>
        <v/>
      </c>
      <c r="V10" s="476"/>
      <c r="W10" s="477" t="str">
        <f>IF(OR(K10="T",K10="L",P10="",Q10=""),"",IF(ISERROR(VLOOKUP($L10&amp;"_"&amp;$M$5,COR4ValIn[],8,FALSE)),"",IF(VLOOKUP($L10&amp;"_"&amp;$M$5,COR4ValIn[],8,FALSE)=0,"",VLOOKUP($L10&amp;"_"&amp;$M$5,COR4ValIn[],8,FALSE))))</f>
        <v/>
      </c>
      <c r="X10" s="478"/>
      <c r="Y10" s="479"/>
    </row>
    <row r="11" spans="1:31" ht="20.149999999999999" customHeight="1" x14ac:dyDescent="0.35">
      <c r="A11"/>
      <c r="B11" s="57"/>
      <c r="C11" s="45" t="str">
        <f>Text!F158</f>
        <v>Adnoddau i'w defnyddio i gyllido gwariant cyfalaf</v>
      </c>
      <c r="D11" s="41"/>
      <c r="E11" s="41"/>
      <c r="F11" s="50"/>
      <c r="G11" s="35"/>
      <c r="H11" s="36"/>
      <c r="I11" s="30"/>
      <c r="J11"/>
      <c r="K11" s="142" t="s">
        <v>2826</v>
      </c>
      <c r="L11" s="574" t="str">
        <f t="shared" si="0"/>
        <v/>
      </c>
      <c r="M11" s="480" t="str">
        <f>IF(ISERROR(VLOOKUP($S$3&amp;"_"&amp;$S$4&amp;"_"&amp;$L11&amp;"_"&amp;$M$5&amp;"_"&amp;M$6,qryCOR[],7,FALSE)),"",VLOOKUP($S$3&amp;"_"&amp;$S$4&amp;"_"&amp;$L11&amp;"_"&amp;$M$5&amp;"_"&amp;M$6,qryCOR[],7,FALSE))</f>
        <v/>
      </c>
      <c r="N11" s="480" t="str">
        <f>IF(ISERROR(VLOOKUP($S$3&amp;"_"&amp;$S$4&amp;"_"&amp;$L11&amp;"_"&amp;$M$5&amp;"_"&amp;N$6,qryCOR[],7,FALSE)),"",VLOOKUP($S$3&amp;"_"&amp;$S$4&amp;"_"&amp;$L11&amp;"_"&amp;$M$5&amp;"_"&amp;N$6,qryCOR[],7,FALSE))</f>
        <v/>
      </c>
      <c r="O11" s="480" t="str">
        <f t="shared" si="1"/>
        <v/>
      </c>
      <c r="P11" s="480" t="str">
        <f t="shared" si="2"/>
        <v/>
      </c>
      <c r="Q11" s="481" t="str">
        <f>IF(ISERROR(P11/N11),"",IF(OR(N11=0,O11=0),Text!$F$325,IF(ISERROR(P11/N11),"",(P11/N11)*100)))</f>
        <v/>
      </c>
      <c r="R11" s="591" t="str">
        <f>IF(OR(K11="T",K11="L",P11="",Q11=""),"",IF(Q11=Text!$F$325,"Z",IF(AND(ABS(P11)&gt;$P$4,ABS(Q11)&gt;$Q$4),1,"")))</f>
        <v/>
      </c>
      <c r="S11" s="482" t="str">
        <f>IF(OR(K11="T",K11="L",P11="",Q11=""),"",IF(ISERROR(VLOOKUP($L11&amp;"_"&amp;$M$5,COR4ValIn[],6,FALSE)),"",IF(VLOOKUP($L11&amp;"_"&amp;$M$5,COR4ValIn[],6,FALSE)=0,"",VLOOKUP($L11&amp;"_"&amp;$M$5,COR4ValIn[],6,FALSE))))</f>
        <v/>
      </c>
      <c r="T11" s="483" t="str">
        <f t="shared" si="3"/>
        <v/>
      </c>
      <c r="U11" s="484" t="str">
        <f>IF(OR(K11="T",K11="L",P11="",Q11=""),"",IF(ISERROR(VLOOKUP($L11&amp;"_"&amp;$M$5,COR4ValIn[],7,FALSE)),"",IF(VLOOKUP($L11&amp;"_"&amp;$M$5,COR4ValIn[],7,FALSE)=0,"",VLOOKUP($L11&amp;"_"&amp;$M$5,COR4ValIn[],7,FALSE))))</f>
        <v/>
      </c>
      <c r="V11" s="485"/>
      <c r="W11" s="486" t="str">
        <f>IF(OR(K11="T",K11="L",P11="",Q11=""),"",IF(ISERROR(VLOOKUP($L11&amp;"_"&amp;$M$5,COR4ValIn[],8,FALSE)),"",IF(VLOOKUP($L11&amp;"_"&amp;$M$5,COR4ValIn[],8,FALSE)=0,"",VLOOKUP($L11&amp;"_"&amp;$M$5,COR4ValIn[],8,FALSE))))</f>
        <v/>
      </c>
      <c r="X11" s="487"/>
      <c r="Y11" s="488"/>
    </row>
    <row r="12" spans="1:31" ht="20.149999999999999" customHeight="1" x14ac:dyDescent="0.35">
      <c r="A12"/>
      <c r="B12" s="57"/>
      <c r="C12" s="364">
        <v>23</v>
      </c>
      <c r="D12" s="47" t="str">
        <f>Text!F159</f>
        <v>Grantiau cyfalaf gan Lywodraeth Cymru ac Adrannau eraill Llywodraeth y DU</v>
      </c>
      <c r="E12" s="47"/>
      <c r="F12" s="47"/>
      <c r="G12" s="370">
        <v>0</v>
      </c>
      <c r="H12" s="370">
        <v>0</v>
      </c>
      <c r="I12" s="30"/>
      <c r="J12"/>
      <c r="K12"/>
      <c r="L12" s="575">
        <f t="shared" si="0"/>
        <v>23</v>
      </c>
      <c r="M12" s="447" t="str">
        <f>IF(ISERROR(VLOOKUP($S$3&amp;"_"&amp;$S$4&amp;"_"&amp;$L12&amp;"_"&amp;$M$5&amp;"_"&amp;M$6,qryCOR[],7,FALSE)),"",VLOOKUP($S$3&amp;"_"&amp;$S$4&amp;"_"&amp;$L12&amp;"_"&amp;$M$5&amp;"_"&amp;M$6,qryCOR[],7,FALSE))</f>
        <v/>
      </c>
      <c r="N12" s="447" t="str">
        <f>IF(ISERROR(VLOOKUP($S$3&amp;"_"&amp;$S$4&amp;"_"&amp;$L12&amp;"_"&amp;$M$5&amp;"_"&amp;N$6,qryCOR[],7,FALSE)),"",VLOOKUP($S$3&amp;"_"&amp;$S$4&amp;"_"&amp;$L12&amp;"_"&amp;$M$5&amp;"_"&amp;N$6,qryCOR[],7,FALSE))</f>
        <v/>
      </c>
      <c r="O12" s="447">
        <f t="shared" si="1"/>
        <v>0</v>
      </c>
      <c r="P12" s="447" t="str">
        <f t="shared" si="2"/>
        <v/>
      </c>
      <c r="Q12" s="448" t="str">
        <f>IF(ISERROR(P12/N12),"",IF(OR(N12=0,O12=0),Text!$F$325,IF(ISERROR(P12/N12),"",(P12/N12)*100)))</f>
        <v/>
      </c>
      <c r="R12" s="585" t="str">
        <f>IF(OR(K12="T",K12="L",P12="",Q12=""),"",IF(Q12=Text!$F$325,"Z",IF(AND(ABS(P12)&gt;$P$4,ABS(Q12)&gt;$Q$4),1,"")))</f>
        <v/>
      </c>
      <c r="S12" s="449" t="str">
        <f>IF(OR(K12="T",K12="L",P12="",Q12=""),"",IF(ISERROR(VLOOKUP($L12&amp;"_"&amp;$M$5,COR4ValIn[],6,FALSE)),"",IF(VLOOKUP($L12&amp;"_"&amp;$M$5,COR4ValIn[],6,FALSE)=0,"",VLOOKUP($L12&amp;"_"&amp;$M$5,COR4ValIn[],6,FALSE))))</f>
        <v/>
      </c>
      <c r="T12" s="450" t="str">
        <f t="shared" si="3"/>
        <v/>
      </c>
      <c r="U12" s="451" t="str">
        <f>IF(OR(K12="T",K12="L",P12="",Q12=""),"",IF(ISERROR(VLOOKUP($L12&amp;"_"&amp;$M$5,COR4ValIn[],7,FALSE)),"",IF(VLOOKUP($L12&amp;"_"&amp;$M$5,COR4ValIn[],7,FALSE)=0,"",VLOOKUP($L12&amp;"_"&amp;$M$5,COR4ValIn[],7,FALSE))))</f>
        <v/>
      </c>
      <c r="V12" s="597"/>
      <c r="W12" s="452" t="str">
        <f>IF(OR(K12="T",K12="L",P12="",Q12=""),"",IF(ISERROR(VLOOKUP($L12&amp;"_"&amp;$M$5,COR4ValIn[],8,FALSE)),"",IF(VLOOKUP($L12&amp;"_"&amp;$M$5,COR4ValIn[],8,FALSE)=0,"",VLOOKUP($L12&amp;"_"&amp;$M$5,COR4ValIn[],8,FALSE))))</f>
        <v/>
      </c>
      <c r="X12" s="453"/>
      <c r="Y12" s="454"/>
    </row>
    <row r="13" spans="1:31" ht="20.149999999999999" customHeight="1" x14ac:dyDescent="0.35">
      <c r="A13"/>
      <c r="B13" s="57"/>
      <c r="C13" s="364">
        <v>24</v>
      </c>
      <c r="D13" s="47" t="str">
        <f>Text!F160</f>
        <v>Grantiau o Gronfeydd Strwythurol Ewropeaidd (gan gynnwys ERDF)</v>
      </c>
      <c r="E13" s="47"/>
      <c r="F13" s="47"/>
      <c r="G13" s="359">
        <v>0</v>
      </c>
      <c r="H13" s="359">
        <v>0</v>
      </c>
      <c r="I13" s="30"/>
      <c r="J13"/>
      <c r="K13"/>
      <c r="L13" s="576">
        <f t="shared" si="0"/>
        <v>24</v>
      </c>
      <c r="M13" s="443" t="str">
        <f>IF(ISERROR(VLOOKUP($S$3&amp;"_"&amp;$S$4&amp;"_"&amp;$L13&amp;"_"&amp;$M$5&amp;"_"&amp;M$6,qryCOR[],7,FALSE)),"",VLOOKUP($S$3&amp;"_"&amp;$S$4&amp;"_"&amp;$L13&amp;"_"&amp;$M$5&amp;"_"&amp;M$6,qryCOR[],7,FALSE))</f>
        <v/>
      </c>
      <c r="N13" s="443" t="str">
        <f>IF(ISERROR(VLOOKUP($S$3&amp;"_"&amp;$S$4&amp;"_"&amp;$L13&amp;"_"&amp;$M$5&amp;"_"&amp;N$6,qryCOR[],7,FALSE)),"",VLOOKUP($S$3&amp;"_"&amp;$S$4&amp;"_"&amp;$L13&amp;"_"&amp;$M$5&amp;"_"&amp;N$6,qryCOR[],7,FALSE))</f>
        <v/>
      </c>
      <c r="O13" s="443">
        <f t="shared" si="1"/>
        <v>0</v>
      </c>
      <c r="P13" s="443" t="str">
        <f t="shared" si="2"/>
        <v/>
      </c>
      <c r="Q13" s="444" t="str">
        <f>IF(ISERROR(P13/N13),"",IF(OR(N13=0,O13=0),Text!$F$325,IF(ISERROR(P13/N13),"",(P13/N13)*100)))</f>
        <v/>
      </c>
      <c r="R13" s="586" t="str">
        <f>IF(OR(K13="T",K13="L",P13="",Q13=""),"",IF(Q13=Text!$F$325,"Z",IF(AND(ABS(P13)&gt;$P$4,ABS(Q13)&gt;$Q$4),1,"")))</f>
        <v/>
      </c>
      <c r="S13" s="295" t="str">
        <f>IF(OR(K13="T",K13="L",P13="",Q13=""),"",IF(ISERROR(VLOOKUP($L13&amp;"_"&amp;$M$5,COR4ValIn[],6,FALSE)),"",IF(VLOOKUP($L13&amp;"_"&amp;$M$5,COR4ValIn[],6,FALSE)=0,"",VLOOKUP($L13&amp;"_"&amp;$M$5,COR4ValIn[],6,FALSE))))</f>
        <v/>
      </c>
      <c r="T13" s="296" t="str">
        <f t="shared" si="3"/>
        <v/>
      </c>
      <c r="U13" s="306" t="str">
        <f>IF(OR(K13="T",K13="L",P13="",Q13=""),"",IF(ISERROR(VLOOKUP($L13&amp;"_"&amp;$M$5,COR4ValIn[],7,FALSE)),"",IF(VLOOKUP($L13&amp;"_"&amp;$M$5,COR4ValIn[],7,FALSE)=0,"",VLOOKUP($L13&amp;"_"&amp;$M$5,COR4ValIn[],7,FALSE))))</f>
        <v/>
      </c>
      <c r="V13" s="598"/>
      <c r="W13" s="297" t="str">
        <f>IF(OR(K13="T",K13="L",P13="",Q13=""),"",IF(ISERROR(VLOOKUP($L13&amp;"_"&amp;$M$5,COR4ValIn[],8,FALSE)),"",IF(VLOOKUP($L13&amp;"_"&amp;$M$5,COR4ValIn[],8,FALSE)=0,"",VLOOKUP($L13&amp;"_"&amp;$M$5,COR4ValIn[],8,FALSE))))</f>
        <v/>
      </c>
      <c r="X13" s="299"/>
      <c r="Y13" s="301"/>
    </row>
    <row r="14" spans="1:31" ht="30.75" customHeight="1" x14ac:dyDescent="0.35">
      <c r="A14"/>
      <c r="B14" s="57"/>
      <c r="C14" s="26">
        <v>50</v>
      </c>
      <c r="D14" s="723" t="str">
        <f>Text!F161</f>
        <v xml:space="preserve">Grantiau a chyfraniadau gan gyrff cyhoeddus a noddir gan Lywodraeth Cymru / cyrff cyhoeddus anadrannol </v>
      </c>
      <c r="E14" s="723"/>
      <c r="F14" s="722"/>
      <c r="G14" s="359">
        <v>0</v>
      </c>
      <c r="H14" s="359">
        <v>0</v>
      </c>
      <c r="I14" s="30"/>
      <c r="J14"/>
      <c r="K14"/>
      <c r="L14" s="576">
        <f t="shared" si="0"/>
        <v>50</v>
      </c>
      <c r="M14" s="443" t="str">
        <f>IF(ISERROR(VLOOKUP($S$3&amp;"_"&amp;$S$4&amp;"_"&amp;$L14&amp;"_"&amp;$M$5&amp;"_"&amp;M$6,qryCOR[],7,FALSE)),"",VLOOKUP($S$3&amp;"_"&amp;$S$4&amp;"_"&amp;$L14&amp;"_"&amp;$M$5&amp;"_"&amp;M$6,qryCOR[],7,FALSE))</f>
        <v/>
      </c>
      <c r="N14" s="443" t="str">
        <f>IF(ISERROR(VLOOKUP($S$3&amp;"_"&amp;$S$4&amp;"_"&amp;$L14&amp;"_"&amp;$M$5&amp;"_"&amp;N$6,qryCOR[],7,FALSE)),"",VLOOKUP($S$3&amp;"_"&amp;$S$4&amp;"_"&amp;$L14&amp;"_"&amp;$M$5&amp;"_"&amp;N$6,qryCOR[],7,FALSE))</f>
        <v/>
      </c>
      <c r="O14" s="443">
        <f t="shared" si="1"/>
        <v>0</v>
      </c>
      <c r="P14" s="443" t="str">
        <f t="shared" si="2"/>
        <v/>
      </c>
      <c r="Q14" s="444" t="str">
        <f>IF(ISERROR(P14/N14),"",IF(OR(N14=0,O14=0),Text!$F$325,IF(ISERROR(P14/N14),"",(P14/N14)*100)))</f>
        <v/>
      </c>
      <c r="R14" s="586" t="str">
        <f>IF(OR(K14="T",K14="L",P14="",Q14=""),"",IF(Q14=Text!$F$325,"Z",IF(AND(ABS(P14)&gt;$P$4,ABS(Q14)&gt;$Q$4),1,"")))</f>
        <v/>
      </c>
      <c r="S14" s="295" t="str">
        <f>IF(OR(K14="T",K14="L",P14="",Q14=""),"",IF(ISERROR(VLOOKUP($L14&amp;"_"&amp;$M$5,COR4ValIn[],6,FALSE)),"",IF(VLOOKUP($L14&amp;"_"&amp;$M$5,COR4ValIn[],6,FALSE)=0,"",VLOOKUP($L14&amp;"_"&amp;$M$5,COR4ValIn[],6,FALSE))))</f>
        <v/>
      </c>
      <c r="T14" s="296" t="str">
        <f t="shared" si="3"/>
        <v/>
      </c>
      <c r="U14" s="306" t="str">
        <f>IF(OR(K14="T",K14="L",P14="",Q14=""),"",IF(ISERROR(VLOOKUP($L14&amp;"_"&amp;$M$5,COR4ValIn[],7,FALSE)),"",IF(VLOOKUP($L14&amp;"_"&amp;$M$5,COR4ValIn[],7,FALSE)=0,"",VLOOKUP($L14&amp;"_"&amp;$M$5,COR4ValIn[],7,FALSE))))</f>
        <v/>
      </c>
      <c r="V14" s="598"/>
      <c r="W14" s="297" t="str">
        <f>IF(OR(K14="T",K14="L",P14="",Q14=""),"",IF(ISERROR(VLOOKUP($L14&amp;"_"&amp;$M$5,COR4ValIn[],8,FALSE)),"",IF(VLOOKUP($L14&amp;"_"&amp;$M$5,COR4ValIn[],8,FALSE)=0,"",VLOOKUP($L14&amp;"_"&amp;$M$5,COR4ValIn[],8,FALSE))))</f>
        <v/>
      </c>
      <c r="X14" s="299"/>
      <c r="Y14" s="300"/>
    </row>
    <row r="15" spans="1:31" ht="20.149999999999999" customHeight="1" x14ac:dyDescent="0.35">
      <c r="A15"/>
      <c r="B15" s="57"/>
      <c r="C15" s="364">
        <v>51</v>
      </c>
      <c r="D15" s="47" t="str">
        <f>Text!F162</f>
        <v>Cyllid gan y Loteri Genedlaethol</v>
      </c>
      <c r="E15" s="47"/>
      <c r="F15" s="47"/>
      <c r="G15" s="359">
        <v>0</v>
      </c>
      <c r="H15" s="359">
        <v>0</v>
      </c>
      <c r="I15" s="30"/>
      <c r="J15"/>
      <c r="K15"/>
      <c r="L15" s="576">
        <f t="shared" si="0"/>
        <v>51</v>
      </c>
      <c r="M15" s="443" t="str">
        <f>IF(ISERROR(VLOOKUP($S$3&amp;"_"&amp;$S$4&amp;"_"&amp;$L15&amp;"_"&amp;$M$5&amp;"_"&amp;M$6,qryCOR[],7,FALSE)),"",VLOOKUP($S$3&amp;"_"&amp;$S$4&amp;"_"&amp;$L15&amp;"_"&amp;$M$5&amp;"_"&amp;M$6,qryCOR[],7,FALSE))</f>
        <v/>
      </c>
      <c r="N15" s="443" t="str">
        <f>IF(ISERROR(VLOOKUP($S$3&amp;"_"&amp;$S$4&amp;"_"&amp;$L15&amp;"_"&amp;$M$5&amp;"_"&amp;N$6,qryCOR[],7,FALSE)),"",VLOOKUP($S$3&amp;"_"&amp;$S$4&amp;"_"&amp;$L15&amp;"_"&amp;$M$5&amp;"_"&amp;N$6,qryCOR[],7,FALSE))</f>
        <v/>
      </c>
      <c r="O15" s="443">
        <f t="shared" si="1"/>
        <v>0</v>
      </c>
      <c r="P15" s="443" t="str">
        <f t="shared" si="2"/>
        <v/>
      </c>
      <c r="Q15" s="444" t="str">
        <f>IF(ISERROR(P15/N15),"",IF(OR(N15=0,O15=0),Text!$F$325,IF(ISERROR(P15/N15),"",(P15/N15)*100)))</f>
        <v/>
      </c>
      <c r="R15" s="586" t="str">
        <f>IF(OR(K15="T",K15="L",P15="",Q15=""),"",IF(Q15=Text!$F$325,"Z",IF(AND(ABS(P15)&gt;$P$4,ABS(Q15)&gt;$Q$4),1,"")))</f>
        <v/>
      </c>
      <c r="S15" s="298" t="str">
        <f>IF(OR(K15="T",K15="L",P15="",Q15=""),"",IF(ISERROR(VLOOKUP($L15&amp;"_"&amp;$M$5,COR4ValIn[],6,FALSE)),"",IF(VLOOKUP($L15&amp;"_"&amp;$M$5,COR4ValIn[],6,FALSE)=0,"",VLOOKUP($L15&amp;"_"&amp;$M$5,COR4ValIn[],6,FALSE))))</f>
        <v/>
      </c>
      <c r="T15" s="296" t="str">
        <f t="shared" si="3"/>
        <v/>
      </c>
      <c r="U15" s="307" t="str">
        <f>IF(OR(K15="T",K15="L",P15="",Q15=""),"",IF(ISERROR(VLOOKUP($L15&amp;"_"&amp;$M$5,COR4ValIn[],7,FALSE)),"",IF(VLOOKUP($L15&amp;"_"&amp;$M$5,COR4ValIn[],7,FALSE)=0,"",VLOOKUP($L15&amp;"_"&amp;$M$5,COR4ValIn[],7,FALSE))))</f>
        <v/>
      </c>
      <c r="V15" s="598"/>
      <c r="W15" s="297" t="str">
        <f>IF(OR(K15="T",K15="L",P15="",Q15=""),"",IF(ISERROR(VLOOKUP($L15&amp;"_"&amp;$M$5,COR4ValIn[],8,FALSE)),"",IF(VLOOKUP($L15&amp;"_"&amp;$M$5,COR4ValIn[],8,FALSE)=0,"",VLOOKUP($L15&amp;"_"&amp;$M$5,COR4ValIn[],8,FALSE))))</f>
        <v/>
      </c>
      <c r="X15" s="302"/>
      <c r="Y15" s="303"/>
    </row>
    <row r="16" spans="1:31" ht="20.149999999999999" customHeight="1" x14ac:dyDescent="0.35">
      <c r="A16"/>
      <c r="B16" s="57"/>
      <c r="C16" s="364">
        <v>52</v>
      </c>
      <c r="D16" s="47" t="str">
        <f>Text!F163</f>
        <v>Grantiau a chyfraniadau eraill, gan gynnwys rhai gan ddatblygwyr preifat</v>
      </c>
      <c r="E16" s="47"/>
      <c r="F16" s="47"/>
      <c r="G16" s="359">
        <v>0</v>
      </c>
      <c r="H16" s="359">
        <v>0</v>
      </c>
      <c r="I16" s="30"/>
      <c r="J16"/>
      <c r="K16"/>
      <c r="L16" s="576">
        <f t="shared" si="0"/>
        <v>52</v>
      </c>
      <c r="M16" s="443" t="str">
        <f>IF(ISERROR(VLOOKUP($S$3&amp;"_"&amp;$S$4&amp;"_"&amp;$L16&amp;"_"&amp;$M$5&amp;"_"&amp;M$6,qryCOR[],7,FALSE)),"",VLOOKUP($S$3&amp;"_"&amp;$S$4&amp;"_"&amp;$L16&amp;"_"&amp;$M$5&amp;"_"&amp;M$6,qryCOR[],7,FALSE))</f>
        <v/>
      </c>
      <c r="N16" s="443" t="str">
        <f>IF(ISERROR(VLOOKUP($S$3&amp;"_"&amp;$S$4&amp;"_"&amp;$L16&amp;"_"&amp;$M$5&amp;"_"&amp;N$6,qryCOR[],7,FALSE)),"",VLOOKUP($S$3&amp;"_"&amp;$S$4&amp;"_"&amp;$L16&amp;"_"&amp;$M$5&amp;"_"&amp;N$6,qryCOR[],7,FALSE))</f>
        <v/>
      </c>
      <c r="O16" s="443">
        <f t="shared" si="1"/>
        <v>0</v>
      </c>
      <c r="P16" s="443" t="str">
        <f t="shared" si="2"/>
        <v/>
      </c>
      <c r="Q16" s="444" t="str">
        <f>IF(ISERROR(P16/N16),"",IF(OR(N16=0,O16=0),Text!$F$325,IF(ISERROR(P16/N16),"",(P16/N16)*100)))</f>
        <v/>
      </c>
      <c r="R16" s="586" t="str">
        <f>IF(OR(K16="T",K16="L",P16="",Q16=""),"",IF(Q16=Text!$F$325,"Z",IF(AND(ABS(P16)&gt;$P$4,ABS(Q16)&gt;$Q$4),1,"")))</f>
        <v/>
      </c>
      <c r="S16" s="295" t="str">
        <f>IF(OR(K16="T",K16="L",P16="",Q16=""),"",IF(ISERROR(VLOOKUP($L16&amp;"_"&amp;$M$5,COR4ValIn[],6,FALSE)),"",IF(VLOOKUP($L16&amp;"_"&amp;$M$5,COR4ValIn[],6,FALSE)=0,"",VLOOKUP($L16&amp;"_"&amp;$M$5,COR4ValIn[],6,FALSE))))</f>
        <v/>
      </c>
      <c r="T16" s="296" t="str">
        <f t="shared" si="3"/>
        <v/>
      </c>
      <c r="U16" s="306" t="str">
        <f>IF(OR(K16="T",K16="L",P16="",Q16=""),"",IF(ISERROR(VLOOKUP($L16&amp;"_"&amp;$M$5,COR4ValIn[],7,FALSE)),"",IF(VLOOKUP($L16&amp;"_"&amp;$M$5,COR4ValIn[],7,FALSE)=0,"",VLOOKUP($L16&amp;"_"&amp;$M$5,COR4ValIn[],7,FALSE))))</f>
        <v/>
      </c>
      <c r="V16" s="598"/>
      <c r="W16" s="297" t="str">
        <f>IF(OR(K16="T",K16="L",P16="",Q16=""),"",IF(ISERROR(VLOOKUP($L16&amp;"_"&amp;$M$5,COR4ValIn[],8,FALSE)),"",IF(VLOOKUP($L16&amp;"_"&amp;$M$5,COR4ValIn[],8,FALSE)=0,"",VLOOKUP($L16&amp;"_"&amp;$M$5,COR4ValIn[],8,FALSE))))</f>
        <v/>
      </c>
      <c r="X16" s="299"/>
      <c r="Y16" s="301"/>
    </row>
    <row r="17" spans="1:25" ht="20.149999999999999" customHeight="1" x14ac:dyDescent="0.35">
      <c r="A17"/>
      <c r="B17" s="57"/>
      <c r="C17" s="52">
        <v>25</v>
      </c>
      <c r="D17" s="51" t="str">
        <f>Text!F164</f>
        <v>Grantiau cyfalaf a chyfraniadau o ffynonellau eraill (llinellau 50 i 52)</v>
      </c>
      <c r="E17" s="27"/>
      <c r="F17" s="47"/>
      <c r="G17" s="371">
        <f>SUM(G14:G16)</f>
        <v>0</v>
      </c>
      <c r="H17" s="371">
        <f>SUM(H14:H16)</f>
        <v>0</v>
      </c>
      <c r="I17" s="30"/>
      <c r="J17"/>
      <c r="K17" s="142" t="s">
        <v>2810</v>
      </c>
      <c r="L17" s="576">
        <f t="shared" si="0"/>
        <v>25</v>
      </c>
      <c r="M17" s="443" t="str">
        <f>IF(ISERROR(VLOOKUP($S$3&amp;"_"&amp;$S$4&amp;"_"&amp;$L17&amp;"_"&amp;$M$5&amp;"_"&amp;M$6,qryCOR[],7,FALSE)),"",VLOOKUP($S$3&amp;"_"&amp;$S$4&amp;"_"&amp;$L17&amp;"_"&amp;$M$5&amp;"_"&amp;M$6,qryCOR[],7,FALSE))</f>
        <v/>
      </c>
      <c r="N17" s="443" t="str">
        <f>IF(ISERROR(VLOOKUP($S$3&amp;"_"&amp;$S$4&amp;"_"&amp;$L17&amp;"_"&amp;$M$5&amp;"_"&amp;N$6,qryCOR[],7,FALSE)),"",VLOOKUP($S$3&amp;"_"&amp;$S$4&amp;"_"&amp;$L17&amp;"_"&amp;$M$5&amp;"_"&amp;N$6,qryCOR[],7,FALSE))</f>
        <v/>
      </c>
      <c r="O17" s="443">
        <f t="shared" si="1"/>
        <v>0</v>
      </c>
      <c r="P17" s="443" t="str">
        <f t="shared" si="2"/>
        <v/>
      </c>
      <c r="Q17" s="444" t="str">
        <f>IF(ISERROR(P17/N17),"",IF(OR(N17=0,O17=0),Text!$F$325,IF(ISERROR(P17/N17),"",(P17/N17)*100)))</f>
        <v/>
      </c>
      <c r="R17" s="586" t="str">
        <f>IF(OR(K17="T",K17="L",P17="",Q17=""),"",IF(Q17=Text!$F$325,"Z",IF(AND(ABS(P17)&gt;$P$4,ABS(Q17)&gt;$Q$4),1,"")))</f>
        <v/>
      </c>
      <c r="S17" s="295" t="str">
        <f>IF(OR(K17="T",K17="L",P17="",Q17=""),"",IF(ISERROR(VLOOKUP($L17&amp;"_"&amp;$M$5,COR4ValIn[],6,FALSE)),"",IF(VLOOKUP($L17&amp;"_"&amp;$M$5,COR4ValIn[],6,FALSE)=0,"",VLOOKUP($L17&amp;"_"&amp;$M$5,COR4ValIn[],6,FALSE))))</f>
        <v/>
      </c>
      <c r="T17" s="296" t="str">
        <f t="shared" si="3"/>
        <v/>
      </c>
      <c r="U17" s="306" t="str">
        <f>IF(OR(K17="T",K17="L",P17="",Q17=""),"",IF(ISERROR(VLOOKUP($L17&amp;"_"&amp;$M$5,COR4ValIn[],7,FALSE)),"",IF(VLOOKUP($L17&amp;"_"&amp;$M$5,COR4ValIn[],7,FALSE)=0,"",VLOOKUP($L17&amp;"_"&amp;$M$5,COR4ValIn[],7,FALSE))))</f>
        <v/>
      </c>
      <c r="V17" s="598"/>
      <c r="W17" s="297" t="str">
        <f>IF(OR(K17="T",K17="L",P17="",Q17=""),"",IF(ISERROR(VLOOKUP($L17&amp;"_"&amp;$M$5,COR4ValIn[],8,FALSE)),"",IF(VLOOKUP($L17&amp;"_"&amp;$M$5,COR4ValIn[],8,FALSE)=0,"",VLOOKUP($L17&amp;"_"&amp;$M$5,COR4ValIn[],8,FALSE))))</f>
        <v/>
      </c>
      <c r="X17" s="299"/>
      <c r="Y17" s="301"/>
    </row>
    <row r="18" spans="1:25" ht="20.149999999999999" customHeight="1" x14ac:dyDescent="0.35">
      <c r="A18"/>
      <c r="B18" s="57"/>
      <c r="C18" s="364">
        <v>26</v>
      </c>
      <c r="D18" s="47" t="str">
        <f>Text!F165</f>
        <v>Defnydd o dderbyniadau cyfalaf</v>
      </c>
      <c r="E18" s="47"/>
      <c r="F18" s="47"/>
      <c r="G18" s="370">
        <v>0</v>
      </c>
      <c r="H18" s="370">
        <v>0</v>
      </c>
      <c r="I18" s="30"/>
      <c r="J18"/>
      <c r="K18"/>
      <c r="L18" s="576">
        <f t="shared" si="0"/>
        <v>26</v>
      </c>
      <c r="M18" s="443" t="str">
        <f>IF(ISERROR(VLOOKUP($S$3&amp;"_"&amp;$S$4&amp;"_"&amp;$L18&amp;"_"&amp;$M$5&amp;"_"&amp;M$6,qryCOR[],7,FALSE)),"",VLOOKUP($S$3&amp;"_"&amp;$S$4&amp;"_"&amp;$L18&amp;"_"&amp;$M$5&amp;"_"&amp;M$6,qryCOR[],7,FALSE))</f>
        <v/>
      </c>
      <c r="N18" s="443" t="str">
        <f>IF(ISERROR(VLOOKUP($S$3&amp;"_"&amp;$S$4&amp;"_"&amp;$L18&amp;"_"&amp;$M$5&amp;"_"&amp;N$6,qryCOR[],7,FALSE)),"",VLOOKUP($S$3&amp;"_"&amp;$S$4&amp;"_"&amp;$L18&amp;"_"&amp;$M$5&amp;"_"&amp;N$6,qryCOR[],7,FALSE))</f>
        <v/>
      </c>
      <c r="O18" s="443">
        <f t="shared" si="1"/>
        <v>0</v>
      </c>
      <c r="P18" s="443" t="str">
        <f t="shared" si="2"/>
        <v/>
      </c>
      <c r="Q18" s="444" t="str">
        <f>IF(ISERROR(P18/N18),"",IF(OR(N18=0,O18=0),Text!$F$325,IF(ISERROR(P18/N18),"",(P18/N18)*100)))</f>
        <v/>
      </c>
      <c r="R18" s="586" t="str">
        <f>IF(OR(K18="T",K18="L",P18="",Q18=""),"",IF(Q18=Text!$F$325,"Z",IF(AND(ABS(P18)&gt;$P$4,ABS(Q18)&gt;$Q$4),1,"")))</f>
        <v/>
      </c>
      <c r="S18" s="298" t="str">
        <f>IF(OR(K18="T",K18="L",P18="",Q18=""),"",IF(ISERROR(VLOOKUP($L18&amp;"_"&amp;$M$5,COR4ValIn[],6,FALSE)),"",IF(VLOOKUP($L18&amp;"_"&amp;$M$5,COR4ValIn[],6,FALSE)=0,"",VLOOKUP($L18&amp;"_"&amp;$M$5,COR4ValIn[],6,FALSE))))</f>
        <v/>
      </c>
      <c r="T18" s="296" t="str">
        <f t="shared" si="3"/>
        <v/>
      </c>
      <c r="U18" s="307" t="str">
        <f>IF(OR(K18="T",K18="L",P18="",Q18=""),"",IF(ISERROR(VLOOKUP($L18&amp;"_"&amp;$M$5,COR4ValIn[],7,FALSE)),"",IF(VLOOKUP($L18&amp;"_"&amp;$M$5,COR4ValIn[],7,FALSE)=0,"",VLOOKUP($L18&amp;"_"&amp;$M$5,COR4ValIn[],7,FALSE))))</f>
        <v/>
      </c>
      <c r="V18" s="598"/>
      <c r="W18" s="297" t="str">
        <f>IF(OR(K18="T",K18="L",P18="",Q18=""),"",IF(ISERROR(VLOOKUP($L18&amp;"_"&amp;$M$5,COR4ValIn[],8,FALSE)),"",IF(VLOOKUP($L18&amp;"_"&amp;$M$5,COR4ValIn[],8,FALSE)=0,"",VLOOKUP($L18&amp;"_"&amp;$M$5,COR4ValIn[],8,FALSE))))</f>
        <v/>
      </c>
      <c r="X18" s="302"/>
      <c r="Y18" s="303"/>
    </row>
    <row r="19" spans="1:25" ht="20.149999999999999" customHeight="1" x14ac:dyDescent="0.35">
      <c r="A19"/>
      <c r="B19" s="57"/>
      <c r="C19" s="364">
        <v>27</v>
      </c>
      <c r="D19" s="47" t="str">
        <f>Text!F166</f>
        <v>Lwfans Atgyweiriadau Mawr (MRA)</v>
      </c>
      <c r="E19" s="47"/>
      <c r="F19" s="47"/>
      <c r="G19" s="359">
        <v>0</v>
      </c>
      <c r="H19" s="359">
        <v>0</v>
      </c>
      <c r="I19" s="30"/>
      <c r="J19"/>
      <c r="K19"/>
      <c r="L19" s="576">
        <f t="shared" si="0"/>
        <v>27</v>
      </c>
      <c r="M19" s="443" t="str">
        <f>IF(ISERROR(VLOOKUP($S$3&amp;"_"&amp;$S$4&amp;"_"&amp;$L19&amp;"_"&amp;$M$5&amp;"_"&amp;M$6,qryCOR[],7,FALSE)),"",VLOOKUP($S$3&amp;"_"&amp;$S$4&amp;"_"&amp;$L19&amp;"_"&amp;$M$5&amp;"_"&amp;M$6,qryCOR[],7,FALSE))</f>
        <v/>
      </c>
      <c r="N19" s="443" t="str">
        <f>IF(ISERROR(VLOOKUP($S$3&amp;"_"&amp;$S$4&amp;"_"&amp;$L19&amp;"_"&amp;$M$5&amp;"_"&amp;N$6,qryCOR[],7,FALSE)),"",VLOOKUP($S$3&amp;"_"&amp;$S$4&amp;"_"&amp;$L19&amp;"_"&amp;$M$5&amp;"_"&amp;N$6,qryCOR[],7,FALSE))</f>
        <v/>
      </c>
      <c r="O19" s="443">
        <f t="shared" si="1"/>
        <v>0</v>
      </c>
      <c r="P19" s="443" t="str">
        <f t="shared" si="2"/>
        <v/>
      </c>
      <c r="Q19" s="444" t="str">
        <f>IF(ISERROR(P19/N19),"",IF(OR(N19=0,O19=0),Text!$F$325,IF(ISERROR(P19/N19),"",(P19/N19)*100)))</f>
        <v/>
      </c>
      <c r="R19" s="586" t="str">
        <f>IF(OR(K19="T",K19="L",P19="",Q19=""),"",IF(Q19=Text!$F$325,"Z",IF(AND(ABS(P19)&gt;$P$4,ABS(Q19)&gt;$Q$4),1,"")))</f>
        <v/>
      </c>
      <c r="S19" s="295" t="str">
        <f>IF(OR(K19="T",K19="L",P19="",Q19=""),"",IF(ISERROR(VLOOKUP($L19&amp;"_"&amp;$M$5,COR4ValIn[],6,FALSE)),"",IF(VLOOKUP($L19&amp;"_"&amp;$M$5,COR4ValIn[],6,FALSE)=0,"",VLOOKUP($L19&amp;"_"&amp;$M$5,COR4ValIn[],6,FALSE))))</f>
        <v/>
      </c>
      <c r="T19" s="296" t="str">
        <f t="shared" si="3"/>
        <v/>
      </c>
      <c r="U19" s="306" t="str">
        <f>IF(OR(K19="T",K19="L",P19="",Q19=""),"",IF(ISERROR(VLOOKUP($L19&amp;"_"&amp;$M$5,COR4ValIn[],7,FALSE)),"",IF(VLOOKUP($L19&amp;"_"&amp;$M$5,COR4ValIn[],7,FALSE)=0,"",VLOOKUP($L19&amp;"_"&amp;$M$5,COR4ValIn[],7,FALSE))))</f>
        <v/>
      </c>
      <c r="V19" s="598"/>
      <c r="W19" s="297" t="str">
        <f>IF(OR(K19="T",K19="L",P19="",Q19=""),"",IF(ISERROR(VLOOKUP($L19&amp;"_"&amp;$M$5,COR4ValIn[],8,FALSE)),"",IF(VLOOKUP($L19&amp;"_"&amp;$M$5,COR4ValIn[],8,FALSE)=0,"",VLOOKUP($L19&amp;"_"&amp;$M$5,COR4ValIn[],8,FALSE))))</f>
        <v/>
      </c>
      <c r="X19" s="299"/>
      <c r="Y19" s="301"/>
    </row>
    <row r="20" spans="1:25" ht="20.149999999999999" customHeight="1" x14ac:dyDescent="0.35">
      <c r="A20"/>
      <c r="B20" s="57"/>
      <c r="C20" s="364">
        <v>28</v>
      </c>
      <c r="D20" s="47" t="str">
        <f>Text!F167</f>
        <v>Gwariant cyfalaf a roddwyd ar gyfrif refeniw (ddim HRA)</v>
      </c>
      <c r="E20" s="47"/>
      <c r="F20" s="47"/>
      <c r="G20" s="359">
        <v>0</v>
      </c>
      <c r="H20" s="359">
        <v>0</v>
      </c>
      <c r="I20" s="30"/>
      <c r="J20"/>
      <c r="K20"/>
      <c r="L20" s="576">
        <f t="shared" si="0"/>
        <v>28</v>
      </c>
      <c r="M20" s="443" t="str">
        <f>IF(ISERROR(VLOOKUP($S$3&amp;"_"&amp;$S$4&amp;"_"&amp;$L20&amp;"_"&amp;$M$5&amp;"_"&amp;M$6,qryCOR[],7,FALSE)),"",VLOOKUP($S$3&amp;"_"&amp;$S$4&amp;"_"&amp;$L20&amp;"_"&amp;$M$5&amp;"_"&amp;M$6,qryCOR[],7,FALSE))</f>
        <v/>
      </c>
      <c r="N20" s="443" t="str">
        <f>IF(ISERROR(VLOOKUP($S$3&amp;"_"&amp;$S$4&amp;"_"&amp;$L20&amp;"_"&amp;$M$5&amp;"_"&amp;N$6,qryCOR[],7,FALSE)),"",VLOOKUP($S$3&amp;"_"&amp;$S$4&amp;"_"&amp;$L20&amp;"_"&amp;$M$5&amp;"_"&amp;N$6,qryCOR[],7,FALSE))</f>
        <v/>
      </c>
      <c r="O20" s="443">
        <f t="shared" si="1"/>
        <v>0</v>
      </c>
      <c r="P20" s="443" t="str">
        <f t="shared" si="2"/>
        <v/>
      </c>
      <c r="Q20" s="444" t="str">
        <f>IF(ISERROR(P20/N20),"",IF(OR(N20=0,O20=0),Text!$F$325,IF(ISERROR(P20/N20),"",(P20/N20)*100)))</f>
        <v/>
      </c>
      <c r="R20" s="586" t="str">
        <f>IF(OR(K20="T",K20="L",P20="",Q20=""),"",IF(Q20=Text!$F$325,"Z",IF(AND(ABS(P20)&gt;$P$4,ABS(Q20)&gt;$Q$4),1,"")))</f>
        <v/>
      </c>
      <c r="S20" s="295" t="str">
        <f>IF(OR(K20="T",K20="L",P20="",Q20=""),"",IF(ISERROR(VLOOKUP($L20&amp;"_"&amp;$M$5,COR4ValIn[],6,FALSE)),"",IF(VLOOKUP($L20&amp;"_"&amp;$M$5,COR4ValIn[],6,FALSE)=0,"",VLOOKUP($L20&amp;"_"&amp;$M$5,COR4ValIn[],6,FALSE))))</f>
        <v/>
      </c>
      <c r="T20" s="296" t="str">
        <f t="shared" si="3"/>
        <v/>
      </c>
      <c r="U20" s="306" t="str">
        <f>IF(OR(K20="T",K20="L",P20="",Q20=""),"",IF(ISERROR(VLOOKUP($L20&amp;"_"&amp;$M$5,COR4ValIn[],7,FALSE)),"",IF(VLOOKUP($L20&amp;"_"&amp;$M$5,COR4ValIn[],7,FALSE)=0,"",VLOOKUP($L20&amp;"_"&amp;$M$5,COR4ValIn[],7,FALSE))))</f>
        <v/>
      </c>
      <c r="V20" s="598"/>
      <c r="W20" s="297" t="str">
        <f>IF(OR(K20="T",K20="L",P20="",Q20=""),"",IF(ISERROR(VLOOKUP($L20&amp;"_"&amp;$M$5,COR4ValIn[],8,FALSE)),"",IF(VLOOKUP($L20&amp;"_"&amp;$M$5,COR4ValIn[],8,FALSE)=0,"",VLOOKUP($L20&amp;"_"&amp;$M$5,COR4ValIn[],8,FALSE))))</f>
        <v/>
      </c>
      <c r="X20" s="299"/>
      <c r="Y20" s="301"/>
    </row>
    <row r="21" spans="1:25" ht="20.149999999999999" customHeight="1" x14ac:dyDescent="0.35">
      <c r="A21"/>
      <c r="B21" s="57"/>
      <c r="C21" s="364">
        <v>29</v>
      </c>
      <c r="D21" s="47" t="str">
        <f>Text!F168</f>
        <v>Gwariant cyfalaf a roddwyd ar gyfrif cyfalaf (HRA)</v>
      </c>
      <c r="E21" s="47"/>
      <c r="F21" s="47"/>
      <c r="G21" s="359">
        <v>0</v>
      </c>
      <c r="H21" s="359">
        <v>0</v>
      </c>
      <c r="I21" s="30"/>
      <c r="J21"/>
      <c r="K21"/>
      <c r="L21" s="576">
        <f t="shared" si="0"/>
        <v>29</v>
      </c>
      <c r="M21" s="443" t="str">
        <f>IF(ISERROR(VLOOKUP($S$3&amp;"_"&amp;$S$4&amp;"_"&amp;$L21&amp;"_"&amp;$M$5&amp;"_"&amp;M$6,qryCOR[],7,FALSE)),"",VLOOKUP($S$3&amp;"_"&amp;$S$4&amp;"_"&amp;$L21&amp;"_"&amp;$M$5&amp;"_"&amp;M$6,qryCOR[],7,FALSE))</f>
        <v/>
      </c>
      <c r="N21" s="443" t="str">
        <f>IF(ISERROR(VLOOKUP($S$3&amp;"_"&amp;$S$4&amp;"_"&amp;$L21&amp;"_"&amp;$M$5&amp;"_"&amp;N$6,qryCOR[],7,FALSE)),"",VLOOKUP($S$3&amp;"_"&amp;$S$4&amp;"_"&amp;$L21&amp;"_"&amp;$M$5&amp;"_"&amp;N$6,qryCOR[],7,FALSE))</f>
        <v/>
      </c>
      <c r="O21" s="443">
        <f t="shared" si="1"/>
        <v>0</v>
      </c>
      <c r="P21" s="443" t="str">
        <f t="shared" si="2"/>
        <v/>
      </c>
      <c r="Q21" s="444" t="str">
        <f>IF(ISERROR(P21/N21),"",IF(OR(N21=0,O21=0),Text!$F$325,IF(ISERROR(P21/N21),"",(P21/N21)*100)))</f>
        <v/>
      </c>
      <c r="R21" s="586" t="str">
        <f>IF(OR(K21="T",K21="L",P21="",Q21=""),"",IF(Q21=Text!$F$325,"Z",IF(AND(ABS(P21)&gt;$P$4,ABS(Q21)&gt;$Q$4),1,"")))</f>
        <v/>
      </c>
      <c r="S21" s="295" t="str">
        <f>IF(OR(K21="T",K21="L",P21="",Q21=""),"",IF(ISERROR(VLOOKUP($L21&amp;"_"&amp;$M$5,COR4ValIn[],6,FALSE)),"",IF(VLOOKUP($L21&amp;"_"&amp;$M$5,COR4ValIn[],6,FALSE)=0,"",VLOOKUP($L21&amp;"_"&amp;$M$5,COR4ValIn[],6,FALSE))))</f>
        <v/>
      </c>
      <c r="T21" s="296" t="str">
        <f t="shared" si="3"/>
        <v/>
      </c>
      <c r="U21" s="306" t="str">
        <f>IF(OR(K21="T",K21="L",P21="",Q21=""),"",IF(ISERROR(VLOOKUP($L21&amp;"_"&amp;$M$5,COR4ValIn[],7,FALSE)),"",IF(VLOOKUP($L21&amp;"_"&amp;$M$5,COR4ValIn[],7,FALSE)=0,"",VLOOKUP($L21&amp;"_"&amp;$M$5,COR4ValIn[],7,FALSE))))</f>
        <v/>
      </c>
      <c r="V21" s="598"/>
      <c r="W21" s="297" t="str">
        <f>IF(OR(K21="T",K21="L",P21="",Q21=""),"",IF(ISERROR(VLOOKUP($L21&amp;"_"&amp;$M$5,COR4ValIn[],8,FALSE)),"",IF(VLOOKUP($L21&amp;"_"&amp;$M$5,COR4ValIn[],8,FALSE)=0,"",VLOOKUP($L21&amp;"_"&amp;$M$5,COR4ValIn[],8,FALSE))))</f>
        <v/>
      </c>
      <c r="X21" s="299"/>
      <c r="Y21" s="301"/>
    </row>
    <row r="22" spans="1:25" ht="20.149999999999999" customHeight="1" x14ac:dyDescent="0.35">
      <c r="A22"/>
      <c r="B22" s="57"/>
      <c r="C22" s="365">
        <v>30.1</v>
      </c>
      <c r="D22" s="47" t="str">
        <f>Text!F169</f>
        <v xml:space="preserve">Trefniadau benthyca a chredyd sy'n denu cymorth y llywodraeth ganolog (ddim HRA)  </v>
      </c>
      <c r="E22" s="47"/>
      <c r="F22" s="47"/>
      <c r="G22" s="359">
        <v>0</v>
      </c>
      <c r="H22" s="359">
        <v>0</v>
      </c>
      <c r="I22" s="30"/>
      <c r="J22"/>
      <c r="K22"/>
      <c r="L22" s="576">
        <f t="shared" si="0"/>
        <v>30.1</v>
      </c>
      <c r="M22" s="443" t="str">
        <f>IF(ISERROR(VLOOKUP($S$3&amp;"_"&amp;$S$4&amp;"_"&amp;$L22&amp;"_"&amp;$M$5&amp;"_"&amp;M$6,qryCOR[],7,FALSE)),"",VLOOKUP($S$3&amp;"_"&amp;$S$4&amp;"_"&amp;$L22&amp;"_"&amp;$M$5&amp;"_"&amp;M$6,qryCOR[],7,FALSE))</f>
        <v/>
      </c>
      <c r="N22" s="443" t="str">
        <f>IF(ISERROR(VLOOKUP($S$3&amp;"_"&amp;$S$4&amp;"_"&amp;$L22&amp;"_"&amp;$M$5&amp;"_"&amp;N$6,qryCOR[],7,FALSE)),"",VLOOKUP($S$3&amp;"_"&amp;$S$4&amp;"_"&amp;$L22&amp;"_"&amp;$M$5&amp;"_"&amp;N$6,qryCOR[],7,FALSE))</f>
        <v/>
      </c>
      <c r="O22" s="443">
        <f t="shared" si="1"/>
        <v>0</v>
      </c>
      <c r="P22" s="443" t="str">
        <f t="shared" si="2"/>
        <v/>
      </c>
      <c r="Q22" s="444" t="str">
        <f>IF(ISERROR(P22/N22),"",IF(OR(N22=0,O22=0),Text!$F$325,IF(ISERROR(P22/N22),"",(P22/N22)*100)))</f>
        <v/>
      </c>
      <c r="R22" s="586" t="str">
        <f>IF(OR(K22="T",K22="L",P22="",Q22=""),"",IF(Q22=Text!$F$325,"Z",IF(AND(ABS(P22)&gt;$P$4,ABS(Q22)&gt;$Q$4),1,"")))</f>
        <v/>
      </c>
      <c r="S22" s="298" t="str">
        <f>IF(OR(K22="T",K22="L",P22="",Q22=""),"",IF(ISERROR(VLOOKUP($L22&amp;"_"&amp;$M$5,COR4ValIn[],6,FALSE)),"",IF(VLOOKUP($L22&amp;"_"&amp;$M$5,COR4ValIn[],6,FALSE)=0,"",VLOOKUP($L22&amp;"_"&amp;$M$5,COR4ValIn[],6,FALSE))))</f>
        <v/>
      </c>
      <c r="T22" s="296" t="str">
        <f t="shared" si="3"/>
        <v/>
      </c>
      <c r="U22" s="307" t="str">
        <f>IF(OR(K22="T",K22="L",P22="",Q22=""),"",IF(ISERROR(VLOOKUP($L22&amp;"_"&amp;$M$5,COR4ValIn[],7,FALSE)),"",IF(VLOOKUP($L22&amp;"_"&amp;$M$5,COR4ValIn[],7,FALSE)=0,"",VLOOKUP($L22&amp;"_"&amp;$M$5,COR4ValIn[],7,FALSE))))</f>
        <v/>
      </c>
      <c r="V22" s="598"/>
      <c r="W22" s="297" t="str">
        <f>IF(OR(K22="T",K22="L",P22="",Q22=""),"",IF(ISERROR(VLOOKUP($L22&amp;"_"&amp;$M$5,COR4ValIn[],8,FALSE)),"",IF(VLOOKUP($L22&amp;"_"&amp;$M$5,COR4ValIn[],8,FALSE)=0,"",VLOOKUP($L22&amp;"_"&amp;$M$5,COR4ValIn[],8,FALSE))))</f>
        <v/>
      </c>
      <c r="X22" s="302"/>
      <c r="Y22" s="303"/>
    </row>
    <row r="23" spans="1:25" ht="20.149999999999999" customHeight="1" x14ac:dyDescent="0.35">
      <c r="A23"/>
      <c r="B23" s="57"/>
      <c r="C23" s="365">
        <v>30.2</v>
      </c>
      <c r="D23" s="47" t="str">
        <f>Text!F170</f>
        <v xml:space="preserve">Trefniadau benthyca a chredyd sy'n denu cymorth y llywodraeth ganolog  (HRA)  </v>
      </c>
      <c r="E23" s="47"/>
      <c r="F23" s="47"/>
      <c r="G23" s="359">
        <v>0</v>
      </c>
      <c r="H23" s="359">
        <v>0</v>
      </c>
      <c r="I23" s="30"/>
      <c r="J23"/>
      <c r="K23"/>
      <c r="L23" s="576">
        <f t="shared" si="0"/>
        <v>30.2</v>
      </c>
      <c r="M23" s="443" t="str">
        <f>IF(ISERROR(VLOOKUP($S$3&amp;"_"&amp;$S$4&amp;"_"&amp;$L23&amp;"_"&amp;$M$5&amp;"_"&amp;M$6,qryCOR[],7,FALSE)),"",VLOOKUP($S$3&amp;"_"&amp;$S$4&amp;"_"&amp;$L23&amp;"_"&amp;$M$5&amp;"_"&amp;M$6,qryCOR[],7,FALSE))</f>
        <v/>
      </c>
      <c r="N23" s="443" t="str">
        <f>IF(ISERROR(VLOOKUP($S$3&amp;"_"&amp;$S$4&amp;"_"&amp;$L23&amp;"_"&amp;$M$5&amp;"_"&amp;N$6,qryCOR[],7,FALSE)),"",VLOOKUP($S$3&amp;"_"&amp;$S$4&amp;"_"&amp;$L23&amp;"_"&amp;$M$5&amp;"_"&amp;N$6,qryCOR[],7,FALSE))</f>
        <v/>
      </c>
      <c r="O23" s="443">
        <f t="shared" si="1"/>
        <v>0</v>
      </c>
      <c r="P23" s="443" t="str">
        <f t="shared" si="2"/>
        <v/>
      </c>
      <c r="Q23" s="444" t="str">
        <f>IF(ISERROR(P23/N23),"",IF(OR(N23=0,O23=0),Text!$F$325,IF(ISERROR(P23/N23),"",(P23/N23)*100)))</f>
        <v/>
      </c>
      <c r="R23" s="586" t="str">
        <f>IF(OR(K23="T",K23="L",P23="",Q23=""),"",IF(Q23=Text!$F$325,"Z",IF(AND(ABS(P23)&gt;$P$4,ABS(Q23)&gt;$Q$4),1,"")))</f>
        <v/>
      </c>
      <c r="S23" s="295" t="str">
        <f>IF(OR(K23="T",K23="L",P23="",Q23=""),"",IF(ISERROR(VLOOKUP($L23&amp;"_"&amp;$M$5,COR4ValIn[],6,FALSE)),"",IF(VLOOKUP($L23&amp;"_"&amp;$M$5,COR4ValIn[],6,FALSE)=0,"",VLOOKUP($L23&amp;"_"&amp;$M$5,COR4ValIn[],6,FALSE))))</f>
        <v/>
      </c>
      <c r="T23" s="296" t="str">
        <f t="shared" si="3"/>
        <v/>
      </c>
      <c r="U23" s="306" t="str">
        <f>IF(OR(K23="T",K23="L",P23="",Q23=""),"",IF(ISERROR(VLOOKUP($L23&amp;"_"&amp;$M$5,COR4ValIn[],7,FALSE)),"",IF(VLOOKUP($L23&amp;"_"&amp;$M$5,COR4ValIn[],7,FALSE)=0,"",VLOOKUP($L23&amp;"_"&amp;$M$5,COR4ValIn[],7,FALSE))))</f>
        <v/>
      </c>
      <c r="V23" s="598"/>
      <c r="W23" s="297" t="str">
        <f>IF(OR(K23="T",K23="L",P23="",Q23=""),"",IF(ISERROR(VLOOKUP($L23&amp;"_"&amp;$M$5,COR4ValIn[],8,FALSE)),"",IF(VLOOKUP($L23&amp;"_"&amp;$M$5,COR4ValIn[],8,FALSE)=0,"",VLOOKUP($L23&amp;"_"&amp;$M$5,COR4ValIn[],8,FALSE))))</f>
        <v/>
      </c>
      <c r="X23" s="299"/>
      <c r="Y23" s="301"/>
    </row>
    <row r="24" spans="1:25" ht="20.149999999999999" customHeight="1" x14ac:dyDescent="0.35">
      <c r="A24"/>
      <c r="B24" s="57"/>
      <c r="C24" s="52">
        <v>30</v>
      </c>
      <c r="D24" s="27" t="str">
        <f>Text!F171</f>
        <v>Trefniadau benthyca a chredyd sy'n denu cymorth y llywodraeth ganolog (llinellau 30.1 a 30.2)</v>
      </c>
      <c r="E24" s="27"/>
      <c r="F24" s="47"/>
      <c r="G24" s="371">
        <f>SUM(G22:G23)</f>
        <v>0</v>
      </c>
      <c r="H24" s="371">
        <f>SUM(H22:H23)</f>
        <v>0</v>
      </c>
      <c r="I24" s="30"/>
      <c r="J24"/>
      <c r="K24" s="142" t="s">
        <v>2810</v>
      </c>
      <c r="L24" s="576">
        <f t="shared" si="0"/>
        <v>30</v>
      </c>
      <c r="M24" s="443" t="str">
        <f>IF(ISERROR(VLOOKUP($S$3&amp;"_"&amp;$S$4&amp;"_"&amp;$L24&amp;"_"&amp;$M$5&amp;"_"&amp;M$6,qryCOR[],7,FALSE)),"",VLOOKUP($S$3&amp;"_"&amp;$S$4&amp;"_"&amp;$L24&amp;"_"&amp;$M$5&amp;"_"&amp;M$6,qryCOR[],7,FALSE))</f>
        <v/>
      </c>
      <c r="N24" s="443" t="str">
        <f>IF(ISERROR(VLOOKUP($S$3&amp;"_"&amp;$S$4&amp;"_"&amp;$L24&amp;"_"&amp;$M$5&amp;"_"&amp;N$6,qryCOR[],7,FALSE)),"",VLOOKUP($S$3&amp;"_"&amp;$S$4&amp;"_"&amp;$L24&amp;"_"&amp;$M$5&amp;"_"&amp;N$6,qryCOR[],7,FALSE))</f>
        <v/>
      </c>
      <c r="O24" s="443">
        <f t="shared" si="1"/>
        <v>0</v>
      </c>
      <c r="P24" s="443" t="str">
        <f t="shared" si="2"/>
        <v/>
      </c>
      <c r="Q24" s="444" t="str">
        <f>IF(ISERROR(P24/N24),"",IF(OR(N24=0,O24=0),Text!$F$325,IF(ISERROR(P24/N24),"",(P24/N24)*100)))</f>
        <v/>
      </c>
      <c r="R24" s="586" t="str">
        <f>IF(OR(K24="T",K24="L",P24="",Q24=""),"",IF(Q24=Text!$F$325,"Z",IF(AND(ABS(P24)&gt;$P$4,ABS(Q24)&gt;$Q$4),1,"")))</f>
        <v/>
      </c>
      <c r="S24" s="295" t="str">
        <f>IF(OR(K24="T",K24="L",P24="",Q24=""),"",IF(ISERROR(VLOOKUP($L24&amp;"_"&amp;$M$5,COR4ValIn[],6,FALSE)),"",IF(VLOOKUP($L24&amp;"_"&amp;$M$5,COR4ValIn[],6,FALSE)=0,"",VLOOKUP($L24&amp;"_"&amp;$M$5,COR4ValIn[],6,FALSE))))</f>
        <v/>
      </c>
      <c r="T24" s="296" t="str">
        <f t="shared" si="3"/>
        <v/>
      </c>
      <c r="U24" s="306" t="str">
        <f>IF(OR(K24="T",K24="L",P24="",Q24=""),"",IF(ISERROR(VLOOKUP($L24&amp;"_"&amp;$M$5,COR4ValIn[],7,FALSE)),"",IF(VLOOKUP($L24&amp;"_"&amp;$M$5,COR4ValIn[],7,FALSE)=0,"",VLOOKUP($L24&amp;"_"&amp;$M$5,COR4ValIn[],7,FALSE))))</f>
        <v/>
      </c>
      <c r="V24" s="598"/>
      <c r="W24" s="297" t="str">
        <f>IF(OR(K24="T",K24="L",P24="",Q24=""),"",IF(ISERROR(VLOOKUP($L24&amp;"_"&amp;$M$5,COR4ValIn[],8,FALSE)),"",IF(VLOOKUP($L24&amp;"_"&amp;$M$5,COR4ValIn[],8,FALSE)=0,"",VLOOKUP($L24&amp;"_"&amp;$M$5,COR4ValIn[],8,FALSE))))</f>
        <v/>
      </c>
      <c r="X24" s="299"/>
      <c r="Y24" s="301"/>
    </row>
    <row r="25" spans="1:25" ht="20.149999999999999" customHeight="1" x14ac:dyDescent="0.35">
      <c r="A25"/>
      <c r="B25" s="57"/>
      <c r="C25" s="365">
        <v>31.1</v>
      </c>
      <c r="D25" s="47" t="str">
        <f>Text!F172</f>
        <v>Trefniadau benthyca a chredyd eraill (ddim HRA)</v>
      </c>
      <c r="E25" s="47"/>
      <c r="F25" s="47"/>
      <c r="G25" s="359">
        <v>0</v>
      </c>
      <c r="H25" s="359">
        <v>0</v>
      </c>
      <c r="I25" s="30"/>
      <c r="J25"/>
      <c r="K25"/>
      <c r="L25" s="576">
        <f t="shared" si="0"/>
        <v>31.1</v>
      </c>
      <c r="M25" s="443" t="str">
        <f>IF(ISERROR(VLOOKUP($S$3&amp;"_"&amp;$S$4&amp;"_"&amp;$L25&amp;"_"&amp;$M$5&amp;"_"&amp;M$6,qryCOR[],7,FALSE)),"",VLOOKUP($S$3&amp;"_"&amp;$S$4&amp;"_"&amp;$L25&amp;"_"&amp;$M$5&amp;"_"&amp;M$6,qryCOR[],7,FALSE))</f>
        <v/>
      </c>
      <c r="N25" s="443" t="str">
        <f>IF(ISERROR(VLOOKUP($S$3&amp;"_"&amp;$S$4&amp;"_"&amp;$L25&amp;"_"&amp;$M$5&amp;"_"&amp;N$6,qryCOR[],7,FALSE)),"",VLOOKUP($S$3&amp;"_"&amp;$S$4&amp;"_"&amp;$L25&amp;"_"&amp;$M$5&amp;"_"&amp;N$6,qryCOR[],7,FALSE))</f>
        <v/>
      </c>
      <c r="O25" s="443">
        <f t="shared" si="1"/>
        <v>0</v>
      </c>
      <c r="P25" s="443" t="str">
        <f t="shared" si="2"/>
        <v/>
      </c>
      <c r="Q25" s="444" t="str">
        <f>IF(ISERROR(P25/N25),"",IF(OR(N25=0,O25=0),Text!$F$325,IF(ISERROR(P25/N25),"",(P25/N25)*100)))</f>
        <v/>
      </c>
      <c r="R25" s="586" t="str">
        <f>IF(OR(K25="T",K25="L",P25="",Q25=""),"",IF(Q25=Text!$F$325,"Z",IF(AND(ABS(P25)&gt;$P$4,ABS(Q25)&gt;$Q$4),1,"")))</f>
        <v/>
      </c>
      <c r="S25" s="295" t="str">
        <f>IF(OR(K25="T",K25="L",P25="",Q25=""),"",IF(ISERROR(VLOOKUP($L25&amp;"_"&amp;$M$5,COR4ValIn[],6,FALSE)),"",IF(VLOOKUP($L25&amp;"_"&amp;$M$5,COR4ValIn[],6,FALSE)=0,"",VLOOKUP($L25&amp;"_"&amp;$M$5,COR4ValIn[],6,FALSE))))</f>
        <v/>
      </c>
      <c r="T25" s="296" t="str">
        <f t="shared" si="3"/>
        <v/>
      </c>
      <c r="U25" s="306" t="str">
        <f>IF(OR(K25="T",K25="L",P25="",Q25=""),"",IF(ISERROR(VLOOKUP($L25&amp;"_"&amp;$M$5,COR4ValIn[],7,FALSE)),"",IF(VLOOKUP($L25&amp;"_"&amp;$M$5,COR4ValIn[],7,FALSE)=0,"",VLOOKUP($L25&amp;"_"&amp;$M$5,COR4ValIn[],7,FALSE))))</f>
        <v/>
      </c>
      <c r="V25" s="598"/>
      <c r="W25" s="297" t="str">
        <f>IF(OR(K25="T",K25="L",P25="",Q25=""),"",IF(ISERROR(VLOOKUP($L25&amp;"_"&amp;$M$5,COR4ValIn[],8,FALSE)),"",IF(VLOOKUP($L25&amp;"_"&amp;$M$5,COR4ValIn[],8,FALSE)=0,"",VLOOKUP($L25&amp;"_"&amp;$M$5,COR4ValIn[],8,FALSE))))</f>
        <v/>
      </c>
      <c r="X25" s="299"/>
      <c r="Y25" s="301"/>
    </row>
    <row r="26" spans="1:25" ht="20.149999999999999" customHeight="1" x14ac:dyDescent="0.35">
      <c r="A26"/>
      <c r="B26" s="57"/>
      <c r="C26" s="365">
        <v>31.2</v>
      </c>
      <c r="D26" s="47" t="str">
        <f>Text!F173</f>
        <v>Trefniadau benthyca a chredyd eraill (HRA)</v>
      </c>
      <c r="E26" s="47"/>
      <c r="F26" s="47"/>
      <c r="G26" s="359">
        <v>0</v>
      </c>
      <c r="H26" s="359">
        <v>0</v>
      </c>
      <c r="I26" s="30"/>
      <c r="J26"/>
      <c r="K26"/>
      <c r="L26" s="576">
        <f t="shared" si="0"/>
        <v>31.2</v>
      </c>
      <c r="M26" s="443" t="str">
        <f>IF(ISERROR(VLOOKUP($S$3&amp;"_"&amp;$S$4&amp;"_"&amp;$L26&amp;"_"&amp;$M$5&amp;"_"&amp;M$6,qryCOR[],7,FALSE)),"",VLOOKUP($S$3&amp;"_"&amp;$S$4&amp;"_"&amp;$L26&amp;"_"&amp;$M$5&amp;"_"&amp;M$6,qryCOR[],7,FALSE))</f>
        <v/>
      </c>
      <c r="N26" s="443" t="str">
        <f>IF(ISERROR(VLOOKUP($S$3&amp;"_"&amp;$S$4&amp;"_"&amp;$L26&amp;"_"&amp;$M$5&amp;"_"&amp;N$6,qryCOR[],7,FALSE)),"",VLOOKUP($S$3&amp;"_"&amp;$S$4&amp;"_"&amp;$L26&amp;"_"&amp;$M$5&amp;"_"&amp;N$6,qryCOR[],7,FALSE))</f>
        <v/>
      </c>
      <c r="O26" s="443">
        <f t="shared" si="1"/>
        <v>0</v>
      </c>
      <c r="P26" s="443" t="str">
        <f t="shared" si="2"/>
        <v/>
      </c>
      <c r="Q26" s="444" t="str">
        <f>IF(ISERROR(P26/N26),"",IF(OR(N26=0,O26=0),Text!$F$325,IF(ISERROR(P26/N26),"",(P26/N26)*100)))</f>
        <v/>
      </c>
      <c r="R26" s="586" t="str">
        <f>IF(OR(K26="T",K26="L",P26="",Q26=""),"",IF(Q26=Text!$F$325,"Z",IF(AND(ABS(P26)&gt;$P$4,ABS(Q26)&gt;$Q$4),1,"")))</f>
        <v/>
      </c>
      <c r="S26" s="298" t="str">
        <f>IF(OR(K26="T",K26="L",P26="",Q26=""),"",IF(ISERROR(VLOOKUP($L26&amp;"_"&amp;$M$5,COR4ValIn[],6,FALSE)),"",IF(VLOOKUP($L26&amp;"_"&amp;$M$5,COR4ValIn[],6,FALSE)=0,"",VLOOKUP($L26&amp;"_"&amp;$M$5,COR4ValIn[],6,FALSE))))</f>
        <v/>
      </c>
      <c r="T26" s="296" t="str">
        <f t="shared" si="3"/>
        <v/>
      </c>
      <c r="U26" s="307" t="str">
        <f>IF(OR(K26="T",K26="L",P26="",Q26=""),"",IF(ISERROR(VLOOKUP($L26&amp;"_"&amp;$M$5,COR4ValIn[],7,FALSE)),"",IF(VLOOKUP($L26&amp;"_"&amp;$M$5,COR4ValIn[],7,FALSE)=0,"",VLOOKUP($L26&amp;"_"&amp;$M$5,COR4ValIn[],7,FALSE))))</f>
        <v/>
      </c>
      <c r="V26" s="598"/>
      <c r="W26" s="297" t="str">
        <f>IF(OR(K26="T",K26="L",P26="",Q26=""),"",IF(ISERROR(VLOOKUP($L26&amp;"_"&amp;$M$5,COR4ValIn[],8,FALSE)),"",IF(VLOOKUP($L26&amp;"_"&amp;$M$5,COR4ValIn[],8,FALSE)=0,"",VLOOKUP($L26&amp;"_"&amp;$M$5,COR4ValIn[],8,FALSE))))</f>
        <v/>
      </c>
      <c r="X26" s="302"/>
      <c r="Y26" s="303"/>
    </row>
    <row r="27" spans="1:25" ht="20.149999999999999" customHeight="1" x14ac:dyDescent="0.35">
      <c r="A27"/>
      <c r="B27" s="57"/>
      <c r="C27" s="52">
        <v>31</v>
      </c>
      <c r="D27" s="27" t="str">
        <f>Text!F174</f>
        <v>Trefniadau benthyca a chredyd eraill (Llinellau 31.1 a 31.2)</v>
      </c>
      <c r="E27" s="27"/>
      <c r="F27" s="47"/>
      <c r="G27" s="371">
        <f>SUM(G25:G26)</f>
        <v>0</v>
      </c>
      <c r="H27" s="371">
        <f>SUM(H25:H26)</f>
        <v>0</v>
      </c>
      <c r="I27" s="30"/>
      <c r="J27"/>
      <c r="K27" s="142" t="s">
        <v>2810</v>
      </c>
      <c r="L27" s="576">
        <f t="shared" si="0"/>
        <v>31</v>
      </c>
      <c r="M27" s="443" t="str">
        <f>IF(ISERROR(VLOOKUP($S$3&amp;"_"&amp;$S$4&amp;"_"&amp;$L27&amp;"_"&amp;$M$5&amp;"_"&amp;M$6,qryCOR[],7,FALSE)),"",VLOOKUP($S$3&amp;"_"&amp;$S$4&amp;"_"&amp;$L27&amp;"_"&amp;$M$5&amp;"_"&amp;M$6,qryCOR[],7,FALSE))</f>
        <v/>
      </c>
      <c r="N27" s="443" t="str">
        <f>IF(ISERROR(VLOOKUP($S$3&amp;"_"&amp;$S$4&amp;"_"&amp;$L27&amp;"_"&amp;$M$5&amp;"_"&amp;N$6,qryCOR[],7,FALSE)),"",VLOOKUP($S$3&amp;"_"&amp;$S$4&amp;"_"&amp;$L27&amp;"_"&amp;$M$5&amp;"_"&amp;N$6,qryCOR[],7,FALSE))</f>
        <v/>
      </c>
      <c r="O27" s="443">
        <f t="shared" si="1"/>
        <v>0</v>
      </c>
      <c r="P27" s="443" t="str">
        <f t="shared" si="2"/>
        <v/>
      </c>
      <c r="Q27" s="444" t="str">
        <f>IF(ISERROR(P27/N27),"",IF(OR(N27=0,O27=0),Text!$F$325,IF(ISERROR(P27/N27),"",(P27/N27)*100)))</f>
        <v/>
      </c>
      <c r="R27" s="586" t="str">
        <f>IF(OR(K27="T",K27="L",P27="",Q27=""),"",IF(Q27=Text!$F$325,"Z",IF(AND(ABS(P27)&gt;$P$4,ABS(Q27)&gt;$Q$4),1,"")))</f>
        <v/>
      </c>
      <c r="S27" s="295" t="str">
        <f>IF(OR(K27="T",K27="L",P27="",Q27=""),"",IF(ISERROR(VLOOKUP($L27&amp;"_"&amp;$M$5,COR4ValIn[],6,FALSE)),"",IF(VLOOKUP($L27&amp;"_"&amp;$M$5,COR4ValIn[],6,FALSE)=0,"",VLOOKUP($L27&amp;"_"&amp;$M$5,COR4ValIn[],6,FALSE))))</f>
        <v/>
      </c>
      <c r="T27" s="296" t="str">
        <f t="shared" si="3"/>
        <v/>
      </c>
      <c r="U27" s="306" t="str">
        <f>IF(OR(K27="T",K27="L",P27="",Q27=""),"",IF(ISERROR(VLOOKUP($L27&amp;"_"&amp;$M$5,COR4ValIn[],7,FALSE)),"",IF(VLOOKUP($L27&amp;"_"&amp;$M$5,COR4ValIn[],7,FALSE)=0,"",VLOOKUP($L27&amp;"_"&amp;$M$5,COR4ValIn[],7,FALSE))))</f>
        <v/>
      </c>
      <c r="V27" s="598"/>
      <c r="W27" s="297" t="str">
        <f>IF(OR(K27="T",K27="L",P27="",Q27=""),"",IF(ISERROR(VLOOKUP($L27&amp;"_"&amp;$M$5,COR4ValIn[],8,FALSE)),"",IF(VLOOKUP($L27&amp;"_"&amp;$M$5,COR4ValIn[],8,FALSE)=0,"",VLOOKUP($L27&amp;"_"&amp;$M$5,COR4ValIn[],8,FALSE))))</f>
        <v/>
      </c>
      <c r="X27" s="299"/>
      <c r="Y27" s="301"/>
    </row>
    <row r="28" spans="1:25" ht="33" customHeight="1" x14ac:dyDescent="0.35">
      <c r="A28"/>
      <c r="B28" s="57"/>
      <c r="C28" s="52">
        <v>32</v>
      </c>
      <c r="D28" s="721" t="str">
        <f>Text!F175</f>
        <v>Cyfanswm yr adnoddau a ddefnyddiwyd i gyllido gwariant cyfalaf (swm y ffigurau yn y celloedd gwyn uchod)</v>
      </c>
      <c r="E28" s="721"/>
      <c r="F28" s="722"/>
      <c r="G28" s="371">
        <f>SUM(G12:G16)+SUM(G18:G23)+SUM(G25:G26)</f>
        <v>0</v>
      </c>
      <c r="H28" s="371">
        <f>SUM(H12:H16)+SUM(H18:H23)+SUM(H25:H26)</f>
        <v>0</v>
      </c>
      <c r="I28" s="30"/>
      <c r="J28"/>
      <c r="K28" s="142" t="s">
        <v>2810</v>
      </c>
      <c r="L28" s="577">
        <f t="shared" si="0"/>
        <v>32</v>
      </c>
      <c r="M28" s="489" t="str">
        <f>IF(ISERROR(VLOOKUP($S$3&amp;"_"&amp;$S$4&amp;"_"&amp;$L28&amp;"_"&amp;$M$5&amp;"_"&amp;M$6,qryCOR[],7,FALSE)),"",VLOOKUP($S$3&amp;"_"&amp;$S$4&amp;"_"&amp;$L28&amp;"_"&amp;$M$5&amp;"_"&amp;M$6,qryCOR[],7,FALSE))</f>
        <v/>
      </c>
      <c r="N28" s="489" t="str">
        <f>IF(ISERROR(VLOOKUP($S$3&amp;"_"&amp;$S$4&amp;"_"&amp;$L28&amp;"_"&amp;$M$5&amp;"_"&amp;N$6,qryCOR[],7,FALSE)),"",VLOOKUP($S$3&amp;"_"&amp;$S$4&amp;"_"&amp;$L28&amp;"_"&amp;$M$5&amp;"_"&amp;N$6,qryCOR[],7,FALSE))</f>
        <v/>
      </c>
      <c r="O28" s="489">
        <f t="shared" si="1"/>
        <v>0</v>
      </c>
      <c r="P28" s="489" t="str">
        <f t="shared" si="2"/>
        <v/>
      </c>
      <c r="Q28" s="490" t="str">
        <f>IF(ISERROR(P28/N28),"",IF(OR(N28=0,O28=0),Text!$F$325,IF(ISERROR(P28/N28),"",(P28/N28)*100)))</f>
        <v/>
      </c>
      <c r="R28" s="592" t="str">
        <f>IF(OR(K28="T",K28="L",P28="",Q28=""),"",IF(Q28=Text!$F$325,"Z",IF(AND(ABS(P28)&gt;$P$4,ABS(Q28)&gt;$Q$4),1,"")))</f>
        <v/>
      </c>
      <c r="S28" s="491" t="str">
        <f>IF(OR(K28="T",K28="L",P28="",Q28=""),"",IF(ISERROR(VLOOKUP($L28&amp;"_"&amp;$M$5,COR4ValIn[],6,FALSE)),"",IF(VLOOKUP($L28&amp;"_"&amp;$M$5,COR4ValIn[],6,FALSE)=0,"",VLOOKUP($L28&amp;"_"&amp;$M$5,COR4ValIn[],6,FALSE))))</f>
        <v/>
      </c>
      <c r="T28" s="492" t="str">
        <f t="shared" si="3"/>
        <v/>
      </c>
      <c r="U28" s="493" t="str">
        <f>IF(OR(K28="T",K28="L",P28="",Q28=""),"",IF(ISERROR(VLOOKUP($L28&amp;"_"&amp;$M$5,COR4ValIn[],7,FALSE)),"",IF(VLOOKUP($L28&amp;"_"&amp;$M$5,COR4ValIn[],7,FALSE)=0,"",VLOOKUP($L28&amp;"_"&amp;$M$5,COR4ValIn[],7,FALSE))))</f>
        <v/>
      </c>
      <c r="V28" s="599"/>
      <c r="W28" s="494" t="str">
        <f>IF(OR(K28="T",K28="L",P28="",Q28=""),"",IF(ISERROR(VLOOKUP($L28&amp;"_"&amp;$M$5,COR4ValIn[],8,FALSE)),"",IF(VLOOKUP($L28&amp;"_"&amp;$M$5,COR4ValIn[],8,FALSE)=0,"",VLOOKUP($L28&amp;"_"&amp;$M$5,COR4ValIn[],8,FALSE))))</f>
        <v/>
      </c>
      <c r="X28" s="495"/>
      <c r="Y28" s="496"/>
    </row>
    <row r="29" spans="1:25" ht="19.5" customHeight="1" x14ac:dyDescent="0.35">
      <c r="A29"/>
      <c r="B29" s="57"/>
      <c r="C29" s="39"/>
      <c r="D29" s="41"/>
      <c r="E29" s="29"/>
      <c r="F29" s="154" t="str">
        <f>Text!F155&amp;":  "</f>
        <v xml:space="preserve">Crynodeb cyfrif cyfalaf a chyllido gwariant cyfalaf:  </v>
      </c>
      <c r="G29" s="371">
        <f>G28-G9</f>
        <v>0</v>
      </c>
      <c r="H29" s="41"/>
      <c r="I29" s="30"/>
      <c r="J29"/>
      <c r="K29" s="142" t="s">
        <v>2826</v>
      </c>
      <c r="L29" s="573" t="str">
        <f t="shared" si="0"/>
        <v/>
      </c>
      <c r="M29" s="471" t="str">
        <f>IF(ISERROR(VLOOKUP($S$3&amp;"_"&amp;$S$4&amp;"_"&amp;$L29&amp;"_"&amp;$M$5&amp;"_"&amp;M$6,qryCOR[],7,FALSE)),"",VLOOKUP($S$3&amp;"_"&amp;$S$4&amp;"_"&amp;$L29&amp;"_"&amp;$M$5&amp;"_"&amp;M$6,qryCOR[],7,FALSE))</f>
        <v/>
      </c>
      <c r="N29" s="471" t="str">
        <f>IF(ISERROR(VLOOKUP($S$3&amp;"_"&amp;$S$4&amp;"_"&amp;$L29&amp;"_"&amp;$M$5&amp;"_"&amp;N$6,qryCOR[],7,FALSE)),"",VLOOKUP($S$3&amp;"_"&amp;$S$4&amp;"_"&amp;$L29&amp;"_"&amp;$M$5&amp;"_"&amp;N$6,qryCOR[],7,FALSE))</f>
        <v/>
      </c>
      <c r="O29" s="471" t="str">
        <f t="shared" si="1"/>
        <v/>
      </c>
      <c r="P29" s="471" t="str">
        <f t="shared" si="2"/>
        <v/>
      </c>
      <c r="Q29" s="472" t="str">
        <f>IF(ISERROR(P29/N29),"",IF(OR(N29=0,O29=0),Text!$F$325,IF(ISERROR(P29/N29),"",(P29/N29)*100)))</f>
        <v/>
      </c>
      <c r="R29" s="590" t="str">
        <f>IF(OR(K29="T",K29="L",P29="",Q29=""),"",IF(Q29=Text!$F$325,"Z",IF(AND(ABS(P29)&gt;$P$4,ABS(Q29)&gt;$Q$4),1,"")))</f>
        <v/>
      </c>
      <c r="S29" s="473" t="str">
        <f>IF(OR(K29="T",K29="L",P29="",Q29=""),"",IF(ISERROR(VLOOKUP($L29&amp;"_"&amp;$M$5,COR4ValIn[],6,FALSE)),"",IF(VLOOKUP($L29&amp;"_"&amp;$M$5,COR4ValIn[],6,FALSE)=0,"",VLOOKUP($L29&amp;"_"&amp;$M$5,COR4ValIn[],6,FALSE))))</f>
        <v/>
      </c>
      <c r="T29" s="474" t="str">
        <f t="shared" si="3"/>
        <v/>
      </c>
      <c r="U29" s="475" t="str">
        <f>IF(OR(K29="T",K29="L",P29="",Q29=""),"",IF(ISERROR(VLOOKUP($L29&amp;"_"&amp;$M$5,COR4ValIn[],7,FALSE)),"",IF(VLOOKUP($L29&amp;"_"&amp;$M$5,COR4ValIn[],7,FALSE)=0,"",VLOOKUP($L29&amp;"_"&amp;$M$5,COR4ValIn[],7,FALSE))))</f>
        <v/>
      </c>
      <c r="V29" s="476"/>
      <c r="W29" s="477" t="str">
        <f>IF(OR(K29="T",K29="L",P29="",Q29=""),"",IF(ISERROR(VLOOKUP($L29&amp;"_"&amp;$M$5,COR4ValIn[],8,FALSE)),"",IF(VLOOKUP($L29&amp;"_"&amp;$M$5,COR4ValIn[],8,FALSE)=0,"",VLOOKUP($L29&amp;"_"&amp;$M$5,COR4ValIn[],8,FALSE))))</f>
        <v/>
      </c>
      <c r="X29" s="478"/>
      <c r="Y29" s="535"/>
    </row>
    <row r="30" spans="1:25" ht="10" customHeight="1" x14ac:dyDescent="0.35">
      <c r="A30"/>
      <c r="B30" s="57"/>
      <c r="C30" s="39"/>
      <c r="D30" s="41"/>
      <c r="E30" s="41"/>
      <c r="F30" s="41"/>
      <c r="G30" s="53"/>
      <c r="H30" s="41"/>
      <c r="I30" s="30"/>
      <c r="J30"/>
      <c r="K30" s="142" t="s">
        <v>2826</v>
      </c>
      <c r="L30" s="578" t="str">
        <f t="shared" si="0"/>
        <v/>
      </c>
      <c r="M30" s="469" t="str">
        <f>IF(ISERROR(VLOOKUP($S$3&amp;"_"&amp;$S$4&amp;"_"&amp;$L30&amp;"_"&amp;$M$5&amp;"_"&amp;M$6,qryCOR[],7,FALSE)),"",VLOOKUP($S$3&amp;"_"&amp;$S$4&amp;"_"&amp;$L30&amp;"_"&amp;$M$5&amp;"_"&amp;M$6,qryCOR[],7,FALSE))</f>
        <v/>
      </c>
      <c r="N30" s="469" t="str">
        <f>IF(ISERROR(VLOOKUP($S$3&amp;"_"&amp;$S$4&amp;"_"&amp;$L30&amp;"_"&amp;$M$5&amp;"_"&amp;N$6,qryCOR[],7,FALSE)),"",VLOOKUP($S$3&amp;"_"&amp;$S$4&amp;"_"&amp;$L30&amp;"_"&amp;$M$5&amp;"_"&amp;N$6,qryCOR[],7,FALSE))</f>
        <v/>
      </c>
      <c r="O30" s="469" t="str">
        <f t="shared" si="1"/>
        <v/>
      </c>
      <c r="P30" s="469" t="str">
        <f t="shared" si="2"/>
        <v/>
      </c>
      <c r="Q30" s="470" t="str">
        <f>IF(ISERROR(P30/N30),"",IF(OR(N30=0,O30=0),Text!$F$325,IF(ISERROR(P30/N30),"",(P30/N30)*100)))</f>
        <v/>
      </c>
      <c r="R30" s="588" t="str">
        <f>IF(OR(K30="T",K30="L",P30="",Q30=""),"",IF(Q30=Text!$F$325,"Z",IF(AND(ABS(P30)&gt;$P$4,ABS(Q30)&gt;$Q$4),1,"")))</f>
        <v/>
      </c>
      <c r="S30" s="455" t="str">
        <f>IF(OR(K30="T",K30="L",P30="",Q30=""),"",IF(ISERROR(VLOOKUP($L30&amp;"_"&amp;$M$5,COR4ValIn[],6,FALSE)),"",IF(VLOOKUP($L30&amp;"_"&amp;$M$5,COR4ValIn[],6,FALSE)=0,"",VLOOKUP($L30&amp;"_"&amp;$M$5,COR4ValIn[],6,FALSE))))</f>
        <v/>
      </c>
      <c r="T30" s="456" t="str">
        <f t="shared" si="3"/>
        <v/>
      </c>
      <c r="U30" s="311" t="str">
        <f>IF(OR(K30="T",K30="L",P30="",Q30=""),"",IF(ISERROR(VLOOKUP($L30&amp;"_"&amp;$M$5,COR4ValIn[],7,FALSE)),"",IF(VLOOKUP($L30&amp;"_"&amp;$M$5,COR4ValIn[],7,FALSE)=0,"",VLOOKUP($L30&amp;"_"&amp;$M$5,COR4ValIn[],7,FALSE))))</f>
        <v/>
      </c>
      <c r="V30" s="312"/>
      <c r="W30" s="313" t="str">
        <f>IF(OR(K30="T",K30="L",P30="",Q30=""),"",IF(ISERROR(VLOOKUP($L30&amp;"_"&amp;$M$5,COR4ValIn[],8,FALSE)),"",IF(VLOOKUP($L30&amp;"_"&amp;$M$5,COR4ValIn[],8,FALSE)=0,"",VLOOKUP($L30&amp;"_"&amp;$M$5,COR4ValIn[],8,FALSE))))</f>
        <v/>
      </c>
      <c r="X30" s="314"/>
      <c r="Y30" s="315"/>
    </row>
    <row r="31" spans="1:25" ht="30" customHeight="1" x14ac:dyDescent="0.35">
      <c r="A31"/>
      <c r="B31" s="57"/>
      <c r="C31" s="638" t="str">
        <f>Text!F176</f>
        <v>CWBLHEWCH Y LLINELLAU ISOD AR SAIL MENTER CYLLID PREIFAT (PFI) 'AR Y FANTOLEN'</v>
      </c>
      <c r="D31" s="41"/>
      <c r="E31" s="41"/>
      <c r="F31" s="41"/>
      <c r="G31" s="53"/>
      <c r="H31" s="41"/>
      <c r="I31" s="30"/>
      <c r="J31"/>
      <c r="K31" s="142" t="s">
        <v>2826</v>
      </c>
      <c r="L31" s="578" t="str">
        <f>IF(K31="L","",C31)</f>
        <v/>
      </c>
      <c r="M31" s="469" t="str">
        <f>IF(ISERROR(VLOOKUP($S$3&amp;"_"&amp;$S$4&amp;"_"&amp;$L31&amp;"_"&amp;$M$5&amp;"_"&amp;M$6,qryCOR[],7,FALSE)),"",VLOOKUP($S$3&amp;"_"&amp;$S$4&amp;"_"&amp;$L31&amp;"_"&amp;$M$5&amp;"_"&amp;M$6,qryCOR[],7,FALSE))</f>
        <v/>
      </c>
      <c r="N31" s="469" t="str">
        <f>IF(ISERROR(VLOOKUP($S$3&amp;"_"&amp;$S$4&amp;"_"&amp;$L31&amp;"_"&amp;$M$5&amp;"_"&amp;N$6,qryCOR[],7,FALSE)),"",VLOOKUP($S$3&amp;"_"&amp;$S$4&amp;"_"&amp;$L31&amp;"_"&amp;$M$5&amp;"_"&amp;N$6,qryCOR[],7,FALSE))</f>
        <v/>
      </c>
      <c r="O31" s="469" t="str">
        <f t="shared" si="1"/>
        <v/>
      </c>
      <c r="P31" s="469" t="str">
        <f t="shared" si="2"/>
        <v/>
      </c>
      <c r="Q31" s="470" t="str">
        <f>IF(ISERROR(P31/N31),"",IF(OR(N31=0,O31=0),Text!$F$325,IF(ISERROR(P31/N31),"",(P31/N31)*100)))</f>
        <v/>
      </c>
      <c r="R31" s="588" t="str">
        <f>IF(OR(K31="T",K31="L",P31="",Q31=""),"",IF(Q31=Text!$F$325,"Z",IF(AND(ABS(P31)&gt;$P$4,ABS(Q31)&gt;$Q$4),1,"")))</f>
        <v/>
      </c>
      <c r="S31" s="455" t="str">
        <f>IF(OR(K31="T",K31="L",P31="",Q31=""),"",IF(ISERROR(VLOOKUP($L31&amp;"_"&amp;$M$5,COR4ValIn[],6,FALSE)),"",IF(VLOOKUP($L31&amp;"_"&amp;$M$5,COR4ValIn[],6,FALSE)=0,"",VLOOKUP($L31&amp;"_"&amp;$M$5,COR4ValIn[],6,FALSE))))</f>
        <v/>
      </c>
      <c r="T31" s="456" t="str">
        <f t="shared" si="3"/>
        <v/>
      </c>
      <c r="U31" s="311" t="str">
        <f>IF(OR(K31="T",K31="L",P31="",Q31=""),"",IF(ISERROR(VLOOKUP($L31&amp;"_"&amp;$M$5,COR4ValIn[],7,FALSE)),"",IF(VLOOKUP($L31&amp;"_"&amp;$M$5,COR4ValIn[],7,FALSE)=0,"",VLOOKUP($L31&amp;"_"&amp;$M$5,COR4ValIn[],7,FALSE))))</f>
        <v/>
      </c>
      <c r="V31" s="312"/>
      <c r="W31" s="313" t="str">
        <f>IF(OR(K31="T",K31="L",P31="",Q31=""),"",IF(ISERROR(VLOOKUP($L31&amp;"_"&amp;$M$5,COR4ValIn[],8,FALSE)),"",IF(VLOOKUP($L31&amp;"_"&amp;$M$5,COR4ValIn[],8,FALSE)=0,"",VLOOKUP($L31&amp;"_"&amp;$M$5,COR4ValIn[],8,FALSE))))</f>
        <v/>
      </c>
      <c r="X31" s="314"/>
      <c r="Y31" s="315"/>
    </row>
    <row r="32" spans="1:25" s="259" customFormat="1" ht="20.149999999999999" customHeight="1" x14ac:dyDescent="0.35">
      <c r="A32" s="137"/>
      <c r="B32" s="60"/>
      <c r="C32" s="45" t="str">
        <f>Text!F177</f>
        <v>Gofyniad cyllido cyfalaf:</v>
      </c>
      <c r="D32" s="42"/>
      <c r="E32" s="42"/>
      <c r="F32" s="42"/>
      <c r="G32" s="54"/>
      <c r="H32" s="42"/>
      <c r="I32" s="61"/>
      <c r="J32"/>
      <c r="K32" s="142" t="s">
        <v>2826</v>
      </c>
      <c r="L32" s="574" t="str">
        <f t="shared" si="0"/>
        <v/>
      </c>
      <c r="M32" s="480" t="str">
        <f>IF(ISERROR(VLOOKUP($S$3&amp;"_"&amp;$S$4&amp;"_"&amp;$L32&amp;"_"&amp;$M$5&amp;"_"&amp;M$6,qryCOR[],7,FALSE)),"",VLOOKUP($S$3&amp;"_"&amp;$S$4&amp;"_"&amp;$L32&amp;"_"&amp;$M$5&amp;"_"&amp;M$6,qryCOR[],7,FALSE))</f>
        <v/>
      </c>
      <c r="N32" s="480" t="str">
        <f>IF(ISERROR(VLOOKUP($S$3&amp;"_"&amp;$S$4&amp;"_"&amp;$L32&amp;"_"&amp;$M$5&amp;"_"&amp;N$6,qryCOR[],7,FALSE)),"",VLOOKUP($S$3&amp;"_"&amp;$S$4&amp;"_"&amp;$L32&amp;"_"&amp;$M$5&amp;"_"&amp;N$6,qryCOR[],7,FALSE))</f>
        <v/>
      </c>
      <c r="O32" s="480" t="str">
        <f t="shared" si="1"/>
        <v/>
      </c>
      <c r="P32" s="480" t="str">
        <f t="shared" si="2"/>
        <v/>
      </c>
      <c r="Q32" s="481" t="str">
        <f>IF(ISERROR(P32/N32),"",IF(OR(N32=0,O32=0),Text!$F$325,IF(ISERROR(P32/N32),"",(P32/N32)*100)))</f>
        <v/>
      </c>
      <c r="R32" s="591" t="str">
        <f>IF(OR(K32="T",K32="L",P32="",Q32=""),"",IF(Q32=Text!$F$325,"Z",IF(AND(ABS(P32)&gt;$P$4,ABS(Q32)&gt;$Q$4),1,"")))</f>
        <v/>
      </c>
      <c r="S32" s="482" t="str">
        <f>IF(OR(K32="T",K32="L",P32="",Q32=""),"",IF(ISERROR(VLOOKUP($L32&amp;"_"&amp;$M$5,COR4ValIn[],6,FALSE)),"",IF(VLOOKUP($L32&amp;"_"&amp;$M$5,COR4ValIn[],6,FALSE)=0,"",VLOOKUP($L32&amp;"_"&amp;$M$5,COR4ValIn[],6,FALSE))))</f>
        <v/>
      </c>
      <c r="T32" s="483" t="str">
        <f t="shared" si="3"/>
        <v/>
      </c>
      <c r="U32" s="484" t="str">
        <f>IF(OR(K32="T",K32="L",P32="",Q32=""),"",IF(ISERROR(VLOOKUP($L32&amp;"_"&amp;$M$5,COR4ValIn[],7,FALSE)),"",IF(VLOOKUP($L32&amp;"_"&amp;$M$5,COR4ValIn[],7,FALSE)=0,"",VLOOKUP($L32&amp;"_"&amp;$M$5,COR4ValIn[],7,FALSE))))</f>
        <v/>
      </c>
      <c r="V32" s="485"/>
      <c r="W32" s="486" t="str">
        <f>IF(OR(K32="T",K32="L",P32="",Q32=""),"",IF(ISERROR(VLOOKUP($L32&amp;"_"&amp;$M$5,COR4ValIn[],8,FALSE)),"",IF(VLOOKUP($L32&amp;"_"&amp;$M$5,COR4ValIn[],8,FALSE)=0,"",VLOOKUP($L32&amp;"_"&amp;$M$5,COR4ValIn[],8,FALSE))))</f>
        <v/>
      </c>
      <c r="X32" s="487"/>
      <c r="Y32" s="536"/>
    </row>
    <row r="33" spans="1:25" ht="20.149999999999999" customHeight="1" x14ac:dyDescent="0.35">
      <c r="A33"/>
      <c r="B33" s="57"/>
      <c r="C33" s="364">
        <v>33</v>
      </c>
      <c r="D33" s="47" t="str">
        <f>Text!F178</f>
        <v>Gofyniad Cyllido Cyfalaf fel yr oedd ar 1 Ebrill</v>
      </c>
      <c r="E33" s="47"/>
      <c r="F33" s="47"/>
      <c r="G33" s="372">
        <v>0</v>
      </c>
      <c r="H33" s="43"/>
      <c r="I33" s="30"/>
      <c r="J33"/>
      <c r="K33"/>
      <c r="L33" s="575">
        <f t="shared" si="0"/>
        <v>33</v>
      </c>
      <c r="M33" s="447" t="str">
        <f>IF(ISERROR(VLOOKUP($S$3&amp;"_"&amp;$S$4&amp;"_"&amp;$L33&amp;"_"&amp;$M$5&amp;"_"&amp;M$6,qryCOR[],7,FALSE)),"",VLOOKUP($S$3&amp;"_"&amp;$S$4&amp;"_"&amp;$L33&amp;"_"&amp;$M$5&amp;"_"&amp;M$6,qryCOR[],7,FALSE))</f>
        <v/>
      </c>
      <c r="N33" s="447" t="str">
        <f>IF(ISERROR(VLOOKUP($S$3&amp;"_"&amp;$S$4&amp;"_"&amp;$L33&amp;"_"&amp;$M$5&amp;"_"&amp;N$6,qryCOR[],7,FALSE)),"",VLOOKUP($S$3&amp;"_"&amp;$S$4&amp;"_"&amp;$L33&amp;"_"&amp;$M$5&amp;"_"&amp;N$6,qryCOR[],7,FALSE))</f>
        <v/>
      </c>
      <c r="O33" s="447">
        <f t="shared" si="1"/>
        <v>0</v>
      </c>
      <c r="P33" s="447" t="str">
        <f t="shared" si="2"/>
        <v/>
      </c>
      <c r="Q33" s="448" t="str">
        <f>IF(ISERROR(P33/N33),"",IF(OR(N33=0,O33=0),Text!$F$325,IF(ISERROR(P33/N33),"",(P33/N33)*100)))</f>
        <v/>
      </c>
      <c r="R33" s="585" t="str">
        <f>IF(OR(K33="T",K33="L",P33="",Q33=""),"",IF(Q33=Text!$F$325,"Z",IF(AND(ABS(P33)&gt;$P$4,ABS(Q33)&gt;$Q$4),1,"")))</f>
        <v/>
      </c>
      <c r="S33" s="449" t="str">
        <f>IF(OR(K33="T",K33="L",P33="",Q33=""),"",IF(ISERROR(VLOOKUP($L33&amp;"_"&amp;$M$5,COR4ValIn[],6,FALSE)),"",IF(VLOOKUP($L33&amp;"_"&amp;$M$5,COR4ValIn[],6,FALSE)=0,"",VLOOKUP($L33&amp;"_"&amp;$M$5,COR4ValIn[],6,FALSE))))</f>
        <v/>
      </c>
      <c r="T33" s="450" t="str">
        <f t="shared" si="3"/>
        <v/>
      </c>
      <c r="U33" s="451" t="str">
        <f>IF(OR(K33="T",K33="L",P33="",Q33=""),"",IF(ISERROR(VLOOKUP($L33&amp;"_"&amp;$M$5,COR4ValIn[],7,FALSE)),"",IF(VLOOKUP($L33&amp;"_"&amp;$M$5,COR4ValIn[],7,FALSE)=0,"",VLOOKUP($L33&amp;"_"&amp;$M$5,COR4ValIn[],7,FALSE))))</f>
        <v/>
      </c>
      <c r="V33" s="597"/>
      <c r="W33" s="452" t="str">
        <f>IF(OR(K33="T",K33="L",P33="",Q33=""),"",IF(ISERROR(VLOOKUP($L33&amp;"_"&amp;$M$5,COR4ValIn[],8,FALSE)),"",IF(VLOOKUP($L33&amp;"_"&amp;$M$5,COR4ValIn[],8,FALSE)=0,"",VLOOKUP($L33&amp;"_"&amp;$M$5,COR4ValIn[],8,FALSE))))</f>
        <v/>
      </c>
      <c r="X33" s="453"/>
      <c r="Y33" s="497"/>
    </row>
    <row r="34" spans="1:25" ht="20.149999999999999" customHeight="1" x14ac:dyDescent="0.35">
      <c r="A34"/>
      <c r="B34" s="57"/>
      <c r="C34" s="26">
        <v>34</v>
      </c>
      <c r="D34" s="27" t="str">
        <f>Text!F179</f>
        <v>Gwariant cyfalaf wedi'i gyllido gan gredyd (llinell 30 + llinell 31)</v>
      </c>
      <c r="E34" s="51"/>
      <c r="F34" s="47"/>
      <c r="G34" s="371">
        <f>G24+G27+H24+H27</f>
        <v>0</v>
      </c>
      <c r="H34" s="41"/>
      <c r="I34" s="30"/>
      <c r="J34"/>
      <c r="K34"/>
      <c r="L34" s="576">
        <f t="shared" si="0"/>
        <v>34</v>
      </c>
      <c r="M34" s="443" t="str">
        <f>IF(ISERROR(VLOOKUP($S$3&amp;"_"&amp;$S$4&amp;"_"&amp;$L34&amp;"_"&amp;$M$5&amp;"_"&amp;M$6,qryCOR[],7,FALSE)),"",VLOOKUP($S$3&amp;"_"&amp;$S$4&amp;"_"&amp;$L34&amp;"_"&amp;$M$5&amp;"_"&amp;M$6,qryCOR[],7,FALSE))</f>
        <v/>
      </c>
      <c r="N34" s="443" t="str">
        <f>IF(ISERROR(VLOOKUP($S$3&amp;"_"&amp;$S$4&amp;"_"&amp;$L34&amp;"_"&amp;$M$5&amp;"_"&amp;N$6,qryCOR[],7,FALSE)),"",VLOOKUP($S$3&amp;"_"&amp;$S$4&amp;"_"&amp;$L34&amp;"_"&amp;$M$5&amp;"_"&amp;N$6,qryCOR[],7,FALSE))</f>
        <v/>
      </c>
      <c r="O34" s="443">
        <f t="shared" si="1"/>
        <v>0</v>
      </c>
      <c r="P34" s="443" t="str">
        <f t="shared" si="2"/>
        <v/>
      </c>
      <c r="Q34" s="444" t="str">
        <f>IF(ISERROR(P34/N34),"",IF(OR(N34=0,O34=0),Text!$F$325,IF(ISERROR(P34/N34),"",(P34/N34)*100)))</f>
        <v/>
      </c>
      <c r="R34" s="586" t="str">
        <f>IF(OR(K34="T",K34="L",P34="",Q34=""),"",IF(Q34=Text!$F$325,"Z",IF(AND(ABS(P34)&gt;$P$4,ABS(Q34)&gt;$Q$4),1,"")))</f>
        <v/>
      </c>
      <c r="S34" s="295" t="str">
        <f>IF(OR(K34="T",K34="L",P34="",Q34=""),"",IF(ISERROR(VLOOKUP($L34&amp;"_"&amp;$M$5,COR4ValIn[],6,FALSE)),"",IF(VLOOKUP($L34&amp;"_"&amp;$M$5,COR4ValIn[],6,FALSE)=0,"",VLOOKUP($L34&amp;"_"&amp;$M$5,COR4ValIn[],6,FALSE))))</f>
        <v/>
      </c>
      <c r="T34" s="296" t="str">
        <f t="shared" si="3"/>
        <v/>
      </c>
      <c r="U34" s="306" t="str">
        <f>IF(OR(K34="T",K34="L",P34="",Q34=""),"",IF(ISERROR(VLOOKUP($L34&amp;"_"&amp;$M$5,COR4ValIn[],7,FALSE)),"",IF(VLOOKUP($L34&amp;"_"&amp;$M$5,COR4ValIn[],7,FALSE)=0,"",VLOOKUP($L34&amp;"_"&amp;$M$5,COR4ValIn[],7,FALSE))))</f>
        <v/>
      </c>
      <c r="V34" s="598"/>
      <c r="W34" s="297" t="str">
        <f>IF(OR(K34="T",K34="L",P34="",Q34=""),"",IF(ISERROR(VLOOKUP($L34&amp;"_"&amp;$M$5,COR4ValIn[],8,FALSE)),"",IF(VLOOKUP($L34&amp;"_"&amp;$M$5,COR4ValIn[],8,FALSE)=0,"",VLOOKUP($L34&amp;"_"&amp;$M$5,COR4ValIn[],8,FALSE))))</f>
        <v/>
      </c>
      <c r="X34" s="299"/>
      <c r="Y34" s="301"/>
    </row>
    <row r="35" spans="1:25" ht="20.149999999999999" customHeight="1" x14ac:dyDescent="0.35">
      <c r="A35"/>
      <c r="B35" s="57"/>
      <c r="C35" s="364">
        <v>35</v>
      </c>
      <c r="D35" s="47" t="str">
        <f>Text!F180</f>
        <v>Darpariaeth Isafswm Refeniw a chyfraniadau gwirfoddol</v>
      </c>
      <c r="E35" s="47"/>
      <c r="F35" s="47"/>
      <c r="G35" s="370">
        <v>0</v>
      </c>
      <c r="H35" s="41"/>
      <c r="I35" s="30"/>
      <c r="J35"/>
      <c r="K35"/>
      <c r="L35" s="576">
        <f t="shared" si="0"/>
        <v>35</v>
      </c>
      <c r="M35" s="443" t="str">
        <f>IF(ISERROR(VLOOKUP($S$3&amp;"_"&amp;$S$4&amp;"_"&amp;$L35&amp;"_"&amp;$M$5&amp;"_"&amp;M$6,qryCOR[],7,FALSE)),"",VLOOKUP($S$3&amp;"_"&amp;$S$4&amp;"_"&amp;$L35&amp;"_"&amp;$M$5&amp;"_"&amp;M$6,qryCOR[],7,FALSE))</f>
        <v/>
      </c>
      <c r="N35" s="443" t="str">
        <f>IF(ISERROR(VLOOKUP($S$3&amp;"_"&amp;$S$4&amp;"_"&amp;$L35&amp;"_"&amp;$M$5&amp;"_"&amp;N$6,qryCOR[],7,FALSE)),"",VLOOKUP($S$3&amp;"_"&amp;$S$4&amp;"_"&amp;$L35&amp;"_"&amp;$M$5&amp;"_"&amp;N$6,qryCOR[],7,FALSE))</f>
        <v/>
      </c>
      <c r="O35" s="443">
        <f t="shared" si="1"/>
        <v>0</v>
      </c>
      <c r="P35" s="443" t="str">
        <f t="shared" si="2"/>
        <v/>
      </c>
      <c r="Q35" s="444" t="str">
        <f>IF(ISERROR(P35/N35),"",IF(OR(N35=0,O35=0),Text!$F$325,IF(ISERROR(P35/N35),"",(P35/N35)*100)))</f>
        <v/>
      </c>
      <c r="R35" s="586" t="str">
        <f>IF(OR(K35="T",K35="L",P35="",Q35=""),"",IF(Q35=Text!$F$325,"Z",IF(AND(ABS(P35)&gt;$P$4,ABS(Q35)&gt;$Q$4),1,"")))</f>
        <v/>
      </c>
      <c r="S35" s="295" t="str">
        <f>IF(OR(K35="T",K35="L",P35="",Q35=""),"",IF(ISERROR(VLOOKUP($L35&amp;"_"&amp;$M$5,COR4ValIn[],6,FALSE)),"",IF(VLOOKUP($L35&amp;"_"&amp;$M$5,COR4ValIn[],6,FALSE)=0,"",VLOOKUP($L35&amp;"_"&amp;$M$5,COR4ValIn[],6,FALSE))))</f>
        <v/>
      </c>
      <c r="T35" s="296" t="str">
        <f t="shared" si="3"/>
        <v/>
      </c>
      <c r="U35" s="306" t="str">
        <f>IF(OR(K35="T",K35="L",P35="",Q35=""),"",IF(ISERROR(VLOOKUP($L35&amp;"_"&amp;$M$5,COR4ValIn[],7,FALSE)),"",IF(VLOOKUP($L35&amp;"_"&amp;$M$5,COR4ValIn[],7,FALSE)=0,"",VLOOKUP($L35&amp;"_"&amp;$M$5,COR4ValIn[],7,FALSE))))</f>
        <v/>
      </c>
      <c r="V35" s="598"/>
      <c r="W35" s="297" t="str">
        <f>IF(OR(K35="T",K35="L",P35="",Q35=""),"",IF(ISERROR(VLOOKUP($L35&amp;"_"&amp;$M$5,COR4ValIn[],8,FALSE)),"",IF(VLOOKUP($L35&amp;"_"&amp;$M$5,COR4ValIn[],8,FALSE)=0,"",VLOOKUP($L35&amp;"_"&amp;$M$5,COR4ValIn[],8,FALSE))))</f>
        <v/>
      </c>
      <c r="X35" s="299"/>
      <c r="Y35" s="301"/>
    </row>
    <row r="36" spans="1:25" ht="20.149999999999999" customHeight="1" x14ac:dyDescent="0.35">
      <c r="A36"/>
      <c r="B36" s="57"/>
      <c r="C36" s="26">
        <v>36</v>
      </c>
      <c r="D36" s="27" t="str">
        <f>Text!F181</f>
        <v>Newid yn y Gofyniad Cyllido Cyfalaf (llinell 34 wedi tynnu llinell 35)</v>
      </c>
      <c r="E36" s="51"/>
      <c r="F36" s="47"/>
      <c r="G36" s="371">
        <f>G34-G35</f>
        <v>0</v>
      </c>
      <c r="H36" s="41"/>
      <c r="I36" s="30"/>
      <c r="J36"/>
      <c r="K36"/>
      <c r="L36" s="576">
        <f t="shared" si="0"/>
        <v>36</v>
      </c>
      <c r="M36" s="443" t="str">
        <f>IF(ISERROR(VLOOKUP($S$3&amp;"_"&amp;$S$4&amp;"_"&amp;$L36&amp;"_"&amp;$M$5&amp;"_"&amp;M$6,qryCOR[],7,FALSE)),"",VLOOKUP($S$3&amp;"_"&amp;$S$4&amp;"_"&amp;$L36&amp;"_"&amp;$M$5&amp;"_"&amp;M$6,qryCOR[],7,FALSE))</f>
        <v/>
      </c>
      <c r="N36" s="443" t="str">
        <f>IF(ISERROR(VLOOKUP($S$3&amp;"_"&amp;$S$4&amp;"_"&amp;$L36&amp;"_"&amp;$M$5&amp;"_"&amp;N$6,qryCOR[],7,FALSE)),"",VLOOKUP($S$3&amp;"_"&amp;$S$4&amp;"_"&amp;$L36&amp;"_"&amp;$M$5&amp;"_"&amp;N$6,qryCOR[],7,FALSE))</f>
        <v/>
      </c>
      <c r="O36" s="443">
        <f t="shared" si="1"/>
        <v>0</v>
      </c>
      <c r="P36" s="443" t="str">
        <f t="shared" si="2"/>
        <v/>
      </c>
      <c r="Q36" s="444" t="str">
        <f>IF(ISERROR(P36/N36),"",IF(OR(N36=0,O36=0),Text!$F$325,IF(ISERROR(P36/N36),"",(P36/N36)*100)))</f>
        <v/>
      </c>
      <c r="R36" s="586" t="str">
        <f>IF(OR(K36="T",K36="L",P36="",Q36=""),"",IF(Q36=Text!$F$325,"Z",IF(AND(ABS(P36)&gt;$P$4,ABS(Q36)&gt;$Q$4),1,"")))</f>
        <v/>
      </c>
      <c r="S36" s="295" t="str">
        <f>IF(OR(K36="T",K36="L",P36="",Q36=""),"",IF(ISERROR(VLOOKUP($L36&amp;"_"&amp;$M$5,COR4ValIn[],6,FALSE)),"",IF(VLOOKUP($L36&amp;"_"&amp;$M$5,COR4ValIn[],6,FALSE)=0,"",VLOOKUP($L36&amp;"_"&amp;$M$5,COR4ValIn[],6,FALSE))))</f>
        <v/>
      </c>
      <c r="T36" s="296" t="str">
        <f t="shared" si="3"/>
        <v/>
      </c>
      <c r="U36" s="306" t="str">
        <f>IF(OR(K36="T",K36="L",P36="",Q36=""),"",IF(ISERROR(VLOOKUP($L36&amp;"_"&amp;$M$5,COR4ValIn[],7,FALSE)),"",IF(VLOOKUP($L36&amp;"_"&amp;$M$5,COR4ValIn[],7,FALSE)=0,"",VLOOKUP($L36&amp;"_"&amp;$M$5,COR4ValIn[],7,FALSE))))</f>
        <v/>
      </c>
      <c r="V36" s="598"/>
      <c r="W36" s="297" t="str">
        <f>IF(OR(K36="T",K36="L",P36="",Q36=""),"",IF(ISERROR(VLOOKUP($L36&amp;"_"&amp;$M$5,COR4ValIn[],8,FALSE)),"",IF(VLOOKUP($L36&amp;"_"&amp;$M$5,COR4ValIn[],8,FALSE)=0,"",VLOOKUP($L36&amp;"_"&amp;$M$5,COR4ValIn[],8,FALSE))))</f>
        <v/>
      </c>
      <c r="X36" s="299"/>
      <c r="Y36" s="301"/>
    </row>
    <row r="37" spans="1:25" ht="20.149999999999999" customHeight="1" x14ac:dyDescent="0.35">
      <c r="A37"/>
      <c r="B37" s="57"/>
      <c r="C37" s="26">
        <v>37</v>
      </c>
      <c r="D37" s="27" t="str">
        <f>Text!F182</f>
        <v>Gofyniad Cyllido Cyfalaf fel yr oedd ar 31 Mawrth (llinell 33 plws llinell 36)</v>
      </c>
      <c r="E37" s="51"/>
      <c r="F37" s="47"/>
      <c r="G37" s="371">
        <f>G33+G36</f>
        <v>0</v>
      </c>
      <c r="H37" s="41"/>
      <c r="I37" s="30"/>
      <c r="J37"/>
      <c r="K37"/>
      <c r="L37" s="577">
        <f t="shared" si="0"/>
        <v>37</v>
      </c>
      <c r="M37" s="489" t="str">
        <f>IF(ISERROR(VLOOKUP($S$3&amp;"_"&amp;$S$4&amp;"_"&amp;$L37&amp;"_"&amp;$M$5&amp;"_"&amp;M$6,qryCOR[],7,FALSE)),"",VLOOKUP($S$3&amp;"_"&amp;$S$4&amp;"_"&amp;$L37&amp;"_"&amp;$M$5&amp;"_"&amp;M$6,qryCOR[],7,FALSE))</f>
        <v/>
      </c>
      <c r="N37" s="489" t="str">
        <f>IF(ISERROR(VLOOKUP($S$3&amp;"_"&amp;$S$4&amp;"_"&amp;$L37&amp;"_"&amp;$M$5&amp;"_"&amp;N$6,qryCOR[],7,FALSE)),"",VLOOKUP($S$3&amp;"_"&amp;$S$4&amp;"_"&amp;$L37&amp;"_"&amp;$M$5&amp;"_"&amp;N$6,qryCOR[],7,FALSE))</f>
        <v/>
      </c>
      <c r="O37" s="489">
        <f t="shared" si="1"/>
        <v>0</v>
      </c>
      <c r="P37" s="489" t="str">
        <f t="shared" si="2"/>
        <v/>
      </c>
      <c r="Q37" s="490" t="str">
        <f>IF(ISERROR(P37/N37),"",IF(OR(N37=0,O37=0),Text!$F$325,IF(ISERROR(P37/N37),"",(P37/N37)*100)))</f>
        <v/>
      </c>
      <c r="R37" s="592" t="str">
        <f>IF(OR(K37="T",K37="L",P37="",Q37=""),"",IF(Q37=Text!$F$325,"Z",IF(AND(ABS(P37)&gt;$P$4,ABS(Q37)&gt;$Q$4),1,"")))</f>
        <v/>
      </c>
      <c r="S37" s="491" t="str">
        <f>IF(OR(K37="T",K37="L",P37="",Q37=""),"",IF(ISERROR(VLOOKUP($L37&amp;"_"&amp;$M$5,COR4ValIn[],6,FALSE)),"",IF(VLOOKUP($L37&amp;"_"&amp;$M$5,COR4ValIn[],6,FALSE)=0,"",VLOOKUP($L37&amp;"_"&amp;$M$5,COR4ValIn[],6,FALSE))))</f>
        <v/>
      </c>
      <c r="T37" s="492" t="str">
        <f t="shared" si="3"/>
        <v/>
      </c>
      <c r="U37" s="493" t="str">
        <f>IF(OR(K37="T",K37="L",P37="",Q37=""),"",IF(ISERROR(VLOOKUP($L37&amp;"_"&amp;$M$5,COR4ValIn[],7,FALSE)),"",IF(VLOOKUP($L37&amp;"_"&amp;$M$5,COR4ValIn[],7,FALSE)=0,"",VLOOKUP($L37&amp;"_"&amp;$M$5,COR4ValIn[],7,FALSE))))</f>
        <v/>
      </c>
      <c r="V37" s="599"/>
      <c r="W37" s="494" t="str">
        <f>IF(OR(K37="T",K37="L",P37="",Q37=""),"",IF(ISERROR(VLOOKUP($L37&amp;"_"&amp;$M$5,COR4ValIn[],8,FALSE)),"",IF(VLOOKUP($L37&amp;"_"&amp;$M$5,COR4ValIn[],8,FALSE)=0,"",VLOOKUP($L37&amp;"_"&amp;$M$5,COR4ValIn[],8,FALSE))))</f>
        <v/>
      </c>
      <c r="X37" s="495"/>
      <c r="Y37" s="496"/>
    </row>
    <row r="38" spans="1:25" ht="10" customHeight="1" x14ac:dyDescent="0.35">
      <c r="A38"/>
      <c r="B38" s="57"/>
      <c r="C38" s="41"/>
      <c r="D38" s="41"/>
      <c r="E38" s="41"/>
      <c r="F38" s="41"/>
      <c r="G38" s="53"/>
      <c r="H38" s="41"/>
      <c r="I38" s="30"/>
      <c r="J38"/>
      <c r="K38" s="142" t="s">
        <v>2826</v>
      </c>
      <c r="L38" s="573" t="str">
        <f t="shared" si="0"/>
        <v/>
      </c>
      <c r="M38" s="471" t="str">
        <f>IF(ISERROR(VLOOKUP($S$3&amp;"_"&amp;$S$4&amp;"_"&amp;$L38&amp;"_"&amp;$M$5&amp;"_"&amp;M$6,qryCOR[],7,FALSE)),"",VLOOKUP($S$3&amp;"_"&amp;$S$4&amp;"_"&amp;$L38&amp;"_"&amp;$M$5&amp;"_"&amp;M$6,qryCOR[],7,FALSE))</f>
        <v/>
      </c>
      <c r="N38" s="471" t="str">
        <f>IF(ISERROR(VLOOKUP($S$3&amp;"_"&amp;$S$4&amp;"_"&amp;$L38&amp;"_"&amp;$M$5&amp;"_"&amp;N$6,qryCOR[],7,FALSE)),"",VLOOKUP($S$3&amp;"_"&amp;$S$4&amp;"_"&amp;$L38&amp;"_"&amp;$M$5&amp;"_"&amp;N$6,qryCOR[],7,FALSE))</f>
        <v/>
      </c>
      <c r="O38" s="471" t="str">
        <f t="shared" si="1"/>
        <v/>
      </c>
      <c r="P38" s="471" t="str">
        <f t="shared" si="2"/>
        <v/>
      </c>
      <c r="Q38" s="472" t="str">
        <f>IF(ISERROR(P38/N38),"",IF(OR(N38=0,O38=0),Text!$F$325,IF(ISERROR(P38/N38),"",(P38/N38)*100)))</f>
        <v/>
      </c>
      <c r="R38" s="590" t="str">
        <f>IF(OR(K38="T",K38="L",P38="",Q38=""),"",IF(Q38=Text!$F$325,"Z",IF(AND(ABS(P38)&gt;$P$4,ABS(Q38)&gt;$Q$4),1,"")))</f>
        <v/>
      </c>
      <c r="S38" s="473" t="str">
        <f>IF(OR(K38="T",K38="L",P38="",Q38=""),"",IF(ISERROR(VLOOKUP($L38&amp;"_"&amp;$M$5,COR4ValIn[],6,FALSE)),"",IF(VLOOKUP($L38&amp;"_"&amp;$M$5,COR4ValIn[],6,FALSE)=0,"",VLOOKUP($L38&amp;"_"&amp;$M$5,COR4ValIn[],6,FALSE))))</f>
        <v/>
      </c>
      <c r="T38" s="474" t="str">
        <f t="shared" si="3"/>
        <v/>
      </c>
      <c r="U38" s="475" t="str">
        <f>IF(OR(K38="T",K38="L",P38="",Q38=""),"",IF(ISERROR(VLOOKUP($L38&amp;"_"&amp;$M$5,COR4ValIn[],7,FALSE)),"",IF(VLOOKUP($L38&amp;"_"&amp;$M$5,COR4ValIn[],7,FALSE)=0,"",VLOOKUP($L38&amp;"_"&amp;$M$5,COR4ValIn[],7,FALSE))))</f>
        <v/>
      </c>
      <c r="V38" s="476"/>
      <c r="W38" s="477" t="str">
        <f>IF(OR(K38="T",K38="L",P38="",Q38=""),"",IF(ISERROR(VLOOKUP($L38&amp;"_"&amp;$M$5,COR4ValIn[],8,FALSE)),"",IF(VLOOKUP($L38&amp;"_"&amp;$M$5,COR4ValIn[],8,FALSE)=0,"",VLOOKUP($L38&amp;"_"&amp;$M$5,COR4ValIn[],8,FALSE))))</f>
        <v/>
      </c>
      <c r="X38" s="478"/>
      <c r="Y38" s="498"/>
    </row>
    <row r="39" spans="1:25" ht="20.149999999999999" customHeight="1" x14ac:dyDescent="0.35">
      <c r="A39"/>
      <c r="B39" s="57"/>
      <c r="C39" s="45" t="str">
        <f>Text!F183</f>
        <v>Benthyca, credyd a buddsoddiadau ar ddechrau'r flwyddyn:</v>
      </c>
      <c r="D39" s="41"/>
      <c r="E39" s="41"/>
      <c r="F39" s="41"/>
      <c r="G39" s="53"/>
      <c r="H39" s="41"/>
      <c r="I39" s="30"/>
      <c r="J39"/>
      <c r="K39" s="142" t="s">
        <v>2826</v>
      </c>
      <c r="L39" s="574" t="str">
        <f t="shared" si="0"/>
        <v/>
      </c>
      <c r="M39" s="480" t="str">
        <f>IF(ISERROR(VLOOKUP($S$3&amp;"_"&amp;$S$4&amp;"_"&amp;$L39&amp;"_"&amp;$M$5&amp;"_"&amp;M$6,qryCOR[],7,FALSE)),"",VLOOKUP($S$3&amp;"_"&amp;$S$4&amp;"_"&amp;$L39&amp;"_"&amp;$M$5&amp;"_"&amp;M$6,qryCOR[],7,FALSE))</f>
        <v/>
      </c>
      <c r="N39" s="480" t="str">
        <f>IF(ISERROR(VLOOKUP($S$3&amp;"_"&amp;$S$4&amp;"_"&amp;$L39&amp;"_"&amp;$M$5&amp;"_"&amp;N$6,qryCOR[],7,FALSE)),"",VLOOKUP($S$3&amp;"_"&amp;$S$4&amp;"_"&amp;$L39&amp;"_"&amp;$M$5&amp;"_"&amp;N$6,qryCOR[],7,FALSE))</f>
        <v/>
      </c>
      <c r="O39" s="480" t="str">
        <f t="shared" si="1"/>
        <v/>
      </c>
      <c r="P39" s="480" t="str">
        <f t="shared" si="2"/>
        <v/>
      </c>
      <c r="Q39" s="481" t="str">
        <f>IF(ISERROR(P39/N39),"",IF(OR(N39=0,O39=0),Text!$F$325,IF(ISERROR(P39/N39),"",(P39/N39)*100)))</f>
        <v/>
      </c>
      <c r="R39" s="591" t="str">
        <f>IF(OR(K39="T",K39="L",P39="",Q39=""),"",IF(Q39=Text!$F$325,"Z",IF(AND(ABS(P39)&gt;$P$4,ABS(Q39)&gt;$Q$4),1,"")))</f>
        <v/>
      </c>
      <c r="S39" s="482" t="str">
        <f>IF(OR(K39="T",K39="L",P39="",Q39=""),"",IF(ISERROR(VLOOKUP($L39&amp;"_"&amp;$M$5,COR4ValIn[],6,FALSE)),"",IF(VLOOKUP($L39&amp;"_"&amp;$M$5,COR4ValIn[],6,FALSE)=0,"",VLOOKUP($L39&amp;"_"&amp;$M$5,COR4ValIn[],6,FALSE))))</f>
        <v/>
      </c>
      <c r="T39" s="483" t="str">
        <f t="shared" si="3"/>
        <v/>
      </c>
      <c r="U39" s="484" t="str">
        <f>IF(OR(K39="T",K39="L",P39="",Q39=""),"",IF(ISERROR(VLOOKUP($L39&amp;"_"&amp;$M$5,COR4ValIn[],7,FALSE)),"",IF(VLOOKUP($L39&amp;"_"&amp;$M$5,COR4ValIn[],7,FALSE)=0,"",VLOOKUP($L39&amp;"_"&amp;$M$5,COR4ValIn[],7,FALSE))))</f>
        <v/>
      </c>
      <c r="V39" s="485"/>
      <c r="W39" s="486" t="str">
        <f>IF(OR(K39="T",K39="L",P39="",Q39=""),"",IF(ISERROR(VLOOKUP($L39&amp;"_"&amp;$M$5,COR4ValIn[],8,FALSE)),"",IF(VLOOKUP($L39&amp;"_"&amp;$M$5,COR4ValIn[],8,FALSE)=0,"",VLOOKUP($L39&amp;"_"&amp;$M$5,COR4ValIn[],8,FALSE))))</f>
        <v/>
      </c>
      <c r="X39" s="487"/>
      <c r="Y39" s="499"/>
    </row>
    <row r="40" spans="1:25" ht="20.149999999999999" customHeight="1" x14ac:dyDescent="0.35">
      <c r="A40"/>
      <c r="B40" s="57"/>
      <c r="C40" s="364">
        <v>38</v>
      </c>
      <c r="D40" s="47" t="str">
        <f>Text!F184</f>
        <v>Benthyca gros fel yr oedd ar ddechrau'r flwyddyn</v>
      </c>
      <c r="E40" s="47"/>
      <c r="F40" s="47"/>
      <c r="G40" s="370">
        <v>0</v>
      </c>
      <c r="H40" s="41"/>
      <c r="I40" s="30"/>
      <c r="J40"/>
      <c r="K40"/>
      <c r="L40" s="575">
        <f t="shared" ref="L40:L69" si="4">IF(K40="L","",C40)</f>
        <v>38</v>
      </c>
      <c r="M40" s="447" t="str">
        <f>IF(ISERROR(VLOOKUP($S$3&amp;"_"&amp;$S$4&amp;"_"&amp;$L40&amp;"_"&amp;$M$5&amp;"_"&amp;M$6,qryCOR[],7,FALSE)),"",VLOOKUP($S$3&amp;"_"&amp;$S$4&amp;"_"&amp;$L40&amp;"_"&amp;$M$5&amp;"_"&amp;M$6,qryCOR[],7,FALSE))</f>
        <v/>
      </c>
      <c r="N40" s="447" t="str">
        <f>IF(ISERROR(VLOOKUP($S$3&amp;"_"&amp;$S$4&amp;"_"&amp;$L40&amp;"_"&amp;$M$5&amp;"_"&amp;N$6,qryCOR[],7,FALSE)),"",VLOOKUP($S$3&amp;"_"&amp;$S$4&amp;"_"&amp;$L40&amp;"_"&amp;$M$5&amp;"_"&amp;N$6,qryCOR[],7,FALSE))</f>
        <v/>
      </c>
      <c r="O40" s="447">
        <f t="shared" ref="O40:O70" si="5">IF(K40="L","",G40)</f>
        <v>0</v>
      </c>
      <c r="P40" s="447" t="str">
        <f t="shared" si="2"/>
        <v/>
      </c>
      <c r="Q40" s="448" t="str">
        <f>IF(ISERROR(P40/N40),"",IF(OR(N40=0,O40=0),Text!$F$325,IF(ISERROR(P40/N40),"",(P40/N40)*100)))</f>
        <v/>
      </c>
      <c r="R40" s="585" t="str">
        <f>IF(OR(K40="T",K40="L",P40="",Q40=""),"",IF(Q40=Text!$F$325,"Z",IF(AND(ABS(P40)&gt;$P$4,ABS(Q40)&gt;$Q$4),1,"")))</f>
        <v/>
      </c>
      <c r="S40" s="449" t="str">
        <f>IF(OR(K40="T",K40="L",P40="",Q40=""),"",IF(ISERROR(VLOOKUP($L40&amp;"_"&amp;$M$5,COR4ValIn[],6,FALSE)),"",IF(VLOOKUP($L40&amp;"_"&amp;$M$5,COR4ValIn[],6,FALSE)=0,"",VLOOKUP($L40&amp;"_"&amp;$M$5,COR4ValIn[],6,FALSE))))</f>
        <v/>
      </c>
      <c r="T40" s="450" t="str">
        <f t="shared" si="3"/>
        <v/>
      </c>
      <c r="U40" s="451" t="str">
        <f>IF(OR(K40="T",K40="L",P40="",Q40=""),"",IF(ISERROR(VLOOKUP($L40&amp;"_"&amp;$M$5,COR4ValIn[],7,FALSE)),"",IF(VLOOKUP($L40&amp;"_"&amp;$M$5,COR4ValIn[],7,FALSE)=0,"",VLOOKUP($L40&amp;"_"&amp;$M$5,COR4ValIn[],7,FALSE))))</f>
        <v/>
      </c>
      <c r="V40" s="597"/>
      <c r="W40" s="452" t="str">
        <f>IF(OR(K40="T",K40="L",P40="",Q40=""),"",IF(ISERROR(VLOOKUP($L40&amp;"_"&amp;$M$5,COR4ValIn[],8,FALSE)),"",IF(VLOOKUP($L40&amp;"_"&amp;$M$5,COR4ValIn[],8,FALSE)=0,"",VLOOKUP($L40&amp;"_"&amp;$M$5,COR4ValIn[],8,FALSE))))</f>
        <v/>
      </c>
      <c r="X40" s="453"/>
      <c r="Y40" s="497"/>
    </row>
    <row r="41" spans="1:25" ht="20.149999999999999" customHeight="1" x14ac:dyDescent="0.35">
      <c r="A41"/>
      <c r="B41" s="57"/>
      <c r="C41" s="364">
        <v>39</v>
      </c>
      <c r="D41" s="47" t="str">
        <f>Text!F185</f>
        <v>Rhwymedigaethau hirdymor eraill ar ddechrau'r flwyddyn</v>
      </c>
      <c r="E41" s="47"/>
      <c r="F41" s="47"/>
      <c r="G41" s="359">
        <v>0</v>
      </c>
      <c r="H41" s="41"/>
      <c r="I41" s="30"/>
      <c r="J41"/>
      <c r="K41"/>
      <c r="L41" s="576">
        <f t="shared" si="4"/>
        <v>39</v>
      </c>
      <c r="M41" s="443" t="str">
        <f>IF(ISERROR(VLOOKUP($S$3&amp;"_"&amp;$S$4&amp;"_"&amp;$L41&amp;"_"&amp;$M$5&amp;"_"&amp;M$6,qryCOR[],7,FALSE)),"",VLOOKUP($S$3&amp;"_"&amp;$S$4&amp;"_"&amp;$L41&amp;"_"&amp;$M$5&amp;"_"&amp;M$6,qryCOR[],7,FALSE))</f>
        <v/>
      </c>
      <c r="N41" s="443" t="str">
        <f>IF(ISERROR(VLOOKUP($S$3&amp;"_"&amp;$S$4&amp;"_"&amp;$L41&amp;"_"&amp;$M$5&amp;"_"&amp;N$6,qryCOR[],7,FALSE)),"",VLOOKUP($S$3&amp;"_"&amp;$S$4&amp;"_"&amp;$L41&amp;"_"&amp;$M$5&amp;"_"&amp;N$6,qryCOR[],7,FALSE))</f>
        <v/>
      </c>
      <c r="O41" s="443">
        <f t="shared" si="5"/>
        <v>0</v>
      </c>
      <c r="P41" s="443" t="str">
        <f t="shared" si="2"/>
        <v/>
      </c>
      <c r="Q41" s="444" t="str">
        <f>IF(ISERROR(P41/N41),"",IF(OR(N41=0,O41=0),Text!$F$325,IF(ISERROR(P41/N41),"",(P41/N41)*100)))</f>
        <v/>
      </c>
      <c r="R41" s="586" t="str">
        <f>IF(OR(K41="T",K41="L",P41="",Q41=""),"",IF(Q41=Text!$F$325,"Z",IF(AND(ABS(P41)&gt;$P$4,ABS(Q41)&gt;$Q$4),1,"")))</f>
        <v/>
      </c>
      <c r="S41" s="295" t="str">
        <f>IF(OR(K41="T",K41="L",P41="",Q41=""),"",IF(ISERROR(VLOOKUP($L41&amp;"_"&amp;$M$5,COR4ValIn[],6,FALSE)),"",IF(VLOOKUP($L41&amp;"_"&amp;$M$5,COR4ValIn[],6,FALSE)=0,"",VLOOKUP($L41&amp;"_"&amp;$M$5,COR4ValIn[],6,FALSE))))</f>
        <v/>
      </c>
      <c r="T41" s="296" t="str">
        <f t="shared" si="3"/>
        <v/>
      </c>
      <c r="U41" s="306" t="str">
        <f>IF(OR(K41="T",K41="L",P41="",Q41=""),"",IF(ISERROR(VLOOKUP($L41&amp;"_"&amp;$M$5,COR4ValIn[],7,FALSE)),"",IF(VLOOKUP($L41&amp;"_"&amp;$M$5,COR4ValIn[],7,FALSE)=0,"",VLOOKUP($L41&amp;"_"&amp;$M$5,COR4ValIn[],7,FALSE))))</f>
        <v/>
      </c>
      <c r="V41" s="598"/>
      <c r="W41" s="297" t="str">
        <f>IF(OR(K41="T",K41="L",P41="",Q41=""),"",IF(ISERROR(VLOOKUP($L41&amp;"_"&amp;$M$5,COR4ValIn[],8,FALSE)),"",IF(VLOOKUP($L41&amp;"_"&amp;$M$5,COR4ValIn[],8,FALSE)=0,"",VLOOKUP($L41&amp;"_"&amp;$M$5,COR4ValIn[],8,FALSE))))</f>
        <v/>
      </c>
      <c r="X41" s="299"/>
      <c r="Y41" s="301"/>
    </row>
    <row r="42" spans="1:25" ht="20.149999999999999" customHeight="1" x14ac:dyDescent="0.35">
      <c r="A42"/>
      <c r="B42" s="57"/>
      <c r="C42" s="364">
        <v>40</v>
      </c>
      <c r="D42" s="47" t="str">
        <f>Text!F186</f>
        <v>Buddsoddiadau ar ddechrau'r flwyddyn</v>
      </c>
      <c r="E42" s="47"/>
      <c r="F42" s="47"/>
      <c r="G42" s="372">
        <v>0</v>
      </c>
      <c r="H42" s="43"/>
      <c r="I42" s="30"/>
      <c r="J42"/>
      <c r="K42"/>
      <c r="L42" s="577">
        <f t="shared" si="4"/>
        <v>40</v>
      </c>
      <c r="M42" s="489" t="str">
        <f>IF(ISERROR(VLOOKUP($S$3&amp;"_"&amp;$S$4&amp;"_"&amp;$L42&amp;"_"&amp;$M$5&amp;"_"&amp;M$6,qryCOR[],7,FALSE)),"",VLOOKUP($S$3&amp;"_"&amp;$S$4&amp;"_"&amp;$L42&amp;"_"&amp;$M$5&amp;"_"&amp;M$6,qryCOR[],7,FALSE))</f>
        <v/>
      </c>
      <c r="N42" s="489" t="str">
        <f>IF(ISERROR(VLOOKUP($S$3&amp;"_"&amp;$S$4&amp;"_"&amp;$L42&amp;"_"&amp;$M$5&amp;"_"&amp;N$6,qryCOR[],7,FALSE)),"",VLOOKUP($S$3&amp;"_"&amp;$S$4&amp;"_"&amp;$L42&amp;"_"&amp;$M$5&amp;"_"&amp;N$6,qryCOR[],7,FALSE))</f>
        <v/>
      </c>
      <c r="O42" s="489">
        <f t="shared" si="5"/>
        <v>0</v>
      </c>
      <c r="P42" s="489" t="str">
        <f t="shared" si="2"/>
        <v/>
      </c>
      <c r="Q42" s="490" t="str">
        <f>IF(ISERROR(P42/N42),"",IF(OR(N42=0,O42=0),Text!$F$325,IF(ISERROR(P42/N42),"",(P42/N42)*100)))</f>
        <v/>
      </c>
      <c r="R42" s="592" t="str">
        <f>IF(OR(K42="T",K42="L",P42="",Q42=""),"",IF(Q42=Text!$F$325,"Z",IF(AND(ABS(P42)&gt;$P$4,ABS(Q42)&gt;$Q$4),1,"")))</f>
        <v/>
      </c>
      <c r="S42" s="491" t="str">
        <f>IF(OR(K42="T",K42="L",P42="",Q42=""),"",IF(ISERROR(VLOOKUP($L42&amp;"_"&amp;$M$5,COR4ValIn[],6,FALSE)),"",IF(VLOOKUP($L42&amp;"_"&amp;$M$5,COR4ValIn[],6,FALSE)=0,"",VLOOKUP($L42&amp;"_"&amp;$M$5,COR4ValIn[],6,FALSE))))</f>
        <v/>
      </c>
      <c r="T42" s="492" t="str">
        <f t="shared" si="3"/>
        <v/>
      </c>
      <c r="U42" s="493" t="str">
        <f>IF(OR(K42="T",K42="L",P42="",Q42=""),"",IF(ISERROR(VLOOKUP($L42&amp;"_"&amp;$M$5,COR4ValIn[],7,FALSE)),"",IF(VLOOKUP($L42&amp;"_"&amp;$M$5,COR4ValIn[],7,FALSE)=0,"",VLOOKUP($L42&amp;"_"&amp;$M$5,COR4ValIn[],7,FALSE))))</f>
        <v/>
      </c>
      <c r="V42" s="599"/>
      <c r="W42" s="494" t="str">
        <f>IF(OR(K42="T",K42="L",P42="",Q42=""),"",IF(ISERROR(VLOOKUP($L42&amp;"_"&amp;$M$5,COR4ValIn[],8,FALSE)),"",IF(VLOOKUP($L42&amp;"_"&amp;$M$5,COR4ValIn[],8,FALSE)=0,"",VLOOKUP($L42&amp;"_"&amp;$M$5,COR4ValIn[],8,FALSE))))</f>
        <v/>
      </c>
      <c r="X42" s="495"/>
      <c r="Y42" s="496"/>
    </row>
    <row r="43" spans="1:25" ht="10" customHeight="1" x14ac:dyDescent="0.35">
      <c r="A43"/>
      <c r="B43" s="57"/>
      <c r="C43" s="36"/>
      <c r="D43" s="36"/>
      <c r="E43" s="36"/>
      <c r="F43" s="36"/>
      <c r="G43" s="35"/>
      <c r="H43" s="36"/>
      <c r="I43" s="30"/>
      <c r="J43"/>
      <c r="K43" s="142" t="s">
        <v>2826</v>
      </c>
      <c r="L43" s="573" t="str">
        <f>IF(K43="L","",C43)</f>
        <v/>
      </c>
      <c r="M43" s="471" t="str">
        <f>IF(ISERROR(VLOOKUP($S$3&amp;"_"&amp;$S$4&amp;"_"&amp;$L43&amp;"_"&amp;$M$5&amp;"_"&amp;M$6,qryCOR[],7,FALSE)),"",VLOOKUP($S$3&amp;"_"&amp;$S$4&amp;"_"&amp;$L43&amp;"_"&amp;$M$5&amp;"_"&amp;M$6,qryCOR[],7,FALSE))</f>
        <v/>
      </c>
      <c r="N43" s="471" t="str">
        <f>IF(ISERROR(VLOOKUP($S$3&amp;"_"&amp;$S$4&amp;"_"&amp;$L43&amp;"_"&amp;$M$5&amp;"_"&amp;N$6,qryCOR[],7,FALSE)),"",VLOOKUP($S$3&amp;"_"&amp;$S$4&amp;"_"&amp;$L43&amp;"_"&amp;$M$5&amp;"_"&amp;N$6,qryCOR[],7,FALSE))</f>
        <v/>
      </c>
      <c r="O43" s="471" t="str">
        <f t="shared" si="5"/>
        <v/>
      </c>
      <c r="P43" s="471" t="str">
        <f t="shared" si="2"/>
        <v/>
      </c>
      <c r="Q43" s="472" t="str">
        <f>IF(ISERROR(P43/N43),"",IF(OR(N43=0,O43=0),Text!$F$325,IF(ISERROR(P43/N43),"",(P43/N43)*100)))</f>
        <v/>
      </c>
      <c r="R43" s="590" t="str">
        <f>IF(OR(K43="T",K43="L",P43="",Q43=""),"",IF(Q43=Text!$F$325,"Z",IF(AND(ABS(P43)&gt;$P$4,ABS(Q43)&gt;$Q$4),1,"")))</f>
        <v/>
      </c>
      <c r="S43" s="473" t="str">
        <f>IF(OR(K43="T",K43="L",P43="",Q43=""),"",IF(ISERROR(VLOOKUP($L43&amp;"_"&amp;$M$5,COR4ValIn[],6,FALSE)),"",IF(VLOOKUP($L43&amp;"_"&amp;$M$5,COR4ValIn[],6,FALSE)=0,"",VLOOKUP($L43&amp;"_"&amp;$M$5,COR4ValIn[],6,FALSE))))</f>
        <v/>
      </c>
      <c r="T43" s="474" t="str">
        <f t="shared" si="3"/>
        <v/>
      </c>
      <c r="U43" s="475" t="str">
        <f>IF(OR(K43="T",K43="L",P43="",Q43=""),"",IF(ISERROR(VLOOKUP($L43&amp;"_"&amp;$M$5,COR4ValIn[],7,FALSE)),"",IF(VLOOKUP($L43&amp;"_"&amp;$M$5,COR4ValIn[],7,FALSE)=0,"",VLOOKUP($L43&amp;"_"&amp;$M$5,COR4ValIn[],7,FALSE))))</f>
        <v/>
      </c>
      <c r="V43" s="476"/>
      <c r="W43" s="477" t="str">
        <f>IF(OR(K43="T",K43="L",P43="",Q43=""),"",IF(ISERROR(VLOOKUP($L43&amp;"_"&amp;$M$5,COR4ValIn[],8,FALSE)),"",IF(VLOOKUP($L43&amp;"_"&amp;$M$5,COR4ValIn[],8,FALSE)=0,"",VLOOKUP($L43&amp;"_"&amp;$M$5,COR4ValIn[],8,FALSE))))</f>
        <v/>
      </c>
      <c r="X43" s="478"/>
      <c r="Y43" s="498"/>
    </row>
    <row r="44" spans="1:25" ht="20.149999999999999" customHeight="1" x14ac:dyDescent="0.35">
      <c r="A44"/>
      <c r="B44" s="57"/>
      <c r="C44" s="45" t="str">
        <f>Text!F187</f>
        <v>Benthyca. credyd a buddsoddiadau ar ddiwedd y flwyddyn</v>
      </c>
      <c r="D44" s="62"/>
      <c r="E44" s="62"/>
      <c r="F44" s="62"/>
      <c r="G44" s="55"/>
      <c r="H44" s="44"/>
      <c r="I44" s="30"/>
      <c r="J44"/>
      <c r="K44" s="142" t="s">
        <v>2826</v>
      </c>
      <c r="L44" s="574" t="str">
        <f t="shared" si="4"/>
        <v/>
      </c>
      <c r="M44" s="480" t="str">
        <f>IF(ISERROR(VLOOKUP($S$3&amp;"_"&amp;$S$4&amp;"_"&amp;$L44&amp;"_"&amp;$M$5&amp;"_"&amp;M$6,qryCOR[],7,FALSE)),"",VLOOKUP($S$3&amp;"_"&amp;$S$4&amp;"_"&amp;$L44&amp;"_"&amp;$M$5&amp;"_"&amp;M$6,qryCOR[],7,FALSE))</f>
        <v/>
      </c>
      <c r="N44" s="480" t="str">
        <f>IF(ISERROR(VLOOKUP($S$3&amp;"_"&amp;$S$4&amp;"_"&amp;$L44&amp;"_"&amp;$M$5&amp;"_"&amp;N$6,qryCOR[],7,FALSE)),"",VLOOKUP($S$3&amp;"_"&amp;$S$4&amp;"_"&amp;$L44&amp;"_"&amp;$M$5&amp;"_"&amp;N$6,qryCOR[],7,FALSE))</f>
        <v/>
      </c>
      <c r="O44" s="480" t="str">
        <f t="shared" si="5"/>
        <v/>
      </c>
      <c r="P44" s="480" t="str">
        <f t="shared" si="2"/>
        <v/>
      </c>
      <c r="Q44" s="481" t="str">
        <f>IF(ISERROR(P44/N44),"",IF(OR(N44=0,O44=0),Text!$F$325,IF(ISERROR(P44/N44),"",(P44/N44)*100)))</f>
        <v/>
      </c>
      <c r="R44" s="591" t="str">
        <f>IF(OR(K44="T",K44="L",P44="",Q44=""),"",IF(Q44=Text!$F$325,"Z",IF(AND(ABS(P44)&gt;$P$4,ABS(Q44)&gt;$Q$4),1,"")))</f>
        <v/>
      </c>
      <c r="S44" s="482" t="str">
        <f>IF(OR(K44="T",K44="L",P44="",Q44=""),"",IF(ISERROR(VLOOKUP($L44&amp;"_"&amp;$M$5,COR4ValIn[],6,FALSE)),"",IF(VLOOKUP($L44&amp;"_"&amp;$M$5,COR4ValIn[],6,FALSE)=0,"",VLOOKUP($L44&amp;"_"&amp;$M$5,COR4ValIn[],6,FALSE))))</f>
        <v/>
      </c>
      <c r="T44" s="483" t="str">
        <f t="shared" si="3"/>
        <v/>
      </c>
      <c r="U44" s="484" t="str">
        <f>IF(OR(K44="T",K44="L",P44="",Q44=""),"",IF(ISERROR(VLOOKUP($L44&amp;"_"&amp;$M$5,COR4ValIn[],7,FALSE)),"",IF(VLOOKUP($L44&amp;"_"&amp;$M$5,COR4ValIn[],7,FALSE)=0,"",VLOOKUP($L44&amp;"_"&amp;$M$5,COR4ValIn[],7,FALSE))))</f>
        <v/>
      </c>
      <c r="V44" s="485"/>
      <c r="W44" s="486" t="str">
        <f>IF(OR(K44="T",K44="L",P44="",Q44=""),"",IF(ISERROR(VLOOKUP($L44&amp;"_"&amp;$M$5,COR4ValIn[],8,FALSE)),"",IF(VLOOKUP($L44&amp;"_"&amp;$M$5,COR4ValIn[],8,FALSE)=0,"",VLOOKUP($L44&amp;"_"&amp;$M$5,COR4ValIn[],8,FALSE))))</f>
        <v/>
      </c>
      <c r="X44" s="487"/>
      <c r="Y44" s="499"/>
    </row>
    <row r="45" spans="1:25" ht="20.149999999999999" customHeight="1" x14ac:dyDescent="0.35">
      <c r="A45"/>
      <c r="B45" s="57"/>
      <c r="C45" s="364">
        <v>41</v>
      </c>
      <c r="D45" s="47" t="str">
        <f>Text!F188</f>
        <v>Benthyca gros ar ddiwedd y flwyddyn</v>
      </c>
      <c r="E45" s="47"/>
      <c r="F45" s="47"/>
      <c r="G45" s="370">
        <v>0</v>
      </c>
      <c r="H45" s="43"/>
      <c r="I45" s="30"/>
      <c r="J45"/>
      <c r="K45"/>
      <c r="L45" s="575">
        <f t="shared" si="4"/>
        <v>41</v>
      </c>
      <c r="M45" s="447" t="str">
        <f>IF(ISERROR(VLOOKUP($S$3&amp;"_"&amp;$S$4&amp;"_"&amp;$L45&amp;"_"&amp;$M$5&amp;"_"&amp;M$6,qryCOR[],7,FALSE)),"",VLOOKUP($S$3&amp;"_"&amp;$S$4&amp;"_"&amp;$L45&amp;"_"&amp;$M$5&amp;"_"&amp;M$6,qryCOR[],7,FALSE))</f>
        <v/>
      </c>
      <c r="N45" s="447" t="str">
        <f>IF(ISERROR(VLOOKUP($S$3&amp;"_"&amp;$S$4&amp;"_"&amp;$L45&amp;"_"&amp;$M$5&amp;"_"&amp;N$6,qryCOR[],7,FALSE)),"",VLOOKUP($S$3&amp;"_"&amp;$S$4&amp;"_"&amp;$L45&amp;"_"&amp;$M$5&amp;"_"&amp;N$6,qryCOR[],7,FALSE))</f>
        <v/>
      </c>
      <c r="O45" s="447">
        <f t="shared" si="5"/>
        <v>0</v>
      </c>
      <c r="P45" s="447" t="str">
        <f t="shared" si="2"/>
        <v/>
      </c>
      <c r="Q45" s="448" t="str">
        <f>IF(ISERROR(P45/N45),"",IF(OR(N45=0,O45=0),Text!$F$325,IF(ISERROR(P45/N45),"",(P45/N45)*100)))</f>
        <v/>
      </c>
      <c r="R45" s="585" t="str">
        <f>IF(OR(K45="T",K45="L",P45="",Q45=""),"",IF(Q45=Text!$F$325,"Z",IF(AND(ABS(P45)&gt;$P$4,ABS(Q45)&gt;$Q$4),1,"")))</f>
        <v/>
      </c>
      <c r="S45" s="449" t="str">
        <f>IF(OR(K45="T",K45="L",P45="",Q45=""),"",IF(ISERROR(VLOOKUP($L45&amp;"_"&amp;$M$5,COR4ValIn[],6,FALSE)),"",IF(VLOOKUP($L45&amp;"_"&amp;$M$5,COR4ValIn[],6,FALSE)=0,"",VLOOKUP($L45&amp;"_"&amp;$M$5,COR4ValIn[],6,FALSE))))</f>
        <v/>
      </c>
      <c r="T45" s="450" t="str">
        <f t="shared" si="3"/>
        <v/>
      </c>
      <c r="U45" s="451" t="str">
        <f>IF(OR(K45="T",K45="L",P45="",Q45=""),"",IF(ISERROR(VLOOKUP($L45&amp;"_"&amp;$M$5,COR4ValIn[],7,FALSE)),"",IF(VLOOKUP($L45&amp;"_"&amp;$M$5,COR4ValIn[],7,FALSE)=0,"",VLOOKUP($L45&amp;"_"&amp;$M$5,COR4ValIn[],7,FALSE))))</f>
        <v/>
      </c>
      <c r="V45" s="597"/>
      <c r="W45" s="452" t="str">
        <f>IF(OR(K45="T",K45="L",P45="",Q45=""),"",IF(ISERROR(VLOOKUP($L45&amp;"_"&amp;$M$5,COR4ValIn[],8,FALSE)),"",IF(VLOOKUP($L45&amp;"_"&amp;$M$5,COR4ValIn[],8,FALSE)=0,"",VLOOKUP($L45&amp;"_"&amp;$M$5,COR4ValIn[],8,FALSE))))</f>
        <v/>
      </c>
      <c r="X45" s="453"/>
      <c r="Y45" s="497"/>
    </row>
    <row r="46" spans="1:25" ht="20.149999999999999" customHeight="1" x14ac:dyDescent="0.35">
      <c r="A46"/>
      <c r="B46" s="57"/>
      <c r="C46" s="364">
        <v>42</v>
      </c>
      <c r="D46" s="47" t="str">
        <f>Text!F189</f>
        <v>Rhwymedigaethau hirdymor eraill ar ddiwedd y flwyddyn</v>
      </c>
      <c r="E46" s="47"/>
      <c r="F46" s="47"/>
      <c r="G46" s="359">
        <v>0</v>
      </c>
      <c r="H46" s="43"/>
      <c r="I46" s="30"/>
      <c r="J46"/>
      <c r="K46"/>
      <c r="L46" s="576">
        <f t="shared" si="4"/>
        <v>42</v>
      </c>
      <c r="M46" s="443" t="str">
        <f>IF(ISERROR(VLOOKUP($S$3&amp;"_"&amp;$S$4&amp;"_"&amp;$L46&amp;"_"&amp;$M$5&amp;"_"&amp;M$6,qryCOR[],7,FALSE)),"",VLOOKUP($S$3&amp;"_"&amp;$S$4&amp;"_"&amp;$L46&amp;"_"&amp;$M$5&amp;"_"&amp;M$6,qryCOR[],7,FALSE))</f>
        <v/>
      </c>
      <c r="N46" s="443" t="str">
        <f>IF(ISERROR(VLOOKUP($S$3&amp;"_"&amp;$S$4&amp;"_"&amp;$L46&amp;"_"&amp;$M$5&amp;"_"&amp;N$6,qryCOR[],7,FALSE)),"",VLOOKUP($S$3&amp;"_"&amp;$S$4&amp;"_"&amp;$L46&amp;"_"&amp;$M$5&amp;"_"&amp;N$6,qryCOR[],7,FALSE))</f>
        <v/>
      </c>
      <c r="O46" s="443">
        <f t="shared" si="5"/>
        <v>0</v>
      </c>
      <c r="P46" s="443" t="str">
        <f t="shared" si="2"/>
        <v/>
      </c>
      <c r="Q46" s="444" t="str">
        <f>IF(ISERROR(P46/N46),"",IF(OR(N46=0,O46=0),Text!$F$325,IF(ISERROR(P46/N46),"",(P46/N46)*100)))</f>
        <v/>
      </c>
      <c r="R46" s="586" t="str">
        <f>IF(OR(K46="T",K46="L",P46="",Q46=""),"",IF(Q46=Text!$F$325,"Z",IF(AND(ABS(P46)&gt;$P$4,ABS(Q46)&gt;$Q$4),1,"")))</f>
        <v/>
      </c>
      <c r="S46" s="298" t="str">
        <f>IF(OR(K46="T",K46="L",P46="",Q46=""),"",IF(ISERROR(VLOOKUP($L46&amp;"_"&amp;$M$5,COR4ValIn[],6,FALSE)),"",IF(VLOOKUP($L46&amp;"_"&amp;$M$5,COR4ValIn[],6,FALSE)=0,"",VLOOKUP($L46&amp;"_"&amp;$M$5,COR4ValIn[],6,FALSE))))</f>
        <v/>
      </c>
      <c r="T46" s="296" t="str">
        <f t="shared" si="3"/>
        <v/>
      </c>
      <c r="U46" s="307" t="str">
        <f>IF(OR(K46="T",K46="L",P46="",Q46=""),"",IF(ISERROR(VLOOKUP($L46&amp;"_"&amp;$M$5,COR4ValIn[],7,FALSE)),"",IF(VLOOKUP($L46&amp;"_"&amp;$M$5,COR4ValIn[],7,FALSE)=0,"",VLOOKUP($L46&amp;"_"&amp;$M$5,COR4ValIn[],7,FALSE))))</f>
        <v/>
      </c>
      <c r="V46" s="598"/>
      <c r="W46" s="297" t="str">
        <f>IF(OR(K46="T",K46="L",P46="",Q46=""),"",IF(ISERROR(VLOOKUP($L46&amp;"_"&amp;$M$5,COR4ValIn[],8,FALSE)),"",IF(VLOOKUP($L46&amp;"_"&amp;$M$5,COR4ValIn[],8,FALSE)=0,"",VLOOKUP($L46&amp;"_"&amp;$M$5,COR4ValIn[],8,FALSE))))</f>
        <v/>
      </c>
      <c r="X46" s="302"/>
      <c r="Y46" s="303"/>
    </row>
    <row r="47" spans="1:25" ht="20.149999999999999" customHeight="1" x14ac:dyDescent="0.35">
      <c r="A47"/>
      <c r="B47" s="57"/>
      <c r="C47" s="364">
        <v>43</v>
      </c>
      <c r="D47" s="47" t="str">
        <f>Text!F190</f>
        <v>Buddsoddiadau ar ddiwedd y flwyddyn</v>
      </c>
      <c r="E47" s="47"/>
      <c r="F47" s="47"/>
      <c r="G47" s="372">
        <v>0</v>
      </c>
      <c r="H47" s="43"/>
      <c r="I47" s="30"/>
      <c r="J47"/>
      <c r="K47"/>
      <c r="L47" s="577">
        <f t="shared" si="4"/>
        <v>43</v>
      </c>
      <c r="M47" s="489" t="str">
        <f>IF(ISERROR(VLOOKUP($S$3&amp;"_"&amp;$S$4&amp;"_"&amp;$L47&amp;"_"&amp;$M$5&amp;"_"&amp;M$6,qryCOR[],7,FALSE)),"",VLOOKUP($S$3&amp;"_"&amp;$S$4&amp;"_"&amp;$L47&amp;"_"&amp;$M$5&amp;"_"&amp;M$6,qryCOR[],7,FALSE))</f>
        <v/>
      </c>
      <c r="N47" s="489" t="str">
        <f>IF(ISERROR(VLOOKUP($S$3&amp;"_"&amp;$S$4&amp;"_"&amp;$L47&amp;"_"&amp;$M$5&amp;"_"&amp;N$6,qryCOR[],7,FALSE)),"",VLOOKUP($S$3&amp;"_"&amp;$S$4&amp;"_"&amp;$L47&amp;"_"&amp;$M$5&amp;"_"&amp;N$6,qryCOR[],7,FALSE))</f>
        <v/>
      </c>
      <c r="O47" s="489">
        <f t="shared" si="5"/>
        <v>0</v>
      </c>
      <c r="P47" s="489" t="str">
        <f t="shared" si="2"/>
        <v/>
      </c>
      <c r="Q47" s="490" t="str">
        <f>IF(ISERROR(P47/N47),"",IF(OR(N47=0,O47=0),Text!$F$325,IF(ISERROR(P47/N47),"",(P47/N47)*100)))</f>
        <v/>
      </c>
      <c r="R47" s="592" t="str">
        <f>IF(OR(K47="T",K47="L",P47="",Q47=""),"",IF(Q47=Text!$F$325,"Z",IF(AND(ABS(P47)&gt;$P$4,ABS(Q47)&gt;$Q$4),1,"")))</f>
        <v/>
      </c>
      <c r="S47" s="491" t="str">
        <f>IF(OR(K47="T",K47="L",P47="",Q47=""),"",IF(ISERROR(VLOOKUP($L47&amp;"_"&amp;$M$5,COR4ValIn[],6,FALSE)),"",IF(VLOOKUP($L47&amp;"_"&amp;$M$5,COR4ValIn[],6,FALSE)=0,"",VLOOKUP($L47&amp;"_"&amp;$M$5,COR4ValIn[],6,FALSE))))</f>
        <v/>
      </c>
      <c r="T47" s="492" t="str">
        <f t="shared" si="3"/>
        <v/>
      </c>
      <c r="U47" s="493" t="str">
        <f>IF(OR(K47="T",K47="L",P47="",Q47=""),"",IF(ISERROR(VLOOKUP($L47&amp;"_"&amp;$M$5,COR4ValIn[],7,FALSE)),"",IF(VLOOKUP($L47&amp;"_"&amp;$M$5,COR4ValIn[],7,FALSE)=0,"",VLOOKUP($L47&amp;"_"&amp;$M$5,COR4ValIn[],7,FALSE))))</f>
        <v/>
      </c>
      <c r="V47" s="599"/>
      <c r="W47" s="494" t="str">
        <f>IF(OR(K47="T",K47="L",P47="",Q47=""),"",IF(ISERROR(VLOOKUP($L47&amp;"_"&amp;$M$5,COR4ValIn[],8,FALSE)),"",IF(VLOOKUP($L47&amp;"_"&amp;$M$5,COR4ValIn[],8,FALSE)=0,"",VLOOKUP($L47&amp;"_"&amp;$M$5,COR4ValIn[],8,FALSE))))</f>
        <v/>
      </c>
      <c r="X47" s="495"/>
      <c r="Y47" s="496"/>
    </row>
    <row r="48" spans="1:25" ht="10" customHeight="1" x14ac:dyDescent="0.35">
      <c r="A48"/>
      <c r="B48" s="57"/>
      <c r="C48" s="36"/>
      <c r="D48" s="36"/>
      <c r="E48" s="36"/>
      <c r="F48" s="36"/>
      <c r="G48" s="36"/>
      <c r="H48" s="36"/>
      <c r="I48" s="30"/>
      <c r="J48"/>
      <c r="K48" s="142" t="s">
        <v>2826</v>
      </c>
      <c r="L48" s="573" t="str">
        <f t="shared" si="4"/>
        <v/>
      </c>
      <c r="M48" s="471" t="str">
        <f>IF(ISERROR(VLOOKUP($S$3&amp;"_"&amp;$S$4&amp;"_"&amp;$L48&amp;"_"&amp;$M$5&amp;"_"&amp;M$6,qryCOR[],7,FALSE)),"",VLOOKUP($S$3&amp;"_"&amp;$S$4&amp;"_"&amp;$L48&amp;"_"&amp;$M$5&amp;"_"&amp;M$6,qryCOR[],7,FALSE))</f>
        <v/>
      </c>
      <c r="N48" s="471" t="str">
        <f>IF(ISERROR(VLOOKUP($S$3&amp;"_"&amp;$S$4&amp;"_"&amp;$L48&amp;"_"&amp;$M$5&amp;"_"&amp;N$6,qryCOR[],7,FALSE)),"",VLOOKUP($S$3&amp;"_"&amp;$S$4&amp;"_"&amp;$L48&amp;"_"&amp;$M$5&amp;"_"&amp;N$6,qryCOR[],7,FALSE))</f>
        <v/>
      </c>
      <c r="O48" s="471" t="str">
        <f t="shared" si="5"/>
        <v/>
      </c>
      <c r="P48" s="471" t="str">
        <f t="shared" si="2"/>
        <v/>
      </c>
      <c r="Q48" s="472" t="str">
        <f>IF(ISERROR(P48/N48),"",IF(OR(N48=0,O48=0),Text!$F$325,IF(ISERROR(P48/N48),"",(P48/N48)*100)))</f>
        <v/>
      </c>
      <c r="R48" s="590" t="str">
        <f>IF(OR(K48="T",K48="L",P48="",Q48=""),"",IF(Q48=Text!$F$325,"Z",IF(AND(ABS(P48)&gt;$P$4,ABS(Q48)&gt;$Q$4),1,"")))</f>
        <v/>
      </c>
      <c r="S48" s="473" t="str">
        <f>IF(OR(K48="T",K48="L",P48="",Q48=""),"",IF(ISERROR(VLOOKUP($L48&amp;"_"&amp;$M$5,COR4ValIn[],6,FALSE)),"",IF(VLOOKUP($L48&amp;"_"&amp;$M$5,COR4ValIn[],6,FALSE)=0,"",VLOOKUP($L48&amp;"_"&amp;$M$5,COR4ValIn[],6,FALSE))))</f>
        <v/>
      </c>
      <c r="T48" s="474" t="str">
        <f t="shared" si="3"/>
        <v/>
      </c>
      <c r="U48" s="475" t="str">
        <f>IF(OR(K48="T",K48="L",P48="",Q48=""),"",IF(ISERROR(VLOOKUP($L48&amp;"_"&amp;$M$5,COR4ValIn[],7,FALSE)),"",IF(VLOOKUP($L48&amp;"_"&amp;$M$5,COR4ValIn[],7,FALSE)=0,"",VLOOKUP($L48&amp;"_"&amp;$M$5,COR4ValIn[],7,FALSE))))</f>
        <v/>
      </c>
      <c r="V48" s="476"/>
      <c r="W48" s="477" t="str">
        <f>IF(OR(K48="T",K48="L",P48="",Q48=""),"",IF(ISERROR(VLOOKUP($L48&amp;"_"&amp;$M$5,COR4ValIn[],8,FALSE)),"",IF(VLOOKUP($L48&amp;"_"&amp;$M$5,COR4ValIn[],8,FALSE)=0,"",VLOOKUP($L48&amp;"_"&amp;$M$5,COR4ValIn[],8,FALSE))))</f>
        <v/>
      </c>
      <c r="X48" s="478"/>
      <c r="Y48" s="498"/>
    </row>
    <row r="49" spans="1:25" ht="20.149999999999999" customHeight="1" x14ac:dyDescent="0.35">
      <c r="A49"/>
      <c r="B49" s="57"/>
      <c r="C49" s="45" t="str">
        <f>Text!F191</f>
        <v>Ffin weithredol a therfyn awdurdodedig</v>
      </c>
      <c r="D49" s="36"/>
      <c r="E49" s="36"/>
      <c r="F49" s="36"/>
      <c r="G49" s="36"/>
      <c r="H49" s="36"/>
      <c r="I49" s="30"/>
      <c r="J49"/>
      <c r="K49" s="142" t="s">
        <v>2826</v>
      </c>
      <c r="L49" s="574" t="str">
        <f t="shared" si="4"/>
        <v/>
      </c>
      <c r="M49" s="480" t="str">
        <f>IF(ISERROR(VLOOKUP($S$3&amp;"_"&amp;$S$4&amp;"_"&amp;$L49&amp;"_"&amp;$M$5&amp;"_"&amp;M$6,qryCOR[],7,FALSE)),"",VLOOKUP($S$3&amp;"_"&amp;$S$4&amp;"_"&amp;$L49&amp;"_"&amp;$M$5&amp;"_"&amp;M$6,qryCOR[],7,FALSE))</f>
        <v/>
      </c>
      <c r="N49" s="480" t="str">
        <f>IF(ISERROR(VLOOKUP($S$3&amp;"_"&amp;$S$4&amp;"_"&amp;$L49&amp;"_"&amp;$M$5&amp;"_"&amp;N$6,qryCOR[],7,FALSE)),"",VLOOKUP($S$3&amp;"_"&amp;$S$4&amp;"_"&amp;$L49&amp;"_"&amp;$M$5&amp;"_"&amp;N$6,qryCOR[],7,FALSE))</f>
        <v/>
      </c>
      <c r="O49" s="480" t="str">
        <f t="shared" si="5"/>
        <v/>
      </c>
      <c r="P49" s="480" t="str">
        <f t="shared" si="2"/>
        <v/>
      </c>
      <c r="Q49" s="481" t="str">
        <f>IF(ISERROR(P49/N49),"",IF(OR(N49=0,O49=0),Text!$F$325,IF(ISERROR(P49/N49),"",(P49/N49)*100)))</f>
        <v/>
      </c>
      <c r="R49" s="591" t="str">
        <f>IF(OR(K49="T",K49="L",P49="",Q49=""),"",IF(Q49=Text!$F$325,"Z",IF(AND(ABS(P49)&gt;$P$4,ABS(Q49)&gt;$Q$4),1,"")))</f>
        <v/>
      </c>
      <c r="S49" s="504" t="str">
        <f>IF(OR(K49="T",K49="L",P49="",Q49=""),"",IF(ISERROR(VLOOKUP($L49&amp;"_"&amp;$M$5,COR4ValIn[],6,FALSE)),"",IF(VLOOKUP($L49&amp;"_"&amp;$M$5,COR4ValIn[],6,FALSE)=0,"",VLOOKUP($L49&amp;"_"&amp;$M$5,COR4ValIn[],6,FALSE))))</f>
        <v/>
      </c>
      <c r="T49" s="483" t="str">
        <f t="shared" si="3"/>
        <v/>
      </c>
      <c r="U49" s="505" t="str">
        <f>IF(OR(K49="T",K49="L",P49="",Q49=""),"",IF(ISERROR(VLOOKUP($L49&amp;"_"&amp;$M$5,COR4ValIn[],7,FALSE)),"",IF(VLOOKUP($L49&amp;"_"&amp;$M$5,COR4ValIn[],7,FALSE)=0,"",VLOOKUP($L49&amp;"_"&amp;$M$5,COR4ValIn[],7,FALSE))))</f>
        <v/>
      </c>
      <c r="V49" s="506"/>
      <c r="W49" s="486" t="str">
        <f>IF(OR(K49="T",K49="L",P49="",Q49=""),"",IF(ISERROR(VLOOKUP($L49&amp;"_"&amp;$M$5,COR4ValIn[],8,FALSE)),"",IF(VLOOKUP($L49&amp;"_"&amp;$M$5,COR4ValIn[],8,FALSE)=0,"",VLOOKUP($L49&amp;"_"&amp;$M$5,COR4ValIn[],8,FALSE))))</f>
        <v/>
      </c>
      <c r="X49" s="507"/>
      <c r="Y49" s="508"/>
    </row>
    <row r="50" spans="1:25" ht="20.149999999999999" customHeight="1" x14ac:dyDescent="0.35">
      <c r="A50"/>
      <c r="B50" s="57"/>
      <c r="C50" s="364">
        <v>44</v>
      </c>
      <c r="D50" s="47" t="str">
        <f>Text!F192</f>
        <v>Ffin weithredol ar gyfer dyled allanol ar ddechrau'r flwyddyn</v>
      </c>
      <c r="E50" s="47"/>
      <c r="F50" s="47"/>
      <c r="G50" s="370">
        <v>0</v>
      </c>
      <c r="H50" s="43"/>
      <c r="I50" s="30"/>
      <c r="J50"/>
      <c r="K50"/>
      <c r="L50" s="575">
        <f t="shared" si="4"/>
        <v>44</v>
      </c>
      <c r="M50" s="447" t="str">
        <f>IF(ISERROR(VLOOKUP($S$3&amp;"_"&amp;$S$4&amp;"_"&amp;$L50&amp;"_"&amp;$M$5&amp;"_"&amp;M$6,qryCOR[],7,FALSE)),"",VLOOKUP($S$3&amp;"_"&amp;$S$4&amp;"_"&amp;$L50&amp;"_"&amp;$M$5&amp;"_"&amp;M$6,qryCOR[],7,FALSE))</f>
        <v/>
      </c>
      <c r="N50" s="447" t="str">
        <f>IF(ISERROR(VLOOKUP($S$3&amp;"_"&amp;$S$4&amp;"_"&amp;$L50&amp;"_"&amp;$M$5&amp;"_"&amp;N$6,qryCOR[],7,FALSE)),"",VLOOKUP($S$3&amp;"_"&amp;$S$4&amp;"_"&amp;$L50&amp;"_"&amp;$M$5&amp;"_"&amp;N$6,qryCOR[],7,FALSE))</f>
        <v/>
      </c>
      <c r="O50" s="447">
        <f t="shared" si="5"/>
        <v>0</v>
      </c>
      <c r="P50" s="447" t="str">
        <f t="shared" si="2"/>
        <v/>
      </c>
      <c r="Q50" s="448" t="str">
        <f>IF(ISERROR(P50/N50),"",IF(OR(N50=0,O50=0),Text!$F$325,IF(ISERROR(P50/N50),"",(P50/N50)*100)))</f>
        <v/>
      </c>
      <c r="R50" s="585" t="str">
        <f>IF(OR(K50="T",K50="L",P50="",Q50=""),"",IF(Q50=Text!$F$325,"Z",IF(AND(ABS(P50)&gt;$P$4,ABS(Q50)&gt;$Q$4),1,"")))</f>
        <v/>
      </c>
      <c r="S50" s="449" t="str">
        <f>IF(OR(K50="T",K50="L",P50="",Q50=""),"",IF(ISERROR(VLOOKUP($L50&amp;"_"&amp;$M$5,COR4ValIn[],6,FALSE)),"",IF(VLOOKUP($L50&amp;"_"&amp;$M$5,COR4ValIn[],6,FALSE)=0,"",VLOOKUP($L50&amp;"_"&amp;$M$5,COR4ValIn[],6,FALSE))))</f>
        <v/>
      </c>
      <c r="T50" s="450" t="str">
        <f t="shared" si="3"/>
        <v/>
      </c>
      <c r="U50" s="451" t="str">
        <f>IF(OR(K50="T",K50="L",P50="",Q50=""),"",IF(ISERROR(VLOOKUP($L50&amp;"_"&amp;$M$5,COR4ValIn[],7,FALSE)),"",IF(VLOOKUP($L50&amp;"_"&amp;$M$5,COR4ValIn[],7,FALSE)=0,"",VLOOKUP($L50&amp;"_"&amp;$M$5,COR4ValIn[],7,FALSE))))</f>
        <v/>
      </c>
      <c r="V50" s="597"/>
      <c r="W50" s="452" t="str">
        <f>IF(OR(K50="T",K50="L",P50="",Q50=""),"",IF(ISERROR(VLOOKUP($L50&amp;"_"&amp;$M$5,COR4ValIn[],8,FALSE)),"",IF(VLOOKUP($L50&amp;"_"&amp;$M$5,COR4ValIn[],8,FALSE)=0,"",VLOOKUP($L50&amp;"_"&amp;$M$5,COR4ValIn[],8,FALSE))))</f>
        <v/>
      </c>
      <c r="X50" s="453"/>
      <c r="Y50" s="497"/>
    </row>
    <row r="51" spans="1:25" ht="20.149999999999999" customHeight="1" x14ac:dyDescent="0.35">
      <c r="A51"/>
      <c r="B51" s="57"/>
      <c r="C51" s="364">
        <v>45</v>
      </c>
      <c r="D51" s="47" t="str">
        <f>Text!F193</f>
        <v>Terfyn awdurdodedig ar gyfer dyled allanol ar ddechrau'r flwyddyn</v>
      </c>
      <c r="E51" s="47"/>
      <c r="F51" s="47"/>
      <c r="G51" s="359">
        <v>0</v>
      </c>
      <c r="H51" s="43"/>
      <c r="I51" s="30"/>
      <c r="J51"/>
      <c r="K51"/>
      <c r="L51" s="576">
        <f t="shared" si="4"/>
        <v>45</v>
      </c>
      <c r="M51" s="443" t="str">
        <f>IF(ISERROR(VLOOKUP($S$3&amp;"_"&amp;$S$4&amp;"_"&amp;$L51&amp;"_"&amp;$M$5&amp;"_"&amp;M$6,qryCOR[],7,FALSE)),"",VLOOKUP($S$3&amp;"_"&amp;$S$4&amp;"_"&amp;$L51&amp;"_"&amp;$M$5&amp;"_"&amp;M$6,qryCOR[],7,FALSE))</f>
        <v/>
      </c>
      <c r="N51" s="443" t="str">
        <f>IF(ISERROR(VLOOKUP($S$3&amp;"_"&amp;$S$4&amp;"_"&amp;$L51&amp;"_"&amp;$M$5&amp;"_"&amp;N$6,qryCOR[],7,FALSE)),"",VLOOKUP($S$3&amp;"_"&amp;$S$4&amp;"_"&amp;$L51&amp;"_"&amp;$M$5&amp;"_"&amp;N$6,qryCOR[],7,FALSE))</f>
        <v/>
      </c>
      <c r="O51" s="443">
        <f t="shared" si="5"/>
        <v>0</v>
      </c>
      <c r="P51" s="443" t="str">
        <f t="shared" si="2"/>
        <v/>
      </c>
      <c r="Q51" s="444" t="str">
        <f>IF(ISERROR(P51/N51),"",IF(OR(N51=0,O51=0),Text!$F$325,IF(ISERROR(P51/N51),"",(P51/N51)*100)))</f>
        <v/>
      </c>
      <c r="R51" s="586" t="str">
        <f>IF(OR(K51="T",K51="L",P51="",Q51=""),"",IF(Q51=Text!$F$325,"Z",IF(AND(ABS(P51)&gt;$P$4,ABS(Q51)&gt;$Q$4),1,"")))</f>
        <v/>
      </c>
      <c r="S51" s="295" t="str">
        <f>IF(OR(K51="T",K51="L",P51="",Q51=""),"",IF(ISERROR(VLOOKUP($L51&amp;"_"&amp;$M$5,COR4ValIn[],6,FALSE)),"",IF(VLOOKUP($L51&amp;"_"&amp;$M$5,COR4ValIn[],6,FALSE)=0,"",VLOOKUP($L51&amp;"_"&amp;$M$5,COR4ValIn[],6,FALSE))))</f>
        <v/>
      </c>
      <c r="T51" s="296" t="str">
        <f t="shared" si="3"/>
        <v/>
      </c>
      <c r="U51" s="306" t="str">
        <f>IF(OR(K51="T",K51="L",P51="",Q51=""),"",IF(ISERROR(VLOOKUP($L51&amp;"_"&amp;$M$5,COR4ValIn[],7,FALSE)),"",IF(VLOOKUP($L51&amp;"_"&amp;$M$5,COR4ValIn[],7,FALSE)=0,"",VLOOKUP($L51&amp;"_"&amp;$M$5,COR4ValIn[],7,FALSE))))</f>
        <v/>
      </c>
      <c r="V51" s="598"/>
      <c r="W51" s="297" t="str">
        <f>IF(OR(K51="T",K51="L",P51="",Q51=""),"",IF(ISERROR(VLOOKUP($L51&amp;"_"&amp;$M$5,COR4ValIn[],8,FALSE)),"",IF(VLOOKUP($L51&amp;"_"&amp;$M$5,COR4ValIn[],8,FALSE)=0,"",VLOOKUP($L51&amp;"_"&amp;$M$5,COR4ValIn[],8,FALSE))))</f>
        <v/>
      </c>
      <c r="X51" s="299"/>
      <c r="Y51" s="301"/>
    </row>
    <row r="52" spans="1:25" ht="20.149999999999999" customHeight="1" x14ac:dyDescent="0.35">
      <c r="A52"/>
      <c r="B52" s="57"/>
      <c r="C52" s="364">
        <v>46</v>
      </c>
      <c r="D52" s="47" t="str">
        <f>Text!F194</f>
        <v>Ffin weithredol ar gyfer dyled allanol ar ddiwedd y flwyddyn</v>
      </c>
      <c r="E52" s="47"/>
      <c r="F52" s="47"/>
      <c r="G52" s="372">
        <v>0</v>
      </c>
      <c r="H52" s="43"/>
      <c r="I52" s="30"/>
      <c r="J52"/>
      <c r="K52"/>
      <c r="L52" s="576">
        <f t="shared" si="4"/>
        <v>46</v>
      </c>
      <c r="M52" s="443" t="str">
        <f>IF(ISERROR(VLOOKUP($S$3&amp;"_"&amp;$S$4&amp;"_"&amp;$L52&amp;"_"&amp;$M$5&amp;"_"&amp;M$6,qryCOR[],7,FALSE)),"",VLOOKUP($S$3&amp;"_"&amp;$S$4&amp;"_"&amp;$L52&amp;"_"&amp;$M$5&amp;"_"&amp;M$6,qryCOR[],7,FALSE))</f>
        <v/>
      </c>
      <c r="N52" s="443" t="str">
        <f>IF(ISERROR(VLOOKUP($S$3&amp;"_"&amp;$S$4&amp;"_"&amp;$L52&amp;"_"&amp;$M$5&amp;"_"&amp;N$6,qryCOR[],7,FALSE)),"",VLOOKUP($S$3&amp;"_"&amp;$S$4&amp;"_"&amp;$L52&amp;"_"&amp;$M$5&amp;"_"&amp;N$6,qryCOR[],7,FALSE))</f>
        <v/>
      </c>
      <c r="O52" s="443">
        <f t="shared" si="5"/>
        <v>0</v>
      </c>
      <c r="P52" s="443" t="str">
        <f t="shared" si="2"/>
        <v/>
      </c>
      <c r="Q52" s="444" t="str">
        <f>IF(ISERROR(P52/N52),"",IF(OR(N52=0,O52=0),Text!$F$325,IF(ISERROR(P52/N52),"",(P52/N52)*100)))</f>
        <v/>
      </c>
      <c r="R52" s="586" t="str">
        <f>IF(OR(K52="T",K52="L",P52="",Q52=""),"",IF(Q52=Text!$F$325,"Z",IF(AND(ABS(P52)&gt;$P$4,ABS(Q52)&gt;$Q$4),1,"")))</f>
        <v/>
      </c>
      <c r="S52" s="295" t="str">
        <f>IF(OR(K52="T",K52="L",P52="",Q52=""),"",IF(ISERROR(VLOOKUP($L52&amp;"_"&amp;$M$5,COR4ValIn[],6,FALSE)),"",IF(VLOOKUP($L52&amp;"_"&amp;$M$5,COR4ValIn[],6,FALSE)=0,"",VLOOKUP($L52&amp;"_"&amp;$M$5,COR4ValIn[],6,FALSE))))</f>
        <v/>
      </c>
      <c r="T52" s="296" t="str">
        <f t="shared" si="3"/>
        <v/>
      </c>
      <c r="U52" s="306" t="str">
        <f>IF(OR(K52="T",K52="L",P52="",Q52=""),"",IF(ISERROR(VLOOKUP($L52&amp;"_"&amp;$M$5,COR4ValIn[],7,FALSE)),"",IF(VLOOKUP($L52&amp;"_"&amp;$M$5,COR4ValIn[],7,FALSE)=0,"",VLOOKUP($L52&amp;"_"&amp;$M$5,COR4ValIn[],7,FALSE))))</f>
        <v/>
      </c>
      <c r="V52" s="598"/>
      <c r="W52" s="297" t="str">
        <f>IF(OR(K52="T",K52="L",P52="",Q52=""),"",IF(ISERROR(VLOOKUP($L52&amp;"_"&amp;$M$5,COR4ValIn[],8,FALSE)),"",IF(VLOOKUP($L52&amp;"_"&amp;$M$5,COR4ValIn[],8,FALSE)=0,"",VLOOKUP($L52&amp;"_"&amp;$M$5,COR4ValIn[],8,FALSE))))</f>
        <v/>
      </c>
      <c r="X52" s="299"/>
      <c r="Y52" s="301"/>
    </row>
    <row r="53" spans="1:25" ht="20.149999999999999" customHeight="1" x14ac:dyDescent="0.35">
      <c r="A53"/>
      <c r="B53" s="57"/>
      <c r="C53" s="364">
        <v>47</v>
      </c>
      <c r="D53" s="47" t="str">
        <f>Text!F195</f>
        <v>Terfyn awdurdodedig ar gyfer dyled allanol ar ddiwedd y flwyddyn</v>
      </c>
      <c r="E53" s="47"/>
      <c r="F53" s="47"/>
      <c r="G53" s="372">
        <v>0</v>
      </c>
      <c r="H53" s="43"/>
      <c r="I53" s="30"/>
      <c r="J53"/>
      <c r="K53"/>
      <c r="L53" s="577">
        <f t="shared" si="4"/>
        <v>47</v>
      </c>
      <c r="M53" s="489" t="str">
        <f>IF(ISERROR(VLOOKUP($S$3&amp;"_"&amp;$S$4&amp;"_"&amp;$L53&amp;"_"&amp;$M$5&amp;"_"&amp;M$6,qryCOR[],7,FALSE)),"",VLOOKUP($S$3&amp;"_"&amp;$S$4&amp;"_"&amp;$L53&amp;"_"&amp;$M$5&amp;"_"&amp;M$6,qryCOR[],7,FALSE))</f>
        <v/>
      </c>
      <c r="N53" s="489" t="str">
        <f>IF(ISERROR(VLOOKUP($S$3&amp;"_"&amp;$S$4&amp;"_"&amp;$L53&amp;"_"&amp;$M$5&amp;"_"&amp;N$6,qryCOR[],7,FALSE)),"",VLOOKUP($S$3&amp;"_"&amp;$S$4&amp;"_"&amp;$L53&amp;"_"&amp;$M$5&amp;"_"&amp;N$6,qryCOR[],7,FALSE))</f>
        <v/>
      </c>
      <c r="O53" s="489">
        <f t="shared" si="5"/>
        <v>0</v>
      </c>
      <c r="P53" s="489" t="str">
        <f t="shared" si="2"/>
        <v/>
      </c>
      <c r="Q53" s="490" t="str">
        <f>IF(ISERROR(P53/N53),"",IF(OR(N53=0,O53=0),Text!$F$325,IF(ISERROR(P53/N53),"",(P53/N53)*100)))</f>
        <v/>
      </c>
      <c r="R53" s="592" t="str">
        <f>IF(OR(K53="T",K53="L",P53="",Q53=""),"",IF(Q53=Text!$F$325,"Z",IF(AND(ABS(P53)&gt;$P$4,ABS(Q53)&gt;$Q$4),1,"")))</f>
        <v/>
      </c>
      <c r="S53" s="491" t="str">
        <f>IF(OR(K53="T",K53="L",P53="",Q53=""),"",IF(ISERROR(VLOOKUP($L53&amp;"_"&amp;$M$5,COR4ValIn[],6,FALSE)),"",IF(VLOOKUP($L53&amp;"_"&amp;$M$5,COR4ValIn[],6,FALSE)=0,"",VLOOKUP($L53&amp;"_"&amp;$M$5,COR4ValIn[],6,FALSE))))</f>
        <v/>
      </c>
      <c r="T53" s="492" t="str">
        <f t="shared" si="3"/>
        <v/>
      </c>
      <c r="U53" s="493" t="str">
        <f>IF(OR(K53="T",K53="L",P53="",Q53=""),"",IF(ISERROR(VLOOKUP($L53&amp;"_"&amp;$M$5,COR4ValIn[],7,FALSE)),"",IF(VLOOKUP($L53&amp;"_"&amp;$M$5,COR4ValIn[],7,FALSE)=0,"",VLOOKUP($L53&amp;"_"&amp;$M$5,COR4ValIn[],7,FALSE))))</f>
        <v/>
      </c>
      <c r="V53" s="599"/>
      <c r="W53" s="494" t="str">
        <f>IF(OR(K53="T",K53="L",P53="",Q53=""),"",IF(ISERROR(VLOOKUP($L53&amp;"_"&amp;$M$5,COR4ValIn[],8,FALSE)),"",IF(VLOOKUP($L53&amp;"_"&amp;$M$5,COR4ValIn[],8,FALSE)=0,"",VLOOKUP($L53&amp;"_"&amp;$M$5,COR4ValIn[],8,FALSE))))</f>
        <v/>
      </c>
      <c r="X53" s="495"/>
      <c r="Y53" s="496"/>
    </row>
    <row r="54" spans="1:25" ht="30.25" customHeight="1" x14ac:dyDescent="0.35">
      <c r="A54"/>
      <c r="B54" s="57"/>
      <c r="C54" s="130" t="str">
        <f>Text!F196</f>
        <v>Cyfanswm derbyniadau:</v>
      </c>
      <c r="D54" s="27"/>
      <c r="E54" s="27"/>
      <c r="F54" s="27"/>
      <c r="G54" s="43"/>
      <c r="H54" s="43"/>
      <c r="I54" s="30"/>
      <c r="J54"/>
      <c r="K54" s="142" t="s">
        <v>2826</v>
      </c>
      <c r="L54" s="579" t="str">
        <f t="shared" si="4"/>
        <v/>
      </c>
      <c r="M54" s="509" t="str">
        <f>IF(ISERROR(VLOOKUP($S$3&amp;"_"&amp;$S$4&amp;"_"&amp;$L54&amp;"_"&amp;$M$5&amp;"_"&amp;M$6,qryCOR[],7,FALSE)),"",VLOOKUP($S$3&amp;"_"&amp;$S$4&amp;"_"&amp;$L54&amp;"_"&amp;$M$5&amp;"_"&amp;M$6,qryCOR[],7,FALSE))</f>
        <v/>
      </c>
      <c r="N54" s="509" t="str">
        <f>IF(ISERROR(VLOOKUP($S$3&amp;"_"&amp;$S$4&amp;"_"&amp;$L54&amp;"_"&amp;$M$5&amp;"_"&amp;N$6,qryCOR[],7,FALSE)),"",VLOOKUP($S$3&amp;"_"&amp;$S$4&amp;"_"&amp;$L54&amp;"_"&amp;$M$5&amp;"_"&amp;N$6,qryCOR[],7,FALSE))</f>
        <v/>
      </c>
      <c r="O54" s="509" t="str">
        <f t="shared" si="5"/>
        <v/>
      </c>
      <c r="P54" s="509" t="str">
        <f t="shared" si="2"/>
        <v/>
      </c>
      <c r="Q54" s="510" t="str">
        <f>IF(ISERROR(P54/N54),"",IF(OR(N54=0,O54=0),Text!$F$325,IF(ISERROR(P54/N54),"",(P54/N54)*100)))</f>
        <v/>
      </c>
      <c r="R54" s="593" t="str">
        <f>IF(OR(K54="T",K54="L",P54="",Q54=""),"",IF(Q54=Text!$F$325,"Z",IF(AND(ABS(P54)&gt;$P$4,ABS(Q54)&gt;$Q$4),1,"")))</f>
        <v/>
      </c>
      <c r="S54" s="511" t="str">
        <f>IF(OR(K54="T",K54="L",P54="",Q54=""),"",IF(ISERROR(VLOOKUP($L54&amp;"_"&amp;$M$5,COR4ValIn[],6,FALSE)),"",IF(VLOOKUP($L54&amp;"_"&amp;$M$5,COR4ValIn[],6,FALSE)=0,"",VLOOKUP($L54&amp;"_"&amp;$M$5,COR4ValIn[],6,FALSE))))</f>
        <v/>
      </c>
      <c r="T54" s="512" t="str">
        <f t="shared" si="3"/>
        <v/>
      </c>
      <c r="U54" s="513" t="str">
        <f>IF(OR(K54="T",K54="L",P54="",Q54=""),"",IF(ISERROR(VLOOKUP($L54&amp;"_"&amp;$M$5,COR4ValIn[],7,FALSE)),"",IF(VLOOKUP($L54&amp;"_"&amp;$M$5,COR4ValIn[],7,FALSE)=0,"",VLOOKUP($L54&amp;"_"&amp;$M$5,COR4ValIn[],7,FALSE))))</f>
        <v/>
      </c>
      <c r="V54" s="514"/>
      <c r="W54" s="515" t="str">
        <f>IF(OR(K54="T",K54="L",P54="",Q54=""),"",IF(ISERROR(VLOOKUP($L54&amp;"_"&amp;$M$5,COR4ValIn[],8,FALSE)),"",IF(VLOOKUP($L54&amp;"_"&amp;$M$5,COR4ValIn[],8,FALSE)=0,"",VLOOKUP($L54&amp;"_"&amp;$M$5,COR4ValIn[],8,FALSE))))</f>
        <v/>
      </c>
      <c r="X54" s="516"/>
      <c r="Y54" s="517"/>
    </row>
    <row r="55" spans="1:25" ht="20.149999999999999" customHeight="1" x14ac:dyDescent="0.35">
      <c r="A55"/>
      <c r="B55" s="57"/>
      <c r="C55" s="52">
        <v>20</v>
      </c>
      <c r="D55" s="51" t="str">
        <f>Text!F197</f>
        <v>Cyfanswm derbyniadau cyfalaf yn ystod y flwyddyn - HRA (COR1-2, llinell 24, colofn 13)</v>
      </c>
      <c r="E55" s="27"/>
      <c r="F55" s="47"/>
      <c r="G55" s="371">
        <f>'COR1-2'!P44</f>
        <v>0</v>
      </c>
      <c r="H55" s="40"/>
      <c r="I55" s="30"/>
      <c r="J55"/>
      <c r="K55" s="142" t="s">
        <v>2810</v>
      </c>
      <c r="L55" s="575">
        <f t="shared" si="4"/>
        <v>20</v>
      </c>
      <c r="M55" s="447" t="str">
        <f>IF(ISERROR(VLOOKUP($S$3&amp;"_"&amp;$S$4&amp;"_"&amp;$L55&amp;"_"&amp;$M$5&amp;"_"&amp;M$6,qryCOR[],7,FALSE)),"",VLOOKUP($S$3&amp;"_"&amp;$S$4&amp;"_"&amp;$L55&amp;"_"&amp;$M$5&amp;"_"&amp;M$6,qryCOR[],7,FALSE))</f>
        <v/>
      </c>
      <c r="N55" s="447" t="str">
        <f>IF(ISERROR(VLOOKUP($S$3&amp;"_"&amp;$S$4&amp;"_"&amp;$L55&amp;"_"&amp;$M$5&amp;"_"&amp;N$6,qryCOR[],7,FALSE)),"",VLOOKUP($S$3&amp;"_"&amp;$S$4&amp;"_"&amp;$L55&amp;"_"&amp;$M$5&amp;"_"&amp;N$6,qryCOR[],7,FALSE))</f>
        <v/>
      </c>
      <c r="O55" s="447">
        <f t="shared" si="5"/>
        <v>0</v>
      </c>
      <c r="P55" s="447" t="str">
        <f t="shared" si="2"/>
        <v/>
      </c>
      <c r="Q55" s="448" t="str">
        <f>IF(ISERROR(P55/N55),"",IF(OR(N55=0,O55=0),Text!$F$325,IF(ISERROR(P55/N55),"",(P55/N55)*100)))</f>
        <v/>
      </c>
      <c r="R55" s="585" t="str">
        <f>IF(OR(K55="T",K55="L",P55="",Q55=""),"",IF(Q55=Text!$F$325,"Z",IF(AND(ABS(P55)&gt;$P$4,ABS(Q55)&gt;$Q$4),1,"")))</f>
        <v/>
      </c>
      <c r="S55" s="449" t="str">
        <f>IF(OR(K55="T",K55="L",P55="",Q55=""),"",IF(ISERROR(VLOOKUP($L55&amp;"_"&amp;$M$5,COR4ValIn[],6,FALSE)),"",IF(VLOOKUP($L55&amp;"_"&amp;$M$5,COR4ValIn[],6,FALSE)=0,"",VLOOKUP($L55&amp;"_"&amp;$M$5,COR4ValIn[],6,FALSE))))</f>
        <v/>
      </c>
      <c r="T55" s="450" t="str">
        <f t="shared" si="3"/>
        <v/>
      </c>
      <c r="U55" s="451" t="str">
        <f>IF(OR(K55="T",K55="L",P55="",Q55=""),"",IF(ISERROR(VLOOKUP($L55&amp;"_"&amp;$M$5,COR4ValIn[],7,FALSE)),"",IF(VLOOKUP($L55&amp;"_"&amp;$M$5,COR4ValIn[],7,FALSE)=0,"",VLOOKUP($L55&amp;"_"&amp;$M$5,COR4ValIn[],7,FALSE))))</f>
        <v/>
      </c>
      <c r="V55" s="597"/>
      <c r="W55" s="452" t="str">
        <f>IF(OR(K55="T",K55="L",P55="",Q55=""),"",IF(ISERROR(VLOOKUP($L55&amp;"_"&amp;$M$5,COR4ValIn[],8,FALSE)),"",IF(VLOOKUP($L55&amp;"_"&amp;$M$5,COR4ValIn[],8,FALSE)=0,"",VLOOKUP($L55&amp;"_"&amp;$M$5,COR4ValIn[],8,FALSE))))</f>
        <v/>
      </c>
      <c r="X55" s="453"/>
      <c r="Y55" s="497"/>
    </row>
    <row r="56" spans="1:25" ht="20.25" customHeight="1" x14ac:dyDescent="0.35">
      <c r="A56"/>
      <c r="B56" s="57"/>
      <c r="C56" s="52">
        <v>21</v>
      </c>
      <c r="D56" s="710" t="str">
        <f>Text!F198</f>
        <v>Cyfanswm derbyniadau cyfalaf yn ystod y flwyddyn, ddim HRA (COR1-2, llinell 66 tynnu llinell 24, colofn 13)</v>
      </c>
      <c r="E56" s="710"/>
      <c r="F56" s="726"/>
      <c r="G56" s="371">
        <f>'COR1-2'!P89-'COR1-2'!P44</f>
        <v>0</v>
      </c>
      <c r="H56" s="40"/>
      <c r="I56" s="30"/>
      <c r="J56"/>
      <c r="K56" s="142" t="s">
        <v>2810</v>
      </c>
      <c r="L56" s="576">
        <f t="shared" si="4"/>
        <v>21</v>
      </c>
      <c r="M56" s="443" t="str">
        <f>IF(ISERROR(VLOOKUP($S$3&amp;"_"&amp;$S$4&amp;"_"&amp;$L56&amp;"_"&amp;$M$5&amp;"_"&amp;M$6,qryCOR[],7,FALSE)),"",VLOOKUP($S$3&amp;"_"&amp;$S$4&amp;"_"&amp;$L56&amp;"_"&amp;$M$5&amp;"_"&amp;M$6,qryCOR[],7,FALSE))</f>
        <v/>
      </c>
      <c r="N56" s="443" t="str">
        <f>IF(ISERROR(VLOOKUP($S$3&amp;"_"&amp;$S$4&amp;"_"&amp;$L56&amp;"_"&amp;$M$5&amp;"_"&amp;N$6,qryCOR[],7,FALSE)),"",VLOOKUP($S$3&amp;"_"&amp;$S$4&amp;"_"&amp;$L56&amp;"_"&amp;$M$5&amp;"_"&amp;N$6,qryCOR[],7,FALSE))</f>
        <v/>
      </c>
      <c r="O56" s="443">
        <f t="shared" si="5"/>
        <v>0</v>
      </c>
      <c r="P56" s="443" t="str">
        <f t="shared" si="2"/>
        <v/>
      </c>
      <c r="Q56" s="444" t="str">
        <f>IF(ISERROR(P56/N56),"",IF(OR(N56=0,O56=0),Text!$F$325,IF(ISERROR(P56/N56),"",(P56/N56)*100)))</f>
        <v/>
      </c>
      <c r="R56" s="586" t="str">
        <f>IF(OR(K56="T",K56="L",P56="",Q56=""),"",IF(Q56=Text!$F$325,"Z",IF(AND(ABS(P56)&gt;$P$4,ABS(Q56)&gt;$Q$4),1,"")))</f>
        <v/>
      </c>
      <c r="S56" s="295" t="str">
        <f>IF(OR(K56="T",K56="L",P56="",Q56=""),"",IF(ISERROR(VLOOKUP($L56&amp;"_"&amp;$M$5,COR4ValIn[],6,FALSE)),"",IF(VLOOKUP($L56&amp;"_"&amp;$M$5,COR4ValIn[],6,FALSE)=0,"",VLOOKUP($L56&amp;"_"&amp;$M$5,COR4ValIn[],6,FALSE))))</f>
        <v/>
      </c>
      <c r="T56" s="296" t="str">
        <f t="shared" si="3"/>
        <v/>
      </c>
      <c r="U56" s="306" t="str">
        <f>IF(OR(K56="T",K56="L",P56="",Q56=""),"",IF(ISERROR(VLOOKUP($L56&amp;"_"&amp;$M$5,COR4ValIn[],7,FALSE)),"",IF(VLOOKUP($L56&amp;"_"&amp;$M$5,COR4ValIn[],7,FALSE)=0,"",VLOOKUP($L56&amp;"_"&amp;$M$5,COR4ValIn[],7,FALSE))))</f>
        <v/>
      </c>
      <c r="V56" s="598"/>
      <c r="W56" s="297" t="str">
        <f>IF(OR(K56="T",K56="L",P56="",Q56=""),"",IF(ISERROR(VLOOKUP($L56&amp;"_"&amp;$M$5,COR4ValIn[],8,FALSE)),"",IF(VLOOKUP($L56&amp;"_"&amp;$M$5,COR4ValIn[],8,FALSE)=0,"",VLOOKUP($L56&amp;"_"&amp;$M$5,COR4ValIn[],8,FALSE))))</f>
        <v/>
      </c>
      <c r="X56" s="299"/>
      <c r="Y56" s="301"/>
    </row>
    <row r="57" spans="1:25" ht="20.25" customHeight="1" x14ac:dyDescent="0.35">
      <c r="A57"/>
      <c r="B57" s="57"/>
      <c r="C57" s="52">
        <v>22</v>
      </c>
      <c r="D57" s="51" t="str">
        <f>Text!F199</f>
        <v>Cyfanswm derbyniadau cyfalaf yn ystod y flwyddyn (llinellau 20 a 21)</v>
      </c>
      <c r="E57" s="51"/>
      <c r="F57" s="47"/>
      <c r="G57" s="371">
        <f>SUM(G55:G56)</f>
        <v>0</v>
      </c>
      <c r="H57" s="40"/>
      <c r="I57" s="30"/>
      <c r="J57"/>
      <c r="K57" s="142" t="s">
        <v>2810</v>
      </c>
      <c r="L57" s="577">
        <f t="shared" si="4"/>
        <v>22</v>
      </c>
      <c r="M57" s="489" t="str">
        <f>IF(ISERROR(VLOOKUP($S$3&amp;"_"&amp;$S$4&amp;"_"&amp;$L57&amp;"_"&amp;$M$5&amp;"_"&amp;M$6,qryCOR[],7,FALSE)),"",VLOOKUP($S$3&amp;"_"&amp;$S$4&amp;"_"&amp;$L57&amp;"_"&amp;$M$5&amp;"_"&amp;M$6,qryCOR[],7,FALSE))</f>
        <v/>
      </c>
      <c r="N57" s="489" t="str">
        <f>IF(ISERROR(VLOOKUP($S$3&amp;"_"&amp;$S$4&amp;"_"&amp;$L57&amp;"_"&amp;$M$5&amp;"_"&amp;N$6,qryCOR[],7,FALSE)),"",VLOOKUP($S$3&amp;"_"&amp;$S$4&amp;"_"&amp;$L57&amp;"_"&amp;$M$5&amp;"_"&amp;N$6,qryCOR[],7,FALSE))</f>
        <v/>
      </c>
      <c r="O57" s="489">
        <f t="shared" si="5"/>
        <v>0</v>
      </c>
      <c r="P57" s="489" t="str">
        <f t="shared" si="2"/>
        <v/>
      </c>
      <c r="Q57" s="490" t="str">
        <f>IF(ISERROR(P57/N57),"",IF(OR(N57=0,O57=0),Text!$F$325,IF(ISERROR(P57/N57),"",(P57/N57)*100)))</f>
        <v/>
      </c>
      <c r="R57" s="592" t="str">
        <f>IF(OR(K57="T",K57="L",P57="",Q57=""),"",IF(Q57=Text!$F$325,"Z",IF(AND(ABS(P57)&gt;$P$4,ABS(Q57)&gt;$Q$4),1,"")))</f>
        <v/>
      </c>
      <c r="S57" s="491" t="str">
        <f>IF(OR(K57="T",K57="L",P57="",Q57=""),"",IF(ISERROR(VLOOKUP($L57&amp;"_"&amp;$M$5,COR4ValIn[],6,FALSE)),"",IF(VLOOKUP($L57&amp;"_"&amp;$M$5,COR4ValIn[],6,FALSE)=0,"",VLOOKUP($L57&amp;"_"&amp;$M$5,COR4ValIn[],6,FALSE))))</f>
        <v/>
      </c>
      <c r="T57" s="492" t="str">
        <f t="shared" si="3"/>
        <v/>
      </c>
      <c r="U57" s="493" t="str">
        <f>IF(OR(K57="T",K57="L",P57="",Q57=""),"",IF(ISERROR(VLOOKUP($L57&amp;"_"&amp;$M$5,COR4ValIn[],7,FALSE)),"",IF(VLOOKUP($L57&amp;"_"&amp;$M$5,COR4ValIn[],7,FALSE)=0,"",VLOOKUP($L57&amp;"_"&amp;$M$5,COR4ValIn[],7,FALSE))))</f>
        <v/>
      </c>
      <c r="V57" s="599"/>
      <c r="W57" s="494" t="str">
        <f>IF(OR(K57="T",K57="L",P57="",Q57=""),"",IF(ISERROR(VLOOKUP($L57&amp;"_"&amp;$M$5,COR4ValIn[],8,FALSE)),"",IF(VLOOKUP($L57&amp;"_"&amp;$M$5,COR4ValIn[],8,FALSE)=0,"",VLOOKUP($L57&amp;"_"&amp;$M$5,COR4ValIn[],8,FALSE))))</f>
        <v/>
      </c>
      <c r="X57" s="495"/>
      <c r="Y57" s="496"/>
    </row>
    <row r="58" spans="1:25" ht="10" customHeight="1" x14ac:dyDescent="0.35">
      <c r="A58"/>
      <c r="B58" s="57"/>
      <c r="C58" s="26"/>
      <c r="D58" s="27"/>
      <c r="E58" s="27"/>
      <c r="F58" s="27"/>
      <c r="G58" s="43"/>
      <c r="H58" s="43"/>
      <c r="I58" s="30"/>
      <c r="J58"/>
      <c r="K58" s="142" t="s">
        <v>2826</v>
      </c>
      <c r="L58" s="573" t="str">
        <f t="shared" si="4"/>
        <v/>
      </c>
      <c r="M58" s="471" t="str">
        <f>IF(ISERROR(VLOOKUP($S$3&amp;"_"&amp;$S$4&amp;"_"&amp;$L58&amp;"_"&amp;$M$5&amp;"_"&amp;M$6,qryCOR[],7,FALSE)),"",VLOOKUP($S$3&amp;"_"&amp;$S$4&amp;"_"&amp;$L58&amp;"_"&amp;$M$5&amp;"_"&amp;M$6,qryCOR[],7,FALSE))</f>
        <v/>
      </c>
      <c r="N58" s="471" t="str">
        <f>IF(ISERROR(VLOOKUP($S$3&amp;"_"&amp;$S$4&amp;"_"&amp;$L58&amp;"_"&amp;$M$5&amp;"_"&amp;N$6,qryCOR[],7,FALSE)),"",VLOOKUP($S$3&amp;"_"&amp;$S$4&amp;"_"&amp;$L58&amp;"_"&amp;$M$5&amp;"_"&amp;N$6,qryCOR[],7,FALSE))</f>
        <v/>
      </c>
      <c r="O58" s="471" t="str">
        <f t="shared" si="5"/>
        <v/>
      </c>
      <c r="P58" s="471" t="str">
        <f t="shared" si="2"/>
        <v/>
      </c>
      <c r="Q58" s="472" t="str">
        <f>IF(ISERROR(P58/N58),"",IF(OR(N58=0,O58=0),Text!$F$325,IF(ISERROR(P58/N58),"",(P58/N58)*100)))</f>
        <v/>
      </c>
      <c r="R58" s="590" t="str">
        <f>IF(OR(K58="T",K58="L",P58="",Q58=""),"",IF(Q58=Text!$F$325,"Z",IF(AND(ABS(P58)&gt;$P$4,ABS(Q58)&gt;$Q$4),1,"")))</f>
        <v/>
      </c>
      <c r="S58" s="473" t="str">
        <f>IF(OR(K58="T",K58="L",P58="",Q58=""),"",IF(ISERROR(VLOOKUP($L58&amp;"_"&amp;$M$5,COR4ValIn[],6,FALSE)),"",IF(VLOOKUP($L58&amp;"_"&amp;$M$5,COR4ValIn[],6,FALSE)=0,"",VLOOKUP($L58&amp;"_"&amp;$M$5,COR4ValIn[],6,FALSE))))</f>
        <v/>
      </c>
      <c r="T58" s="474" t="str">
        <f t="shared" si="3"/>
        <v/>
      </c>
      <c r="U58" s="475" t="str">
        <f>IF(OR(K58="T",K58="L",P58="",Q58=""),"",IF(ISERROR(VLOOKUP($L58&amp;"_"&amp;$M$5,COR4ValIn[],7,FALSE)),"",IF(VLOOKUP($L58&amp;"_"&amp;$M$5,COR4ValIn[],7,FALSE)=0,"",VLOOKUP($L58&amp;"_"&amp;$M$5,COR4ValIn[],7,FALSE))))</f>
        <v/>
      </c>
      <c r="V58" s="476"/>
      <c r="W58" s="477" t="str">
        <f>IF(OR(K58="T",K58="L",P58="",Q58=""),"",IF(ISERROR(VLOOKUP($L58&amp;"_"&amp;$M$5,COR4ValIn[],8,FALSE)),"",IF(VLOOKUP($L58&amp;"_"&amp;$M$5,COR4ValIn[],8,FALSE)=0,"",VLOOKUP($L58&amp;"_"&amp;$M$5,COR4ValIn[],8,FALSE))))</f>
        <v/>
      </c>
      <c r="X58" s="478"/>
      <c r="Y58" s="498"/>
    </row>
    <row r="59" spans="1:25" ht="16.5" customHeight="1" x14ac:dyDescent="0.35">
      <c r="A59"/>
      <c r="B59" s="57"/>
      <c r="C59" s="46" t="str">
        <f>Text!F200</f>
        <v>Memorandwm:</v>
      </c>
      <c r="D59" s="36"/>
      <c r="E59" s="36"/>
      <c r="F59" s="36"/>
      <c r="G59" s="35"/>
      <c r="H59" s="36"/>
      <c r="I59" s="30"/>
      <c r="J59"/>
      <c r="K59" s="142" t="s">
        <v>2826</v>
      </c>
      <c r="L59" s="578" t="str">
        <f t="shared" si="4"/>
        <v/>
      </c>
      <c r="M59" s="469" t="str">
        <f>IF(ISERROR(VLOOKUP($S$3&amp;"_"&amp;$S$4&amp;"_"&amp;$L59&amp;"_"&amp;$M$5&amp;"_"&amp;M$6,qryCOR[],7,FALSE)),"",VLOOKUP($S$3&amp;"_"&amp;$S$4&amp;"_"&amp;$L59&amp;"_"&amp;$M$5&amp;"_"&amp;M$6,qryCOR[],7,FALSE))</f>
        <v/>
      </c>
      <c r="N59" s="469" t="str">
        <f>IF(ISERROR(VLOOKUP($S$3&amp;"_"&amp;$S$4&amp;"_"&amp;$L59&amp;"_"&amp;$M$5&amp;"_"&amp;N$6,qryCOR[],7,FALSE)),"",VLOOKUP($S$3&amp;"_"&amp;$S$4&amp;"_"&amp;$L59&amp;"_"&amp;$M$5&amp;"_"&amp;N$6,qryCOR[],7,FALSE))</f>
        <v/>
      </c>
      <c r="O59" s="469" t="str">
        <f t="shared" si="5"/>
        <v/>
      </c>
      <c r="P59" s="469" t="str">
        <f t="shared" si="2"/>
        <v/>
      </c>
      <c r="Q59" s="470" t="str">
        <f>IF(ISERROR(P59/N59),"",IF(OR(N59=0,O59=0),Text!$F$325,IF(ISERROR(P59/N59),"",(P59/N59)*100)))</f>
        <v/>
      </c>
      <c r="R59" s="588" t="str">
        <f>IF(OR(K59="T",K59="L",P59="",Q59=""),"",IF(Q59=Text!$F$325,"Z",IF(AND(ABS(P59)&gt;$P$4,ABS(Q59)&gt;$Q$4),1,"")))</f>
        <v/>
      </c>
      <c r="S59" s="500" t="str">
        <f>IF(OR(K59="T",K59="L",P59="",Q59=""),"",IF(ISERROR(VLOOKUP($L59&amp;"_"&amp;$M$5,COR4ValIn[],6,FALSE)),"",IF(VLOOKUP($L59&amp;"_"&amp;$M$5,COR4ValIn[],6,FALSE)=0,"",VLOOKUP($L59&amp;"_"&amp;$M$5,COR4ValIn[],6,FALSE))))</f>
        <v/>
      </c>
      <c r="T59" s="456" t="str">
        <f t="shared" si="3"/>
        <v/>
      </c>
      <c r="U59" s="501" t="str">
        <f>IF(OR(K59="T",K59="L",P59="",Q59=""),"",IF(ISERROR(VLOOKUP($L59&amp;"_"&amp;$M$5,COR4ValIn[],7,FALSE)),"",IF(VLOOKUP($L59&amp;"_"&amp;$M$5,COR4ValIn[],7,FALSE)=0,"",VLOOKUP($L59&amp;"_"&amp;$M$5,COR4ValIn[],7,FALSE))))</f>
        <v/>
      </c>
      <c r="V59" s="502"/>
      <c r="W59" s="313" t="str">
        <f>IF(OR(K59="T",K59="L",P59="",Q59=""),"",IF(ISERROR(VLOOKUP($L59&amp;"_"&amp;$M$5,COR4ValIn[],8,FALSE)),"",IF(VLOOKUP($L59&amp;"_"&amp;$M$5,COR4ValIn[],8,FALSE)=0,"",VLOOKUP($L59&amp;"_"&amp;$M$5,COR4ValIn[],8,FALSE))))</f>
        <v/>
      </c>
      <c r="X59" s="503"/>
      <c r="Y59" s="518"/>
    </row>
    <row r="60" spans="1:25" ht="20.149999999999999" customHeight="1" x14ac:dyDescent="0.35">
      <c r="A60"/>
      <c r="B60" s="57"/>
      <c r="C60" s="46" t="str">
        <f>Text!F201</f>
        <v>Rhwymedigaethau ychwanegol cwmnïau Awdurdodau Lleol:</v>
      </c>
      <c r="D60" s="36"/>
      <c r="E60" s="36"/>
      <c r="F60" s="36"/>
      <c r="G60" s="35"/>
      <c r="H60" s="36"/>
      <c r="I60" s="30"/>
      <c r="J60"/>
      <c r="K60" s="142" t="s">
        <v>2826</v>
      </c>
      <c r="L60" s="574" t="str">
        <f t="shared" si="4"/>
        <v/>
      </c>
      <c r="M60" s="480" t="str">
        <f>IF(ISERROR(VLOOKUP($S$3&amp;"_"&amp;$S$4&amp;"_"&amp;$L60&amp;"_"&amp;$M$5&amp;"_"&amp;M$6,qryCOR[],7,FALSE)),"",VLOOKUP($S$3&amp;"_"&amp;$S$4&amp;"_"&amp;$L60&amp;"_"&amp;$M$5&amp;"_"&amp;M$6,qryCOR[],7,FALSE))</f>
        <v/>
      </c>
      <c r="N60" s="480" t="str">
        <f>IF(ISERROR(VLOOKUP($S$3&amp;"_"&amp;$S$4&amp;"_"&amp;$L60&amp;"_"&amp;$M$5&amp;"_"&amp;N$6,qryCOR[],7,FALSE)),"",VLOOKUP($S$3&amp;"_"&amp;$S$4&amp;"_"&amp;$L60&amp;"_"&amp;$M$5&amp;"_"&amp;N$6,qryCOR[],7,FALSE))</f>
        <v/>
      </c>
      <c r="O60" s="480" t="str">
        <f t="shared" si="5"/>
        <v/>
      </c>
      <c r="P60" s="480" t="str">
        <f t="shared" si="2"/>
        <v/>
      </c>
      <c r="Q60" s="481" t="str">
        <f>IF(ISERROR(P60/N60),"",IF(OR(N60=0,O60=0),Text!$F$325,IF(ISERROR(P60/N60),"",(P60/N60)*100)))</f>
        <v/>
      </c>
      <c r="R60" s="591" t="str">
        <f>IF(OR(K60="T",K60="L",P60="",Q60=""),"",IF(Q60=Text!$F$325,"Z",IF(AND(ABS(P60)&gt;$P$4,ABS(Q60)&gt;$Q$4),1,"")))</f>
        <v/>
      </c>
      <c r="S60" s="482" t="str">
        <f>IF(OR(K60="T",K60="L",P60="",Q60=""),"",IF(ISERROR(VLOOKUP($L60&amp;"_"&amp;$M$5,COR4ValIn[],6,FALSE)),"",IF(VLOOKUP($L60&amp;"_"&amp;$M$5,COR4ValIn[],6,FALSE)=0,"",VLOOKUP($L60&amp;"_"&amp;$M$5,COR4ValIn[],6,FALSE))))</f>
        <v/>
      </c>
      <c r="T60" s="483" t="str">
        <f t="shared" si="3"/>
        <v/>
      </c>
      <c r="U60" s="484" t="str">
        <f>IF(OR(K60="T",K60="L",P60="",Q60=""),"",IF(ISERROR(VLOOKUP($L60&amp;"_"&amp;$M$5,COR4ValIn[],7,FALSE)),"",IF(VLOOKUP($L60&amp;"_"&amp;$M$5,COR4ValIn[],7,FALSE)=0,"",VLOOKUP($L60&amp;"_"&amp;$M$5,COR4ValIn[],7,FALSE))))</f>
        <v/>
      </c>
      <c r="V60" s="485"/>
      <c r="W60" s="486" t="str">
        <f>IF(OR(K60="T",K60="L",P60="",Q60=""),"",IF(ISERROR(VLOOKUP($L60&amp;"_"&amp;$M$5,COR4ValIn[],8,FALSE)),"",IF(VLOOKUP($L60&amp;"_"&amp;$M$5,COR4ValIn[],8,FALSE)=0,"",VLOOKUP($L60&amp;"_"&amp;$M$5,COR4ValIn[],8,FALSE))))</f>
        <v/>
      </c>
      <c r="X60" s="487"/>
      <c r="Y60" s="499"/>
    </row>
    <row r="61" spans="1:25" ht="19.5" customHeight="1" x14ac:dyDescent="0.35">
      <c r="A61"/>
      <c r="B61" s="57"/>
      <c r="C61" s="364">
        <v>48</v>
      </c>
      <c r="D61" s="47" t="str">
        <f>Text!F202</f>
        <v>Benthyca gros a rhwymedigaethau hirdymor eraill ar ddechrau'r flwyddyn</v>
      </c>
      <c r="E61" s="47"/>
      <c r="F61" s="47"/>
      <c r="G61" s="370">
        <v>0</v>
      </c>
      <c r="H61" s="43"/>
      <c r="I61" s="30"/>
      <c r="J61"/>
      <c r="K61"/>
      <c r="L61" s="575">
        <f t="shared" si="4"/>
        <v>48</v>
      </c>
      <c r="M61" s="447" t="str">
        <f>IF(ISERROR(VLOOKUP($S$3&amp;"_"&amp;$S$4&amp;"_"&amp;$L61&amp;"_"&amp;$M$5&amp;"_"&amp;M$6,qryCOR[],7,FALSE)),"",VLOOKUP($S$3&amp;"_"&amp;$S$4&amp;"_"&amp;$L61&amp;"_"&amp;$M$5&amp;"_"&amp;M$6,qryCOR[],7,FALSE))</f>
        <v/>
      </c>
      <c r="N61" s="447" t="str">
        <f>IF(ISERROR(VLOOKUP($S$3&amp;"_"&amp;$S$4&amp;"_"&amp;$L61&amp;"_"&amp;$M$5&amp;"_"&amp;N$6,qryCOR[],7,FALSE)),"",VLOOKUP($S$3&amp;"_"&amp;$S$4&amp;"_"&amp;$L61&amp;"_"&amp;$M$5&amp;"_"&amp;N$6,qryCOR[],7,FALSE))</f>
        <v/>
      </c>
      <c r="O61" s="447">
        <f t="shared" si="5"/>
        <v>0</v>
      </c>
      <c r="P61" s="447" t="str">
        <f t="shared" si="2"/>
        <v/>
      </c>
      <c r="Q61" s="448" t="str">
        <f>IF(ISERROR(P61/N61),"",IF(OR(N61=0,O61=0),Text!$F$325,IF(ISERROR(P61/N61),"",(P61/N61)*100)))</f>
        <v/>
      </c>
      <c r="R61" s="585" t="str">
        <f>IF(OR(K61="T",K61="L",P61="",Q61=""),"",IF(Q61=Text!$F$325,"Z",IF(AND(ABS(P61)&gt;$P$4,ABS(Q61)&gt;$Q$4),1,"")))</f>
        <v/>
      </c>
      <c r="S61" s="449" t="str">
        <f>IF(OR(K61="T",K61="L",P61="",Q61=""),"",IF(ISERROR(VLOOKUP($L61&amp;"_"&amp;$M$5,COR4ValIn[],6,FALSE)),"",IF(VLOOKUP($L61&amp;"_"&amp;$M$5,COR4ValIn[],6,FALSE)=0,"",VLOOKUP($L61&amp;"_"&amp;$M$5,COR4ValIn[],6,FALSE))))</f>
        <v/>
      </c>
      <c r="T61" s="450" t="str">
        <f t="shared" si="3"/>
        <v/>
      </c>
      <c r="U61" s="451" t="str">
        <f>IF(OR(K61="T",K61="L",P61="",Q61=""),"",IF(ISERROR(VLOOKUP($L61&amp;"_"&amp;$M$5,COR4ValIn[],7,FALSE)),"",IF(VLOOKUP($L61&amp;"_"&amp;$M$5,COR4ValIn[],7,FALSE)=0,"",VLOOKUP($L61&amp;"_"&amp;$M$5,COR4ValIn[],7,FALSE))))</f>
        <v/>
      </c>
      <c r="V61" s="597"/>
      <c r="W61" s="452" t="str">
        <f>IF(OR(K61="T",K61="L",P61="",Q61=""),"",IF(ISERROR(VLOOKUP($L61&amp;"_"&amp;$M$5,COR4ValIn[],8,FALSE)),"",IF(VLOOKUP($L61&amp;"_"&amp;$M$5,COR4ValIn[],8,FALSE)=0,"",VLOOKUP($L61&amp;"_"&amp;$M$5,COR4ValIn[],8,FALSE))))</f>
        <v/>
      </c>
      <c r="X61" s="453"/>
      <c r="Y61" s="497"/>
    </row>
    <row r="62" spans="1:25" ht="20.149999999999999" customHeight="1" x14ac:dyDescent="0.35">
      <c r="A62"/>
      <c r="B62" s="57"/>
      <c r="C62" s="364">
        <v>49</v>
      </c>
      <c r="D62" s="47" t="str">
        <f>Text!F203</f>
        <v>Benthyca gros a rhwymedigaethau hirdymor eraill ar ddiwedd y flwyddyn</v>
      </c>
      <c r="E62" s="47"/>
      <c r="F62" s="47"/>
      <c r="G62" s="372">
        <v>0</v>
      </c>
      <c r="H62" s="43"/>
      <c r="I62" s="30"/>
      <c r="J62"/>
      <c r="K62"/>
      <c r="L62" s="577">
        <f t="shared" si="4"/>
        <v>49</v>
      </c>
      <c r="M62" s="489" t="str">
        <f>IF(ISERROR(VLOOKUP($S$3&amp;"_"&amp;$S$4&amp;"_"&amp;$L62&amp;"_"&amp;$M$5&amp;"_"&amp;M$6,qryCOR[],7,FALSE)),"",VLOOKUP($S$3&amp;"_"&amp;$S$4&amp;"_"&amp;$L62&amp;"_"&amp;$M$5&amp;"_"&amp;M$6,qryCOR[],7,FALSE))</f>
        <v/>
      </c>
      <c r="N62" s="489" t="str">
        <f>IF(ISERROR(VLOOKUP($S$3&amp;"_"&amp;$S$4&amp;"_"&amp;$L62&amp;"_"&amp;$M$5&amp;"_"&amp;N$6,qryCOR[],7,FALSE)),"",VLOOKUP($S$3&amp;"_"&amp;$S$4&amp;"_"&amp;$L62&amp;"_"&amp;$M$5&amp;"_"&amp;N$6,qryCOR[],7,FALSE))</f>
        <v/>
      </c>
      <c r="O62" s="489">
        <f t="shared" si="5"/>
        <v>0</v>
      </c>
      <c r="P62" s="489" t="str">
        <f t="shared" si="2"/>
        <v/>
      </c>
      <c r="Q62" s="490" t="str">
        <f>IF(ISERROR(P62/N62),"",IF(OR(N62=0,O62=0),Text!$F$325,IF(ISERROR(P62/N62),"",(P62/N62)*100)))</f>
        <v/>
      </c>
      <c r="R62" s="592" t="str">
        <f>IF(OR(K62="T",K62="L",P62="",Q62=""),"",IF(Q62=Text!$F$325,"Z",IF(AND(ABS(P62)&gt;$P$4,ABS(Q62)&gt;$Q$4),1,"")))</f>
        <v/>
      </c>
      <c r="S62" s="491" t="str">
        <f>IF(OR(K62="T",K62="L",P62="",Q62=""),"",IF(ISERROR(VLOOKUP($L62&amp;"_"&amp;$M$5,COR4ValIn[],6,FALSE)),"",IF(VLOOKUP($L62&amp;"_"&amp;$M$5,COR4ValIn[],6,FALSE)=0,"",VLOOKUP($L62&amp;"_"&amp;$M$5,COR4ValIn[],6,FALSE))))</f>
        <v/>
      </c>
      <c r="T62" s="492" t="str">
        <f t="shared" si="3"/>
        <v/>
      </c>
      <c r="U62" s="493" t="str">
        <f>IF(OR(K62="T",K62="L",P62="",Q62=""),"",IF(ISERROR(VLOOKUP($L62&amp;"_"&amp;$M$5,COR4ValIn[],7,FALSE)),"",IF(VLOOKUP($L62&amp;"_"&amp;$M$5,COR4ValIn[],7,FALSE)=0,"",VLOOKUP($L62&amp;"_"&amp;$M$5,COR4ValIn[],7,FALSE))))</f>
        <v/>
      </c>
      <c r="V62" s="599"/>
      <c r="W62" s="494" t="str">
        <f>IF(OR(K62="T",K62="L",P62="",Q62=""),"",IF(ISERROR(VLOOKUP($L62&amp;"_"&amp;$M$5,COR4ValIn[],8,FALSE)),"",IF(VLOOKUP($L62&amp;"_"&amp;$M$5,COR4ValIn[],8,FALSE)=0,"",VLOOKUP($L62&amp;"_"&amp;$M$5,COR4ValIn[],8,FALSE))))</f>
        <v/>
      </c>
      <c r="X62" s="495"/>
      <c r="Y62" s="496"/>
    </row>
    <row r="63" spans="1:25" ht="10" customHeight="1" x14ac:dyDescent="0.35">
      <c r="A63"/>
      <c r="B63" s="57"/>
      <c r="C63" s="36"/>
      <c r="D63" s="36"/>
      <c r="E63" s="36"/>
      <c r="F63" s="36"/>
      <c r="G63" s="35"/>
      <c r="H63" s="36"/>
      <c r="I63" s="30"/>
      <c r="J63"/>
      <c r="K63" t="s">
        <v>2826</v>
      </c>
      <c r="L63" s="573" t="str">
        <f t="shared" si="4"/>
        <v/>
      </c>
      <c r="M63" s="471" t="str">
        <f>IF(ISERROR(VLOOKUP($S$3&amp;"_"&amp;$S$4&amp;"_"&amp;$L63&amp;"_"&amp;$M$5&amp;"_"&amp;M$6,qryCOR[],7,FALSE)),"",VLOOKUP($S$3&amp;"_"&amp;$S$4&amp;"_"&amp;$L63&amp;"_"&amp;$M$5&amp;"_"&amp;M$6,qryCOR[],7,FALSE))</f>
        <v/>
      </c>
      <c r="N63" s="471" t="str">
        <f>IF(ISERROR(VLOOKUP($S$3&amp;"_"&amp;$S$4&amp;"_"&amp;$L63&amp;"_"&amp;$M$5&amp;"_"&amp;N$6,qryCOR[],7,FALSE)),"",VLOOKUP($S$3&amp;"_"&amp;$S$4&amp;"_"&amp;$L63&amp;"_"&amp;$M$5&amp;"_"&amp;N$6,qryCOR[],7,FALSE))</f>
        <v/>
      </c>
      <c r="O63" s="471" t="str">
        <f t="shared" si="5"/>
        <v/>
      </c>
      <c r="P63" s="471" t="str">
        <f t="shared" si="2"/>
        <v/>
      </c>
      <c r="Q63" s="472" t="str">
        <f>IF(ISERROR(P63/N63),"",IF(OR(N63=0,O63=0),Text!$F$325,IF(ISERROR(P63/N63),"",(P63/N63)*100)))</f>
        <v/>
      </c>
      <c r="R63" s="590" t="str">
        <f>IF(OR(K63="T",K63="L",P63="",Q63=""),"",IF(Q63=Text!$F$325,"Z",IF(AND(ABS(P63)&gt;$P$4,ABS(Q63)&gt;$Q$4),1,"")))</f>
        <v/>
      </c>
      <c r="S63" s="473" t="str">
        <f>IF(OR(K63="T",K63="L",P63="",Q63=""),"",IF(ISERROR(VLOOKUP($L63&amp;"_"&amp;$M$5,COR4ValIn[],6,FALSE)),"",IF(VLOOKUP($L63&amp;"_"&amp;$M$5,COR4ValIn[],6,FALSE)=0,"",VLOOKUP($L63&amp;"_"&amp;$M$5,COR4ValIn[],6,FALSE))))</f>
        <v/>
      </c>
      <c r="T63" s="474" t="str">
        <f t="shared" si="3"/>
        <v/>
      </c>
      <c r="U63" s="475" t="str">
        <f>IF(OR(K63="T",K63="L",P63="",Q63=""),"",IF(ISERROR(VLOOKUP($L63&amp;"_"&amp;$M$5,COR4ValIn[],7,FALSE)),"",IF(VLOOKUP($L63&amp;"_"&amp;$M$5,COR4ValIn[],7,FALSE)=0,"",VLOOKUP($L63&amp;"_"&amp;$M$5,COR4ValIn[],7,FALSE))))</f>
        <v/>
      </c>
      <c r="V63" s="476"/>
      <c r="W63" s="477" t="str">
        <f>IF(OR(K63="T",K63="L",P63="",Q63=""),"",IF(ISERROR(VLOOKUP($L63&amp;"_"&amp;$M$5,COR4ValIn[],8,FALSE)),"",IF(VLOOKUP($L63&amp;"_"&amp;$M$5,COR4ValIn[],8,FALSE)=0,"",VLOOKUP($L63&amp;"_"&amp;$M$5,COR4ValIn[],8,FALSE))))</f>
        <v/>
      </c>
      <c r="X63" s="478"/>
      <c r="Y63" s="498"/>
    </row>
    <row r="64" spans="1:25" ht="13.5" customHeight="1" x14ac:dyDescent="0.35">
      <c r="A64"/>
      <c r="B64" s="57"/>
      <c r="C64" s="45" t="str">
        <f>Text!F204</f>
        <v>Benthyca HRA gros heb gymorth:</v>
      </c>
      <c r="D64" s="36"/>
      <c r="E64" s="36"/>
      <c r="F64" s="36"/>
      <c r="G64" s="35"/>
      <c r="H64" s="36"/>
      <c r="I64" s="30"/>
      <c r="J64"/>
      <c r="K64" t="s">
        <v>2826</v>
      </c>
      <c r="L64" s="574" t="str">
        <f t="shared" si="4"/>
        <v/>
      </c>
      <c r="M64" s="480" t="str">
        <f>IF(ISERROR(VLOOKUP($S$3&amp;"_"&amp;$S$4&amp;"_"&amp;$L64&amp;"_"&amp;$M$5&amp;"_"&amp;M$6,qryCOR[],7,FALSE)),"",VLOOKUP($S$3&amp;"_"&amp;$S$4&amp;"_"&amp;$L64&amp;"_"&amp;$M$5&amp;"_"&amp;M$6,qryCOR[],7,FALSE))</f>
        <v/>
      </c>
      <c r="N64" s="480" t="str">
        <f>IF(ISERROR(VLOOKUP($S$3&amp;"_"&amp;$S$4&amp;"_"&amp;$L64&amp;"_"&amp;$M$5&amp;"_"&amp;N$6,qryCOR[],7,FALSE)),"",VLOOKUP($S$3&amp;"_"&amp;$S$4&amp;"_"&amp;$L64&amp;"_"&amp;$M$5&amp;"_"&amp;N$6,qryCOR[],7,FALSE))</f>
        <v/>
      </c>
      <c r="O64" s="480" t="str">
        <f t="shared" si="5"/>
        <v/>
      </c>
      <c r="P64" s="480" t="str">
        <f t="shared" si="2"/>
        <v/>
      </c>
      <c r="Q64" s="481" t="str">
        <f>IF(ISERROR(P64/N64),"",IF(OR(N64=0,O64=0),Text!$F$325,IF(ISERROR(P64/N64),"",(P64/N64)*100)))</f>
        <v/>
      </c>
      <c r="R64" s="591" t="str">
        <f>IF(OR(K64="T",K64="L",P64="",Q64=""),"",IF(Q64=Text!$F$325,"Z",IF(AND(ABS(P64)&gt;$P$4,ABS(Q64)&gt;$Q$4),1,"")))</f>
        <v/>
      </c>
      <c r="S64" s="482" t="str">
        <f>IF(OR(K64="T",K64="L",P64="",Q64=""),"",IF(ISERROR(VLOOKUP($L64&amp;"_"&amp;$M$5,COR4ValIn[],6,FALSE)),"",IF(VLOOKUP($L64&amp;"_"&amp;$M$5,COR4ValIn[],6,FALSE)=0,"",VLOOKUP($L64&amp;"_"&amp;$M$5,COR4ValIn[],6,FALSE))))</f>
        <v/>
      </c>
      <c r="T64" s="483" t="str">
        <f t="shared" si="3"/>
        <v/>
      </c>
      <c r="U64" s="484" t="str">
        <f>IF(OR(K64="T",K64="L",P64="",Q64=""),"",IF(ISERROR(VLOOKUP($L64&amp;"_"&amp;$M$5,COR4ValIn[],7,FALSE)),"",IF(VLOOKUP($L64&amp;"_"&amp;$M$5,COR4ValIn[],7,FALSE)=0,"",VLOOKUP($L64&amp;"_"&amp;$M$5,COR4ValIn[],7,FALSE))))</f>
        <v/>
      </c>
      <c r="V64" s="485"/>
      <c r="W64" s="486" t="str">
        <f>IF(OR(K64="T",K64="L",P64="",Q64=""),"",IF(ISERROR(VLOOKUP($L64&amp;"_"&amp;$M$5,COR4ValIn[],8,FALSE)),"",IF(VLOOKUP($L64&amp;"_"&amp;$M$5,COR4ValIn[],8,FALSE)=0,"",VLOOKUP($L64&amp;"_"&amp;$M$5,COR4ValIn[],8,FALSE))))</f>
        <v/>
      </c>
      <c r="X64" s="487"/>
      <c r="Y64" s="499"/>
    </row>
    <row r="65" spans="1:30" ht="20.149999999999999" customHeight="1" x14ac:dyDescent="0.35">
      <c r="A65"/>
      <c r="B65" s="57"/>
      <c r="C65" s="364">
        <v>54</v>
      </c>
      <c r="D65" s="47" t="str">
        <f>Text!F205</f>
        <v>Ar ddechrau'r flwyddyn</v>
      </c>
      <c r="E65" s="62"/>
      <c r="F65" s="62"/>
      <c r="G65" s="370">
        <v>0</v>
      </c>
      <c r="H65" s="36"/>
      <c r="I65" s="30"/>
      <c r="J65"/>
      <c r="K65"/>
      <c r="L65" s="575">
        <f t="shared" si="4"/>
        <v>54</v>
      </c>
      <c r="M65" s="447" t="str">
        <f>IF(ISERROR(VLOOKUP($S$3&amp;"_"&amp;$S$4&amp;"_"&amp;$L65&amp;"_"&amp;$M$5&amp;"_"&amp;M$6,qryCOR[],7,FALSE)),"",VLOOKUP($S$3&amp;"_"&amp;$S$4&amp;"_"&amp;$L65&amp;"_"&amp;$M$5&amp;"_"&amp;M$6,qryCOR[],7,FALSE))</f>
        <v/>
      </c>
      <c r="N65" s="447" t="str">
        <f>IF(ISERROR(VLOOKUP($S$3&amp;"_"&amp;$S$4&amp;"_"&amp;$L65&amp;"_"&amp;$M$5&amp;"_"&amp;N$6,qryCOR[],7,FALSE)),"",VLOOKUP($S$3&amp;"_"&amp;$S$4&amp;"_"&amp;$L65&amp;"_"&amp;$M$5&amp;"_"&amp;N$6,qryCOR[],7,FALSE))</f>
        <v/>
      </c>
      <c r="O65" s="447">
        <f t="shared" si="5"/>
        <v>0</v>
      </c>
      <c r="P65" s="447" t="str">
        <f t="shared" si="2"/>
        <v/>
      </c>
      <c r="Q65" s="448" t="str">
        <f>IF(ISERROR(P65/N65),"",IF(OR(N65=0,O65=0),Text!$F$325,IF(ISERROR(P65/N65),"",(P65/N65)*100)))</f>
        <v/>
      </c>
      <c r="R65" s="585" t="str">
        <f>IF(OR(K65="T",K65="L",P65="",Q65=""),"",IF(Q65=Text!$F$325,"Z",IF(AND(ABS(P65)&gt;$P$4,ABS(Q65)&gt;$Q$4),1,"")))</f>
        <v/>
      </c>
      <c r="S65" s="519" t="str">
        <f>IF(OR(K65="T",K65="L",P65="",Q65=""),"",IF(ISERROR(VLOOKUP($L65&amp;"_"&amp;$M$5,COR4ValIn[],6,FALSE)),"",IF(VLOOKUP($L65&amp;"_"&amp;$M$5,COR4ValIn[],6,FALSE)=0,"",VLOOKUP($L65&amp;"_"&amp;$M$5,COR4ValIn[],6,FALSE))))</f>
        <v/>
      </c>
      <c r="T65" s="450" t="str">
        <f t="shared" si="3"/>
        <v/>
      </c>
      <c r="U65" s="520" t="str">
        <f>IF(OR(K65="T",K65="L",P65="",Q65=""),"",IF(ISERROR(VLOOKUP($L65&amp;"_"&amp;$M$5,COR4ValIn[],7,FALSE)),"",IF(VLOOKUP($L65&amp;"_"&amp;$M$5,COR4ValIn[],7,FALSE)=0,"",VLOOKUP($L65&amp;"_"&amp;$M$5,COR4ValIn[],7,FALSE))))</f>
        <v/>
      </c>
      <c r="V65" s="597"/>
      <c r="W65" s="452" t="str">
        <f>IF(OR(K65="T",K65="L",P65="",Q65=""),"",IF(ISERROR(VLOOKUP($L65&amp;"_"&amp;$M$5,COR4ValIn[],8,FALSE)),"",IF(VLOOKUP($L65&amp;"_"&amp;$M$5,COR4ValIn[],8,FALSE)=0,"",VLOOKUP($L65&amp;"_"&amp;$M$5,COR4ValIn[],8,FALSE))))</f>
        <v/>
      </c>
      <c r="X65" s="521"/>
      <c r="Y65" s="522"/>
    </row>
    <row r="66" spans="1:30" ht="20.149999999999999" customHeight="1" x14ac:dyDescent="0.35">
      <c r="A66"/>
      <c r="B66" s="57"/>
      <c r="C66" s="364">
        <v>55</v>
      </c>
      <c r="D66" s="47" t="str">
        <f>Text!F206</f>
        <v>Ar ddiwedd y flwyddyn</v>
      </c>
      <c r="E66" s="49"/>
      <c r="F66" s="49"/>
      <c r="G66" s="372">
        <v>0</v>
      </c>
      <c r="H66" s="43"/>
      <c r="I66" s="30"/>
      <c r="J66"/>
      <c r="K66"/>
      <c r="L66" s="577">
        <f t="shared" si="4"/>
        <v>55</v>
      </c>
      <c r="M66" s="489" t="str">
        <f>IF(ISERROR(VLOOKUP($S$3&amp;"_"&amp;$S$4&amp;"_"&amp;$L66&amp;"_"&amp;$M$5&amp;"_"&amp;M$6,qryCOR[],7,FALSE)),"",VLOOKUP($S$3&amp;"_"&amp;$S$4&amp;"_"&amp;$L66&amp;"_"&amp;$M$5&amp;"_"&amp;M$6,qryCOR[],7,FALSE))</f>
        <v/>
      </c>
      <c r="N66" s="489" t="str">
        <f>IF(ISERROR(VLOOKUP($S$3&amp;"_"&amp;$S$4&amp;"_"&amp;$L66&amp;"_"&amp;$M$5&amp;"_"&amp;N$6,qryCOR[],7,FALSE)),"",VLOOKUP($S$3&amp;"_"&amp;$S$4&amp;"_"&amp;$L66&amp;"_"&amp;$M$5&amp;"_"&amp;N$6,qryCOR[],7,FALSE))</f>
        <v/>
      </c>
      <c r="O66" s="489">
        <f t="shared" si="5"/>
        <v>0</v>
      </c>
      <c r="P66" s="489" t="str">
        <f t="shared" si="2"/>
        <v/>
      </c>
      <c r="Q66" s="490" t="str">
        <f>IF(ISERROR(P66/N66),"",IF(OR(N66=0,O66=0),Text!$F$325,IF(ISERROR(P66/N66),"",(P66/N66)*100)))</f>
        <v/>
      </c>
      <c r="R66" s="592" t="str">
        <f>IF(OR(K66="T",K66="L",P66="",Q66=""),"",IF(Q66=Text!$F$325,"Z",IF(AND(ABS(P66)&gt;$P$4,ABS(Q66)&gt;$Q$4),1,"")))</f>
        <v/>
      </c>
      <c r="S66" s="491" t="str">
        <f>IF(OR(K66="T",K66="L",P66="",Q66=""),"",IF(ISERROR(VLOOKUP($L66&amp;"_"&amp;$M$5,COR4ValIn[],6,FALSE)),"",IF(VLOOKUP($L66&amp;"_"&amp;$M$5,COR4ValIn[],6,FALSE)=0,"",VLOOKUP($L66&amp;"_"&amp;$M$5,COR4ValIn[],6,FALSE))))</f>
        <v/>
      </c>
      <c r="T66" s="492" t="str">
        <f t="shared" si="3"/>
        <v/>
      </c>
      <c r="U66" s="493" t="str">
        <f>IF(OR(K66="T",K66="L",P66="",Q66=""),"",IF(ISERROR(VLOOKUP($L66&amp;"_"&amp;$M$5,COR4ValIn[],7,FALSE)),"",IF(VLOOKUP($L66&amp;"_"&amp;$M$5,COR4ValIn[],7,FALSE)=0,"",VLOOKUP($L66&amp;"_"&amp;$M$5,COR4ValIn[],7,FALSE))))</f>
        <v/>
      </c>
      <c r="V66" s="599"/>
      <c r="W66" s="494" t="str">
        <f>IF(OR(K66="T",K66="L",P66="",Q66=""),"",IF(ISERROR(VLOOKUP($L66&amp;"_"&amp;$M$5,COR4ValIn[],8,FALSE)),"",IF(VLOOKUP($L66&amp;"_"&amp;$M$5,COR4ValIn[],8,FALSE)=0,"",VLOOKUP($L66&amp;"_"&amp;$M$5,COR4ValIn[],8,FALSE))))</f>
        <v/>
      </c>
      <c r="X66" s="495"/>
      <c r="Y66" s="496"/>
    </row>
    <row r="67" spans="1:30" ht="10" customHeight="1" x14ac:dyDescent="0.35">
      <c r="A67"/>
      <c r="B67" s="57"/>
      <c r="C67" s="26"/>
      <c r="D67" s="27"/>
      <c r="E67" s="48"/>
      <c r="F67" s="49"/>
      <c r="G67" s="49"/>
      <c r="H67" s="43"/>
      <c r="I67" s="30"/>
      <c r="J67"/>
      <c r="K67" s="142" t="s">
        <v>2826</v>
      </c>
      <c r="L67" s="573" t="str">
        <f t="shared" si="4"/>
        <v/>
      </c>
      <c r="M67" s="471" t="str">
        <f>IF(ISERROR(VLOOKUP($S$3&amp;"_"&amp;$S$4&amp;"_"&amp;$L67&amp;"_"&amp;$M$5&amp;"_"&amp;M$6,qryCOR[],7,FALSE)),"",VLOOKUP($S$3&amp;"_"&amp;$S$4&amp;"_"&amp;$L67&amp;"_"&amp;$M$5&amp;"_"&amp;M$6,qryCOR[],7,FALSE))</f>
        <v/>
      </c>
      <c r="N67" s="471" t="str">
        <f>IF(ISERROR(VLOOKUP($S$3&amp;"_"&amp;$S$4&amp;"_"&amp;$L67&amp;"_"&amp;$M$5&amp;"_"&amp;N$6,qryCOR[],7,FALSE)),"",VLOOKUP($S$3&amp;"_"&amp;$S$4&amp;"_"&amp;$L67&amp;"_"&amp;$M$5&amp;"_"&amp;N$6,qryCOR[],7,FALSE))</f>
        <v/>
      </c>
      <c r="O67" s="471" t="str">
        <f t="shared" si="5"/>
        <v/>
      </c>
      <c r="P67" s="471" t="str">
        <f t="shared" si="2"/>
        <v/>
      </c>
      <c r="Q67" s="472" t="str">
        <f>IF(ISERROR(P67/N67),"",IF(OR(N67=0,O67=0),Text!$F$325,IF(ISERROR(P67/N67),"",(P67/N67)*100)))</f>
        <v/>
      </c>
      <c r="R67" s="590" t="str">
        <f>IF(OR(K67="T",K67="L",P67="",Q67=""),"",IF(Q67=Text!$F$325,"Z",IF(AND(ABS(P67)&gt;$P$4,ABS(Q67)&gt;$Q$4),1,"")))</f>
        <v/>
      </c>
      <c r="S67" s="473" t="str">
        <f>IF(OR(K67="T",K67="L",P67="",Q67=""),"",IF(ISERROR(VLOOKUP($L67&amp;"_"&amp;$M$5,COR4ValIn[],6,FALSE)),"",IF(VLOOKUP($L67&amp;"_"&amp;$M$5,COR4ValIn[],6,FALSE)=0,"",VLOOKUP($L67&amp;"_"&amp;$M$5,COR4ValIn[],6,FALSE))))</f>
        <v/>
      </c>
      <c r="T67" s="474" t="str">
        <f t="shared" si="3"/>
        <v/>
      </c>
      <c r="U67" s="475" t="str">
        <f>IF(OR(K67="T",K67="L",P67="",Q67=""),"",IF(ISERROR(VLOOKUP($L67&amp;"_"&amp;$M$5,COR4ValIn[],7,FALSE)),"",IF(VLOOKUP($L67&amp;"_"&amp;$M$5,COR4ValIn[],7,FALSE)=0,"",VLOOKUP($L67&amp;"_"&amp;$M$5,COR4ValIn[],7,FALSE))))</f>
        <v/>
      </c>
      <c r="V67" s="476"/>
      <c r="W67" s="477" t="str">
        <f>IF(OR(K67="T",K67="L",P67="",Q67=""),"",IF(ISERROR(VLOOKUP($L67&amp;"_"&amp;$M$5,COR4ValIn[],8,FALSE)),"",IF(VLOOKUP($L67&amp;"_"&amp;$M$5,COR4ValIn[],8,FALSE)=0,"",VLOOKUP($L67&amp;"_"&amp;$M$5,COR4ValIn[],8,FALSE))))</f>
        <v/>
      </c>
      <c r="X67" s="478"/>
      <c r="Y67" s="498"/>
    </row>
    <row r="68" spans="1:30" ht="20.149999999999999" customHeight="1" x14ac:dyDescent="0.35">
      <c r="A68"/>
      <c r="B68" s="57"/>
      <c r="C68" s="45" t="str">
        <f>Text!F207</f>
        <v>Ffigurau'r Awdurdod ar gyfer y Fenter Benthyca Llywodraeth Leol (LGBI) ar gyfer gwella priffyrdd</v>
      </c>
      <c r="D68" s="27"/>
      <c r="E68" s="48"/>
      <c r="F68" s="49"/>
      <c r="G68" s="49"/>
      <c r="H68" s="43"/>
      <c r="I68" s="30"/>
      <c r="J68"/>
      <c r="K68" s="142" t="s">
        <v>2826</v>
      </c>
      <c r="L68" s="574" t="str">
        <f t="shared" si="4"/>
        <v/>
      </c>
      <c r="M68" s="480" t="str">
        <f>IF(ISERROR(VLOOKUP($S$3&amp;"_"&amp;$S$4&amp;"_"&amp;$L68&amp;"_"&amp;$M$5&amp;"_"&amp;M$6,qryCOR[],7,FALSE)),"",VLOOKUP($S$3&amp;"_"&amp;$S$4&amp;"_"&amp;$L68&amp;"_"&amp;$M$5&amp;"_"&amp;M$6,qryCOR[],7,FALSE))</f>
        <v/>
      </c>
      <c r="N68" s="480" t="str">
        <f>IF(ISERROR(VLOOKUP($S$3&amp;"_"&amp;$S$4&amp;"_"&amp;$L68&amp;"_"&amp;$M$5&amp;"_"&amp;N$6,qryCOR[],7,FALSE)),"",VLOOKUP($S$3&amp;"_"&amp;$S$4&amp;"_"&amp;$L68&amp;"_"&amp;$M$5&amp;"_"&amp;N$6,qryCOR[],7,FALSE))</f>
        <v/>
      </c>
      <c r="O68" s="480" t="str">
        <f t="shared" si="5"/>
        <v/>
      </c>
      <c r="P68" s="480" t="str">
        <f t="shared" si="2"/>
        <v/>
      </c>
      <c r="Q68" s="481" t="str">
        <f>IF(ISERROR(P68/N68),"",IF(OR(N68=0,O68=0),Text!$F$325,IF(ISERROR(P68/N68),"",(P68/N68)*100)))</f>
        <v/>
      </c>
      <c r="R68" s="591" t="str">
        <f>IF(OR(K68="T",K68="L",P68="",Q68=""),"",IF(Q68=Text!$F$325,"Z",IF(AND(ABS(P68)&gt;$P$4,ABS(Q68)&gt;$Q$4),1,"")))</f>
        <v/>
      </c>
      <c r="S68" s="482" t="str">
        <f>IF(OR(K68="T",K68="L",P68="",Q68=""),"",IF(ISERROR(VLOOKUP($L68&amp;"_"&amp;$M$5,COR4ValIn[],6,FALSE)),"",IF(VLOOKUP($L68&amp;"_"&amp;$M$5,COR4ValIn[],6,FALSE)=0,"",VLOOKUP($L68&amp;"_"&amp;$M$5,COR4ValIn[],6,FALSE))))</f>
        <v/>
      </c>
      <c r="T68" s="483" t="str">
        <f t="shared" si="3"/>
        <v/>
      </c>
      <c r="U68" s="484" t="str">
        <f>IF(OR(K68="T",K68="L",P68="",Q68=""),"",IF(ISERROR(VLOOKUP($L68&amp;"_"&amp;$M$5,COR4ValIn[],7,FALSE)),"",IF(VLOOKUP($L68&amp;"_"&amp;$M$5,COR4ValIn[],7,FALSE)=0,"",VLOOKUP($L68&amp;"_"&amp;$M$5,COR4ValIn[],7,FALSE))))</f>
        <v/>
      </c>
      <c r="V68" s="485"/>
      <c r="W68" s="486" t="str">
        <f>IF(OR(K68="T",K68="L",P68="",Q68=""),"",IF(ISERROR(VLOOKUP($L68&amp;"_"&amp;$M$5,COR4ValIn[],8,FALSE)),"",IF(VLOOKUP($L68&amp;"_"&amp;$M$5,COR4ValIn[],8,FALSE)=0,"",VLOOKUP($L68&amp;"_"&amp;$M$5,COR4ValIn[],8,FALSE))))</f>
        <v/>
      </c>
      <c r="X68" s="487"/>
      <c r="Y68" s="499"/>
    </row>
    <row r="69" spans="1:30" ht="20.149999999999999" customHeight="1" x14ac:dyDescent="0.35">
      <c r="A69"/>
      <c r="B69" s="57"/>
      <c r="C69" s="364">
        <v>56</v>
      </c>
      <c r="D69" s="47" t="str">
        <f>Text!F208</f>
        <v>Swm sydd wedi'i gynnwys yn llinell 31.1 uchod sy'n gysylltiedig â'r LGBI ar gyfer gwella priffyrdd</v>
      </c>
      <c r="E69" s="49"/>
      <c r="F69" s="49"/>
      <c r="G69" s="370">
        <v>0</v>
      </c>
      <c r="H69" s="43"/>
      <c r="I69" s="30"/>
      <c r="J69"/>
      <c r="K69"/>
      <c r="L69" s="575">
        <f t="shared" si="4"/>
        <v>56</v>
      </c>
      <c r="M69" s="447" t="str">
        <f>IF(ISERROR(VLOOKUP($S$3&amp;"_"&amp;$S$4&amp;"_"&amp;$L69&amp;"_"&amp;$M$5&amp;"_"&amp;M$6,qryCOR[],7,FALSE)),"",VLOOKUP($S$3&amp;"_"&amp;$S$4&amp;"_"&amp;$L69&amp;"_"&amp;$M$5&amp;"_"&amp;M$6,qryCOR[],7,FALSE))</f>
        <v/>
      </c>
      <c r="N69" s="447" t="str">
        <f>IF(ISERROR(VLOOKUP($S$3&amp;"_"&amp;$S$4&amp;"_"&amp;$L69&amp;"_"&amp;$M$5&amp;"_"&amp;N$6,qryCOR[],7,FALSE)),"",VLOOKUP($S$3&amp;"_"&amp;$S$4&amp;"_"&amp;$L69&amp;"_"&amp;$M$5&amp;"_"&amp;N$6,qryCOR[],7,FALSE))</f>
        <v/>
      </c>
      <c r="O69" s="447">
        <f t="shared" si="5"/>
        <v>0</v>
      </c>
      <c r="P69" s="447" t="str">
        <f t="shared" si="2"/>
        <v/>
      </c>
      <c r="Q69" s="448" t="str">
        <f>IF(ISERROR(P69/N69),"",IF(OR(N69=0,O69=0),Text!$F$325,IF(ISERROR(P69/N69),"",(P69/N69)*100)))</f>
        <v/>
      </c>
      <c r="R69" s="585" t="str">
        <f>IF(OR(K69="T",K69="L",P69="",Q69=""),"",IF(Q69=Text!$F$325,"Z",IF(AND(ABS(P69)&gt;$P$4,ABS(Q69)&gt;$Q$4),1,"")))</f>
        <v/>
      </c>
      <c r="S69" s="449" t="str">
        <f>IF(OR(K69="T",K69="L",P69="",Q69=""),"",IF(ISERROR(VLOOKUP($L69&amp;"_"&amp;$M$5,COR4ValIn[],6,FALSE)),"",IF(VLOOKUP($L69&amp;"_"&amp;$M$5,COR4ValIn[],6,FALSE)=0,"",VLOOKUP($L69&amp;"_"&amp;$M$5,COR4ValIn[],6,FALSE))))</f>
        <v/>
      </c>
      <c r="T69" s="450" t="str">
        <f t="shared" si="3"/>
        <v/>
      </c>
      <c r="U69" s="451" t="str">
        <f>IF(OR(K69="T",K69="L",P69="",Q69=""),"",IF(ISERROR(VLOOKUP($L69&amp;"_"&amp;$M$5,COR4ValIn[],7,FALSE)),"",IF(VLOOKUP($L69&amp;"_"&amp;$M$5,COR4ValIn[],7,FALSE)=0,"",VLOOKUP($L69&amp;"_"&amp;$M$5,COR4ValIn[],7,FALSE))))</f>
        <v/>
      </c>
      <c r="V69" s="597"/>
      <c r="W69" s="452" t="str">
        <f>IF(OR(K69="T",K69="L",P69="",Q69=""),"",IF(ISERROR(VLOOKUP($L69&amp;"_"&amp;$M$5,COR4ValIn[],8,FALSE)),"",IF(VLOOKUP($L69&amp;"_"&amp;$M$5,COR4ValIn[],8,FALSE)=0,"",VLOOKUP($L69&amp;"_"&amp;$M$5,COR4ValIn[],8,FALSE))))</f>
        <v/>
      </c>
      <c r="X69" s="453"/>
      <c r="Y69" s="497"/>
    </row>
    <row r="70" spans="1:30" ht="20.149999999999999" customHeight="1" x14ac:dyDescent="0.35">
      <c r="A70"/>
      <c r="B70" s="57"/>
      <c r="C70" s="364">
        <v>57</v>
      </c>
      <c r="D70" s="47" t="str">
        <f>Text!F209</f>
        <v>Swm sydd wedi'i gynnwys yn llinell 31.1 uchod sy'n gysylltiedig ag ysgolion 21ain Ganrif</v>
      </c>
      <c r="E70" s="49"/>
      <c r="F70" s="49"/>
      <c r="G70" s="372">
        <v>0</v>
      </c>
      <c r="H70" s="43"/>
      <c r="I70" s="30"/>
      <c r="J70"/>
      <c r="K70"/>
      <c r="L70" s="576">
        <f>IF(K70="L","",C70)</f>
        <v>57</v>
      </c>
      <c r="M70" s="443" t="str">
        <f>IF(ISERROR(VLOOKUP($S$3&amp;"_"&amp;$S$4&amp;"_"&amp;$L70&amp;"_"&amp;$M$5&amp;"_"&amp;M$6,qryCOR[],7,FALSE)),"",VLOOKUP($S$3&amp;"_"&amp;$S$4&amp;"_"&amp;$L70&amp;"_"&amp;$M$5&amp;"_"&amp;M$6,qryCOR[],7,FALSE))</f>
        <v/>
      </c>
      <c r="N70" s="443" t="str">
        <f>IF(ISERROR(VLOOKUP($S$3&amp;"_"&amp;$S$4&amp;"_"&amp;$L70&amp;"_"&amp;$M$5&amp;"_"&amp;N$6,qryCOR[],7,FALSE)),"",VLOOKUP($S$3&amp;"_"&amp;$S$4&amp;"_"&amp;$L70&amp;"_"&amp;$M$5&amp;"_"&amp;N$6,qryCOR[],7,FALSE))</f>
        <v/>
      </c>
      <c r="O70" s="443">
        <f t="shared" si="5"/>
        <v>0</v>
      </c>
      <c r="P70" s="443" t="str">
        <f>IF(ISERROR(O70-N70),"",O70-N70)</f>
        <v/>
      </c>
      <c r="Q70" s="445" t="str">
        <f>IF(ISERROR(P70/N70),"",IF(OR(N70=0,O70=0),Text!$F$325,IF(ISERROR(P70/N70),"",(P70/N70)*100)))</f>
        <v/>
      </c>
      <c r="R70" s="594" t="str">
        <f>IF(OR(K70="T",K70="L",P70="",Q70=""),"",IF(Q70=Text!$F$325,"Z",IF(AND(ABS(P70)&gt;$P$4,ABS(Q70)&gt;$Q$4),1,"")))</f>
        <v/>
      </c>
      <c r="S70" s="316" t="str">
        <f>IF(OR(K70="T",K70="L",P70="",Q70=""),"",IF(ISERROR(VLOOKUP($L70&amp;"_"&amp;$M$5,COR4ValIn[],6,FALSE)),"",IF(VLOOKUP($L70&amp;"_"&amp;$M$5,COR4ValIn[],6,FALSE)=0,"",VLOOKUP($L70&amp;"_"&amp;$M$5,COR4ValIn[],6,FALSE))))</f>
        <v/>
      </c>
      <c r="T70" s="317" t="str">
        <f>IF(S70="","",IF(OR(K70="T",K70="L",P70="",Q70=""),"",IF(U70="C","",IF(S70=1,1,""))))</f>
        <v/>
      </c>
      <c r="U70" s="318" t="str">
        <f>IF(OR(K70="T",K70="L",P70="",Q70=""),"",IF(ISERROR(VLOOKUP($L70&amp;"_"&amp;$M$5,COR4ValIn[],7,FALSE)),"",IF(VLOOKUP($L70&amp;"_"&amp;$M$5,COR4ValIn[],7,FALSE)=0,"",VLOOKUP($L70&amp;"_"&amp;$M$5,COR4ValIn[],7,FALSE))))</f>
        <v/>
      </c>
      <c r="V70" s="600"/>
      <c r="W70" s="319" t="str">
        <f>IF(OR(K70="T",K70="L",P70="",Q70=""),"",IF(ISERROR(VLOOKUP($L70&amp;"_"&amp;$M$5,COR4ValIn[],8,FALSE)),"",IF(VLOOKUP($L70&amp;"_"&amp;$M$5,COR4ValIn[],8,FALSE)=0,"",VLOOKUP($L70&amp;"_"&amp;$M$5,COR4ValIn[],8,FALSE))))</f>
        <v/>
      </c>
      <c r="X70" s="320"/>
      <c r="Y70" s="301"/>
    </row>
    <row r="71" spans="1:30" ht="10" customHeight="1" x14ac:dyDescent="0.35">
      <c r="A71"/>
      <c r="B71" s="57"/>
      <c r="C71" s="63"/>
      <c r="D71" s="29"/>
      <c r="E71" s="29"/>
      <c r="F71" s="29"/>
      <c r="G71" s="29"/>
      <c r="H71" s="29"/>
      <c r="I71" s="30"/>
      <c r="J71"/>
      <c r="K71"/>
      <c r="L71" s="308"/>
      <c r="M71" s="309"/>
      <c r="N71" s="309"/>
      <c r="O71" s="309"/>
      <c r="P71" s="309"/>
      <c r="Q71" s="310"/>
      <c r="R71" s="321"/>
      <c r="S71" s="322"/>
      <c r="T71" s="322"/>
      <c r="U71" s="311"/>
      <c r="V71" s="312"/>
      <c r="W71" s="313"/>
      <c r="X71" s="314"/>
      <c r="Y71" s="315"/>
    </row>
    <row r="72" spans="1:30" ht="20.149999999999999" customHeight="1" x14ac:dyDescent="0.35">
      <c r="A72"/>
      <c r="B72" s="57"/>
      <c r="C72" s="26" t="str">
        <f>Text!F210</f>
        <v>Defnyddiwch y celloedd gwyn yn unig i gofnodi</v>
      </c>
      <c r="D72" s="29"/>
      <c r="E72" s="29"/>
      <c r="F72" s="29"/>
      <c r="G72" s="29"/>
      <c r="H72" s="29"/>
      <c r="I72" s="30"/>
      <c r="J72"/>
      <c r="K72"/>
      <c r="L72"/>
      <c r="M72"/>
      <c r="N72"/>
      <c r="O72"/>
      <c r="P72"/>
      <c r="Q72"/>
      <c r="R72"/>
      <c r="S72"/>
      <c r="T72"/>
      <c r="U72"/>
      <c r="V72"/>
      <c r="W72"/>
      <c r="X72"/>
      <c r="Y72"/>
    </row>
    <row r="73" spans="1:30" ht="20.149999999999999" customHeight="1" x14ac:dyDescent="0.35">
      <c r="A73"/>
      <c r="B73" s="57"/>
      <c r="C73" s="26" t="str">
        <f>Text!F211</f>
        <v>Mae'r celloedd glas wedi'u cyfrifo</v>
      </c>
      <c r="D73" s="29"/>
      <c r="E73" s="29"/>
      <c r="F73" s="29"/>
      <c r="G73" s="29"/>
      <c r="H73" s="29"/>
      <c r="I73" s="30"/>
      <c r="J73"/>
      <c r="K73"/>
      <c r="L73" s="248"/>
      <c r="M73" s="249"/>
      <c r="N73" s="249"/>
      <c r="O73" s="249"/>
      <c r="P73" s="249"/>
      <c r="Q73" s="250"/>
      <c r="R73" s="251"/>
      <c r="S73" s="252"/>
      <c r="T73" s="253"/>
      <c r="U73" s="254"/>
      <c r="V73" s="255"/>
      <c r="W73" s="257"/>
      <c r="X73" s="257"/>
      <c r="Y73" s="256"/>
    </row>
    <row r="74" spans="1:30" ht="20.149999999999999" customHeight="1" x14ac:dyDescent="0.35">
      <c r="A74"/>
      <c r="B74" s="64"/>
      <c r="C74" s="155" t="str">
        <f>Text!F212</f>
        <v>Nid yw'r celloedd aur yn cael eu defnyddio</v>
      </c>
      <c r="D74" s="34"/>
      <c r="E74" s="34"/>
      <c r="F74" s="34"/>
      <c r="G74" s="34"/>
      <c r="H74" s="34"/>
      <c r="I74" s="38"/>
      <c r="J74"/>
      <c r="K74"/>
      <c r="L74" s="248"/>
      <c r="M74" s="249"/>
      <c r="N74" s="249"/>
      <c r="O74" s="249"/>
      <c r="P74" s="249"/>
      <c r="Q74" s="250"/>
      <c r="R74" s="251"/>
      <c r="S74" s="252"/>
      <c r="T74" s="253"/>
      <c r="U74" s="254"/>
      <c r="V74" s="255"/>
      <c r="W74" s="257"/>
      <c r="X74" s="257"/>
      <c r="Y74" s="256"/>
    </row>
    <row r="75" spans="1:30" ht="15" customHeight="1" x14ac:dyDescent="0.35">
      <c r="L75" s="647"/>
      <c r="M75" s="326"/>
      <c r="N75" s="326"/>
      <c r="O75" s="326"/>
      <c r="P75" s="326"/>
      <c r="Q75" s="327"/>
      <c r="R75" s="648"/>
      <c r="S75" s="649"/>
      <c r="T75" s="650"/>
      <c r="U75" s="651"/>
      <c r="V75" s="312"/>
      <c r="W75" s="314"/>
      <c r="X75" s="314"/>
      <c r="Y75" s="315"/>
    </row>
    <row r="76" spans="1:30" ht="20.149999999999999" customHeight="1" x14ac:dyDescent="0.35">
      <c r="L76" s="647"/>
      <c r="M76" s="326"/>
      <c r="N76" s="326"/>
      <c r="O76" s="326"/>
      <c r="P76" s="326"/>
      <c r="Q76" s="327"/>
      <c r="R76" s="648"/>
      <c r="S76" s="649"/>
      <c r="T76" s="650"/>
      <c r="U76" s="651"/>
      <c r="V76" s="312"/>
      <c r="W76" s="314"/>
      <c r="X76" s="314"/>
      <c r="Y76" s="315"/>
      <c r="AD76" s="221"/>
    </row>
  </sheetData>
  <sheetProtection sheet="1" formatCells="0" formatColumns="0" formatRows="0"/>
  <mergeCells count="5">
    <mergeCell ref="U2:AA4"/>
    <mergeCell ref="D28:F28"/>
    <mergeCell ref="D14:F14"/>
    <mergeCell ref="K5:K6"/>
    <mergeCell ref="D56:F56"/>
  </mergeCells>
  <phoneticPr fontId="0" type="noConversion"/>
  <conditionalFormatting sqref="G17:H17 G34 G36:G37 G55:G57 G24:H24 G9 G27:G29 H27:H28">
    <cfRule type="expression" dxfId="97" priority="3" stopIfTrue="1">
      <formula>$H$12="Please select your authority on front page"</formula>
    </cfRule>
  </conditionalFormatting>
  <conditionalFormatting sqref="R9:R71">
    <cfRule type="cellIs" dxfId="96" priority="2" operator="equal">
      <formula>"Z"</formula>
    </cfRule>
  </conditionalFormatting>
  <conditionalFormatting sqref="T9:T71 R9:R71">
    <cfRule type="cellIs" dxfId="95" priority="1" operator="equal">
      <formula>1</formula>
    </cfRule>
  </conditionalFormatting>
  <printOptions horizontalCentered="1"/>
  <pageMargins left="0.19685039370078741" right="0.19685039370078741" top="7.874015748031496E-2" bottom="7.874015748031496E-2" header="0" footer="0"/>
  <pageSetup paperSize="9" scale="60" orientation="portrait" r:id="rId1"/>
  <headerFooter alignWithMargins="0"/>
  <ignoredErrors>
    <ignoredError sqref="G17:H17 G24:H24" formulaRange="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F676"/>
  <sheetViews>
    <sheetView zoomScaleNormal="100" zoomScaleSheetLayoutView="100" workbookViewId="0"/>
  </sheetViews>
  <sheetFormatPr defaultColWidth="8.84375" defaultRowHeight="12.5" x14ac:dyDescent="0.25"/>
  <cols>
    <col min="1" max="1" width="1.765625" style="619" customWidth="1"/>
    <col min="2" max="2" width="2.3046875" style="619" bestFit="1" customWidth="1"/>
    <col min="3" max="3" width="8.84375" style="619"/>
    <col min="4" max="4" width="7.765625" style="619" customWidth="1"/>
    <col min="5" max="5" width="5.3046875" style="619" customWidth="1"/>
    <col min="6" max="6" width="1.765625" style="619" customWidth="1"/>
    <col min="7" max="7" width="6.53515625" style="619" customWidth="1"/>
    <col min="8" max="8" width="8.765625" style="619" customWidth="1"/>
    <col min="9" max="9" width="2.07421875" style="619" customWidth="1"/>
    <col min="10" max="10" width="1.765625" style="619" customWidth="1"/>
    <col min="11" max="11" width="5.07421875" style="619" bestFit="1" customWidth="1"/>
    <col min="12" max="12" width="1.765625" style="619" customWidth="1"/>
    <col min="13" max="13" width="23.4609375" style="619" customWidth="1"/>
    <col min="14" max="14" width="1.765625" style="619" customWidth="1"/>
    <col min="15" max="28" width="8.84375" style="224" customWidth="1"/>
    <col min="29" max="29" width="4.69140625" style="384" hidden="1" customWidth="1"/>
    <col min="30" max="30" width="5.765625" style="384" hidden="1" customWidth="1"/>
    <col min="31" max="31" width="3.3046875" style="384" hidden="1" customWidth="1"/>
    <col min="32" max="32" width="8.4609375" style="384" hidden="1" customWidth="1"/>
    <col min="33" max="16384" width="8.84375" style="619"/>
  </cols>
  <sheetData>
    <row r="1" spans="1:32" ht="15" customHeight="1" x14ac:dyDescent="0.25">
      <c r="A1" s="224"/>
      <c r="B1" s="1"/>
      <c r="C1" s="1"/>
      <c r="D1" s="1"/>
      <c r="E1" s="1"/>
      <c r="F1" s="1"/>
      <c r="G1" s="1"/>
      <c r="H1" s="1"/>
      <c r="I1" s="1"/>
      <c r="J1" s="1"/>
      <c r="K1" s="1"/>
      <c r="L1" s="1"/>
      <c r="M1" s="1"/>
      <c r="N1" s="1"/>
    </row>
    <row r="2" spans="1:32" ht="15.5" x14ac:dyDescent="0.25">
      <c r="A2" s="1"/>
      <c r="B2" s="16"/>
      <c r="C2" s="643" t="str">
        <f>FrontPage!B2</f>
        <v>Alldro cyfalaf 2022-23</v>
      </c>
      <c r="D2" s="147"/>
      <c r="E2" s="147"/>
      <c r="F2" s="147"/>
      <c r="G2" s="147"/>
      <c r="H2" s="147"/>
      <c r="I2" s="147"/>
      <c r="J2" s="147"/>
      <c r="K2" s="147"/>
      <c r="L2" s="147"/>
      <c r="M2" s="189" t="str">
        <f>FrontPage!L2</f>
        <v>COR</v>
      </c>
      <c r="N2" s="75"/>
      <c r="AC2" s="620" t="s">
        <v>2779</v>
      </c>
      <c r="AD2" s="621"/>
      <c r="AE2" s="621"/>
      <c r="AF2" s="622"/>
    </row>
    <row r="3" spans="1:32" ht="12.75" customHeight="1" x14ac:dyDescent="0.3">
      <c r="A3" s="1"/>
      <c r="B3" s="22"/>
      <c r="C3" s="120"/>
      <c r="D3" s="120"/>
      <c r="E3" s="120"/>
      <c r="F3" s="120"/>
      <c r="G3" s="120"/>
      <c r="H3" s="120"/>
      <c r="I3" s="120"/>
      <c r="J3" s="120"/>
      <c r="K3" s="120"/>
      <c r="L3" s="120"/>
      <c r="M3" s="120"/>
      <c r="N3" s="18"/>
      <c r="AC3" s="623" t="s">
        <v>2778</v>
      </c>
      <c r="AF3" s="624"/>
    </row>
    <row r="4" spans="1:32" ht="15" customHeight="1" x14ac:dyDescent="0.35">
      <c r="A4" s="1"/>
      <c r="B4" s="22"/>
      <c r="C4" s="65" t="str">
        <f>'COR1-2'!B3</f>
        <v>Dewiswch eich awdurdod ar y dudalen flaen</v>
      </c>
      <c r="D4" s="148"/>
      <c r="E4" s="135"/>
      <c r="F4" s="149"/>
      <c r="G4" s="148"/>
      <c r="H4" s="120"/>
      <c r="I4" s="120"/>
      <c r="J4" s="120"/>
      <c r="K4" s="120"/>
      <c r="L4" s="77"/>
      <c r="M4" s="120"/>
      <c r="N4" s="18"/>
      <c r="AC4" s="625" t="s">
        <v>349</v>
      </c>
      <c r="AD4" s="626">
        <f>Year</f>
        <v>202223</v>
      </c>
      <c r="AF4" s="624"/>
    </row>
    <row r="5" spans="1:32" ht="12.75" customHeight="1" x14ac:dyDescent="0.25">
      <c r="A5" s="1"/>
      <c r="B5" s="22"/>
      <c r="C5" s="120"/>
      <c r="D5" s="120"/>
      <c r="E5" s="120"/>
      <c r="F5" s="77"/>
      <c r="G5" s="77"/>
      <c r="H5" s="77"/>
      <c r="I5" s="77"/>
      <c r="J5" s="77"/>
      <c r="K5" s="77"/>
      <c r="L5" s="77"/>
      <c r="M5" s="731" t="str">
        <f>Text!F283</f>
        <v>Rhowch sylw isod os oes angen</v>
      </c>
      <c r="N5" s="78"/>
      <c r="AC5" s="625" t="s">
        <v>350</v>
      </c>
      <c r="AD5" s="626">
        <f>UANumber</f>
        <v>0</v>
      </c>
      <c r="AF5" s="624"/>
    </row>
    <row r="6" spans="1:32" ht="12.75" customHeight="1" x14ac:dyDescent="0.25">
      <c r="A6" s="1"/>
      <c r="B6" s="79"/>
      <c r="C6" s="150" t="str">
        <f>Text!F216</f>
        <v>Gwiriadau dilysu</v>
      </c>
      <c r="D6" s="150"/>
      <c r="E6" s="150"/>
      <c r="F6" s="150"/>
      <c r="G6" s="150"/>
      <c r="H6" s="150"/>
      <c r="I6" s="120"/>
      <c r="J6" s="150"/>
      <c r="K6" s="151" t="str">
        <f>Text!F280</f>
        <v>Goddefiant</v>
      </c>
      <c r="L6" s="150"/>
      <c r="M6" s="732"/>
      <c r="N6" s="80"/>
      <c r="AC6" s="627" t="s">
        <v>353</v>
      </c>
      <c r="AD6" s="628" t="s">
        <v>354</v>
      </c>
      <c r="AE6" s="628" t="s">
        <v>355</v>
      </c>
      <c r="AF6" s="624"/>
    </row>
    <row r="7" spans="1:32" ht="12.75" customHeight="1" x14ac:dyDescent="0.25">
      <c r="A7" s="1"/>
      <c r="B7" s="22"/>
      <c r="C7" s="15"/>
      <c r="D7" s="15"/>
      <c r="E7" s="15"/>
      <c r="F7" s="15"/>
      <c r="G7" s="15"/>
      <c r="H7" s="15"/>
      <c r="I7" s="15"/>
      <c r="J7" s="15"/>
      <c r="K7" s="15"/>
      <c r="L7" s="15"/>
      <c r="M7" s="73"/>
      <c r="N7" s="81"/>
      <c r="AC7" s="629"/>
      <c r="AF7" s="624"/>
    </row>
    <row r="8" spans="1:32" ht="12.75" customHeight="1" x14ac:dyDescent="0.3">
      <c r="A8" s="1"/>
      <c r="B8" s="82"/>
      <c r="C8" s="83" t="str">
        <f>Text!F217</f>
        <v>CYLLIDO CYFALAF</v>
      </c>
      <c r="D8" s="15"/>
      <c r="E8" s="15"/>
      <c r="F8" s="15"/>
      <c r="G8" s="15"/>
      <c r="H8" s="15"/>
      <c r="I8" s="15"/>
      <c r="J8" s="15"/>
      <c r="K8" s="15"/>
      <c r="L8" s="15"/>
      <c r="M8" s="73"/>
      <c r="N8" s="81"/>
      <c r="AC8" s="629"/>
      <c r="AF8" s="624"/>
    </row>
    <row r="9" spans="1:32" ht="12.75" customHeight="1" x14ac:dyDescent="0.25">
      <c r="A9" s="1"/>
      <c r="B9" s="22"/>
      <c r="C9" s="15"/>
      <c r="D9" s="15"/>
      <c r="E9" s="15"/>
      <c r="F9" s="15"/>
      <c r="G9" s="15"/>
      <c r="H9" s="15"/>
      <c r="I9" s="15"/>
      <c r="J9" s="15"/>
      <c r="K9" s="15"/>
      <c r="L9" s="15"/>
      <c r="M9" s="73"/>
      <c r="N9" s="81"/>
      <c r="AC9" s="629"/>
      <c r="AF9" s="624"/>
    </row>
    <row r="10" spans="1:32" ht="12.75" customHeight="1" x14ac:dyDescent="0.35">
      <c r="A10" s="1"/>
      <c r="B10" s="84">
        <v>1</v>
      </c>
      <c r="C10" s="70" t="str">
        <f>Text!F218</f>
        <v>Llinell 30.1 a 30.2 yn fwy na 0</v>
      </c>
      <c r="D10" s="85"/>
      <c r="E10" s="85"/>
      <c r="F10" s="85"/>
      <c r="G10" s="85"/>
      <c r="H10" s="66"/>
      <c r="I10" s="66"/>
      <c r="J10" s="66"/>
      <c r="K10" s="15"/>
      <c r="L10" s="15"/>
      <c r="M10" s="97" t="str">
        <f>IF(H11&gt;0,Text!F285,Text!F284)</f>
        <v>Rhowch sylw</v>
      </c>
      <c r="N10" s="81"/>
      <c r="AC10" s="629"/>
      <c r="AF10" s="624"/>
    </row>
    <row r="11" spans="1:32" ht="12.75" customHeight="1" x14ac:dyDescent="0.35">
      <c r="A11" s="1"/>
      <c r="B11" s="22"/>
      <c r="C11" s="85"/>
      <c r="D11" s="85"/>
      <c r="E11" s="85"/>
      <c r="F11" s="85"/>
      <c r="G11" s="86" t="str">
        <f>Text!F219</f>
        <v>Llinell 30.1 + Llinell 30.2</v>
      </c>
      <c r="H11" s="72">
        <f>VLOOKUP($AC$11&amp;"_"&amp;AD11&amp;"_"&amp;$AE$11,CORData,7,FALSE)+VLOOKUP($AC$11&amp;"_"&amp;AD12&amp;"_"&amp;$AE$11,CORData,7,FALSE)</f>
        <v>0</v>
      </c>
      <c r="I11" s="67"/>
      <c r="J11" s="15"/>
      <c r="K11" s="87" t="s">
        <v>358</v>
      </c>
      <c r="L11" s="15"/>
      <c r="M11" s="727"/>
      <c r="N11" s="88"/>
      <c r="AC11" s="625" t="s">
        <v>231</v>
      </c>
      <c r="AD11" s="630" t="s">
        <v>30</v>
      </c>
      <c r="AE11" s="630" t="s">
        <v>357</v>
      </c>
      <c r="AF11" s="624"/>
    </row>
    <row r="12" spans="1:32" ht="12.75" customHeight="1" x14ac:dyDescent="0.35">
      <c r="A12" s="1"/>
      <c r="B12" s="22"/>
      <c r="C12" s="15"/>
      <c r="D12" s="15"/>
      <c r="E12" s="15"/>
      <c r="F12" s="15"/>
      <c r="G12" s="15"/>
      <c r="H12" s="15"/>
      <c r="I12" s="15"/>
      <c r="J12" s="15"/>
      <c r="K12" s="15"/>
      <c r="L12" s="50"/>
      <c r="M12" s="728"/>
      <c r="N12" s="88"/>
      <c r="AC12" s="625"/>
      <c r="AD12" s="630">
        <v>30.2</v>
      </c>
      <c r="AE12" s="630"/>
      <c r="AF12" s="624"/>
    </row>
    <row r="13" spans="1:32" ht="12.75" customHeight="1" x14ac:dyDescent="0.35">
      <c r="A13" s="1"/>
      <c r="B13" s="22"/>
      <c r="C13" s="15"/>
      <c r="D13" s="15"/>
      <c r="E13" s="15"/>
      <c r="F13" s="15"/>
      <c r="G13" s="15"/>
      <c r="H13" s="15"/>
      <c r="I13" s="67"/>
      <c r="J13" s="89"/>
      <c r="K13" s="90"/>
      <c r="L13" s="50"/>
      <c r="M13" s="729"/>
      <c r="N13" s="88"/>
      <c r="AC13" s="629"/>
      <c r="AD13" s="630"/>
      <c r="AE13" s="630"/>
      <c r="AF13" s="624"/>
    </row>
    <row r="14" spans="1:32" ht="12.75" customHeight="1" x14ac:dyDescent="0.25">
      <c r="A14" s="1"/>
      <c r="B14" s="22"/>
      <c r="C14" s="15"/>
      <c r="D14" s="15"/>
      <c r="E14" s="15"/>
      <c r="F14" s="89"/>
      <c r="G14" s="15"/>
      <c r="H14" s="67"/>
      <c r="I14" s="67"/>
      <c r="J14" s="89"/>
      <c r="K14" s="15"/>
      <c r="L14" s="15"/>
      <c r="M14" s="74"/>
      <c r="N14" s="91"/>
      <c r="AC14" s="629"/>
      <c r="AF14" s="624"/>
    </row>
    <row r="15" spans="1:32" ht="12.75" customHeight="1" x14ac:dyDescent="0.3">
      <c r="A15" s="1"/>
      <c r="B15" s="84">
        <v>2</v>
      </c>
      <c r="C15" s="69" t="str">
        <f>Text!F220</f>
        <v>Llinell 35 fel canran o linell 33</v>
      </c>
      <c r="D15" s="15"/>
      <c r="E15" s="15"/>
      <c r="F15" s="15"/>
      <c r="G15" s="92"/>
      <c r="H15" s="92"/>
      <c r="I15" s="15"/>
      <c r="J15" s="15"/>
      <c r="K15" s="15"/>
      <c r="L15" s="15"/>
      <c r="M15" s="97" t="e">
        <f>IF(H18&gt;=4,Text!F285,Text!F284)</f>
        <v>#DIV/0!</v>
      </c>
      <c r="N15" s="81"/>
      <c r="AC15" s="625"/>
      <c r="AD15" s="630"/>
      <c r="AE15" s="630"/>
      <c r="AF15" s="624"/>
    </row>
    <row r="16" spans="1:32" ht="12.75" customHeight="1" x14ac:dyDescent="0.25">
      <c r="A16" s="1"/>
      <c r="B16" s="22"/>
      <c r="C16" s="15"/>
      <c r="D16" s="15"/>
      <c r="E16" s="15"/>
      <c r="F16" s="15"/>
      <c r="G16" s="86" t="str">
        <f>Text!F221</f>
        <v>Llinell 35</v>
      </c>
      <c r="H16" s="72">
        <f>VLOOKUP($AC$11&amp;"_"&amp;AD16&amp;"_"&amp;$AE$11,CORData,7,FALSE)</f>
        <v>0</v>
      </c>
      <c r="I16" s="70"/>
      <c r="J16" s="15"/>
      <c r="K16" s="15"/>
      <c r="L16" s="15"/>
      <c r="M16" s="727"/>
      <c r="N16" s="655"/>
      <c r="AC16" s="625"/>
      <c r="AD16" s="630" t="s">
        <v>359</v>
      </c>
      <c r="AE16" s="630"/>
      <c r="AF16" s="624"/>
    </row>
    <row r="17" spans="1:32" ht="12.75" customHeight="1" x14ac:dyDescent="0.35">
      <c r="A17" s="1"/>
      <c r="B17" s="22"/>
      <c r="C17" s="15"/>
      <c r="D17" s="15"/>
      <c r="E17" s="15"/>
      <c r="F17" s="15"/>
      <c r="G17" s="86" t="str">
        <f>Text!F222</f>
        <v>Llinell 33</v>
      </c>
      <c r="H17" s="72">
        <f>VLOOKUP($AC$11&amp;"_"&amp;AD17&amp;"_"&amp;$AE$11,CORData,7,FALSE)</f>
        <v>0</v>
      </c>
      <c r="I17" s="70"/>
      <c r="J17" s="15"/>
      <c r="K17" s="90"/>
      <c r="L17" s="50"/>
      <c r="M17" s="728"/>
      <c r="N17" s="88"/>
      <c r="AC17" s="629"/>
      <c r="AD17" s="630" t="s">
        <v>361</v>
      </c>
      <c r="AE17" s="630"/>
      <c r="AF17" s="624"/>
    </row>
    <row r="18" spans="1:32" ht="12.75" customHeight="1" x14ac:dyDescent="0.35">
      <c r="A18" s="1"/>
      <c r="B18" s="22"/>
      <c r="C18" s="15"/>
      <c r="D18" s="15"/>
      <c r="E18" s="15"/>
      <c r="F18" s="15"/>
      <c r="G18" s="92"/>
      <c r="H18" s="67" t="e">
        <f>(H16/H17)*100</f>
        <v>#DIV/0!</v>
      </c>
      <c r="I18" s="15" t="s">
        <v>364</v>
      </c>
      <c r="J18" s="15"/>
      <c r="K18" s="87" t="s">
        <v>360</v>
      </c>
      <c r="L18" s="50"/>
      <c r="M18" s="729"/>
      <c r="N18" s="88"/>
      <c r="AC18" s="629"/>
      <c r="AF18" s="624"/>
    </row>
    <row r="19" spans="1:32" ht="12.75" customHeight="1" x14ac:dyDescent="0.25">
      <c r="A19" s="1"/>
      <c r="B19" s="22"/>
      <c r="C19" s="15"/>
      <c r="D19" s="15"/>
      <c r="E19" s="15"/>
      <c r="F19" s="89"/>
      <c r="G19" s="15"/>
      <c r="H19" s="67"/>
      <c r="I19" s="67"/>
      <c r="J19" s="89"/>
      <c r="K19" s="15"/>
      <c r="L19" s="15"/>
      <c r="M19" s="74"/>
      <c r="N19" s="91"/>
      <c r="AC19" s="629"/>
      <c r="AF19" s="624"/>
    </row>
    <row r="20" spans="1:32" ht="12.75" customHeight="1" x14ac:dyDescent="0.3">
      <c r="A20" s="1"/>
      <c r="B20" s="84">
        <v>3</v>
      </c>
      <c r="C20" s="69" t="str">
        <f>Text!F223</f>
        <v>Llinell 38 + llinell 39 yn fwy na 0</v>
      </c>
      <c r="D20" s="15"/>
      <c r="E20" s="66"/>
      <c r="F20" s="66"/>
      <c r="G20" s="66"/>
      <c r="H20" s="66"/>
      <c r="I20" s="66"/>
      <c r="J20" s="66"/>
      <c r="K20" s="15"/>
      <c r="L20" s="15"/>
      <c r="M20" s="97" t="str">
        <f>IF(H23&gt;0,Text!F285,Text!F284)</f>
        <v>Rhowch sylw</v>
      </c>
      <c r="N20" s="81"/>
      <c r="AC20" s="629"/>
      <c r="AF20" s="624"/>
    </row>
    <row r="21" spans="1:32" ht="12.75" customHeight="1" x14ac:dyDescent="0.25">
      <c r="A21" s="1"/>
      <c r="B21" s="22"/>
      <c r="C21" s="15"/>
      <c r="D21" s="15"/>
      <c r="E21" s="15"/>
      <c r="F21" s="15"/>
      <c r="G21" s="86" t="str">
        <f>Text!F224</f>
        <v>Llinell 38</v>
      </c>
      <c r="H21" s="72">
        <f>VLOOKUP($AC$11&amp;"_"&amp;AD21&amp;"_"&amp;$AE$11,CORData,7,FALSE)</f>
        <v>0</v>
      </c>
      <c r="I21" s="67"/>
      <c r="J21" s="15"/>
      <c r="K21" s="15"/>
      <c r="L21" s="15"/>
      <c r="M21" s="727"/>
      <c r="N21" s="88"/>
      <c r="AC21" s="625"/>
      <c r="AD21" s="630" t="s">
        <v>371</v>
      </c>
      <c r="AE21" s="630"/>
      <c r="AF21" s="624"/>
    </row>
    <row r="22" spans="1:32" ht="12.75" customHeight="1" x14ac:dyDescent="0.35">
      <c r="A22" s="1"/>
      <c r="B22" s="22"/>
      <c r="C22" s="15"/>
      <c r="D22" s="15"/>
      <c r="E22" s="15"/>
      <c r="F22" s="15"/>
      <c r="G22" s="156" t="str">
        <f>Text!F225</f>
        <v>Llinell 39</v>
      </c>
      <c r="H22" s="72">
        <f>VLOOKUP($AC$11&amp;"_"&amp;AD22&amp;"_"&amp;$AE$11,CORData,7,FALSE)</f>
        <v>0</v>
      </c>
      <c r="I22" s="67"/>
      <c r="J22" s="15"/>
      <c r="K22" s="87"/>
      <c r="L22" s="50"/>
      <c r="M22" s="728"/>
      <c r="N22" s="88"/>
      <c r="AC22" s="625"/>
      <c r="AD22" s="630" t="s">
        <v>372</v>
      </c>
      <c r="AE22" s="630"/>
      <c r="AF22" s="624"/>
    </row>
    <row r="23" spans="1:32" ht="12.75" customHeight="1" x14ac:dyDescent="0.35">
      <c r="A23" s="1"/>
      <c r="B23" s="22"/>
      <c r="C23" s="15"/>
      <c r="D23" s="15"/>
      <c r="E23" s="15"/>
      <c r="F23" s="15"/>
      <c r="G23" s="92" t="str">
        <f>Text!F226</f>
        <v>Cyfanswm</v>
      </c>
      <c r="H23" s="72">
        <f>SUM(H21:H22)</f>
        <v>0</v>
      </c>
      <c r="I23" s="15"/>
      <c r="J23" s="15"/>
      <c r="K23" s="87" t="s">
        <v>358</v>
      </c>
      <c r="L23" s="50"/>
      <c r="M23" s="729"/>
      <c r="N23" s="88"/>
      <c r="AC23" s="629"/>
      <c r="AF23" s="624"/>
    </row>
    <row r="24" spans="1:32" ht="12.75" customHeight="1" x14ac:dyDescent="0.25">
      <c r="A24" s="1"/>
      <c r="B24" s="22"/>
      <c r="C24" s="15"/>
      <c r="D24" s="15"/>
      <c r="E24" s="15"/>
      <c r="F24" s="15"/>
      <c r="G24" s="15"/>
      <c r="H24" s="15"/>
      <c r="I24" s="15"/>
      <c r="J24" s="15"/>
      <c r="K24" s="15"/>
      <c r="L24" s="15"/>
      <c r="M24" s="74"/>
      <c r="N24" s="91"/>
      <c r="AC24" s="629"/>
      <c r="AF24" s="624"/>
    </row>
    <row r="25" spans="1:32" ht="12.75" customHeight="1" x14ac:dyDescent="0.3">
      <c r="A25" s="1"/>
      <c r="B25" s="84">
        <v>4</v>
      </c>
      <c r="C25" s="70" t="str">
        <f>Text!F227</f>
        <v>Liinell 38 + llinell 39 fel canran o linell 33</v>
      </c>
      <c r="D25" s="15"/>
      <c r="E25" s="15"/>
      <c r="F25" s="15"/>
      <c r="G25" s="15"/>
      <c r="H25" s="15"/>
      <c r="I25" s="15"/>
      <c r="J25" s="15"/>
      <c r="K25" s="15"/>
      <c r="L25" s="15"/>
      <c r="M25" s="97" t="e">
        <f>IF(H28&gt;=90,Text!F285,Text!F284)</f>
        <v>#DIV/0!</v>
      </c>
      <c r="N25" s="81"/>
      <c r="AC25" s="629"/>
      <c r="AD25" s="630" t="s">
        <v>371</v>
      </c>
      <c r="AF25" s="624"/>
    </row>
    <row r="26" spans="1:32" ht="12.75" customHeight="1" x14ac:dyDescent="0.3">
      <c r="A26" s="1"/>
      <c r="B26" s="22"/>
      <c r="C26" s="93"/>
      <c r="D26" s="93"/>
      <c r="E26" s="15"/>
      <c r="F26" s="15"/>
      <c r="G26" s="86" t="str">
        <f>Text!F228</f>
        <v>Llinell 38 + Llinell 39</v>
      </c>
      <c r="H26" s="72">
        <f>VLOOKUP($AC$11&amp;"_"&amp;AD25&amp;"_"&amp;$AE$11,CORData,7,FALSE)+VLOOKUP($AC$11&amp;"_"&amp;AD26&amp;"_"&amp;$AE$11,CORData,7,FALSE)</f>
        <v>0</v>
      </c>
      <c r="I26" s="15"/>
      <c r="J26" s="15"/>
      <c r="K26" s="15"/>
      <c r="L26" s="15"/>
      <c r="M26" s="727"/>
      <c r="N26" s="88"/>
      <c r="AC26" s="629"/>
      <c r="AD26" s="630" t="s">
        <v>372</v>
      </c>
      <c r="AE26" s="630"/>
      <c r="AF26" s="624"/>
    </row>
    <row r="27" spans="1:32" ht="12.75" customHeight="1" x14ac:dyDescent="0.35">
      <c r="A27" s="1"/>
      <c r="B27" s="22"/>
      <c r="C27" s="93"/>
      <c r="D27" s="93"/>
      <c r="E27" s="15"/>
      <c r="F27" s="15"/>
      <c r="G27" s="86" t="str">
        <f>Text!F229</f>
        <v>Llinell 33</v>
      </c>
      <c r="H27" s="72">
        <f>VLOOKUP($AC$11&amp;"_"&amp;AD27&amp;"_"&amp;$AE$11,CORData,7,FALSE)</f>
        <v>0</v>
      </c>
      <c r="I27" s="15"/>
      <c r="J27" s="15"/>
      <c r="K27" s="15"/>
      <c r="L27" s="50"/>
      <c r="M27" s="728"/>
      <c r="N27" s="88"/>
      <c r="AC27" s="629"/>
      <c r="AD27" s="630" t="s">
        <v>361</v>
      </c>
      <c r="AE27" s="630"/>
      <c r="AF27" s="624"/>
    </row>
    <row r="28" spans="1:32" ht="12.75" customHeight="1" x14ac:dyDescent="0.35">
      <c r="A28" s="1"/>
      <c r="B28" s="22"/>
      <c r="C28" s="93"/>
      <c r="D28" s="93"/>
      <c r="E28" s="15"/>
      <c r="F28" s="15"/>
      <c r="G28" s="15"/>
      <c r="H28" s="67" t="e">
        <f>(H26/H27)*100</f>
        <v>#DIV/0!</v>
      </c>
      <c r="I28" s="15" t="s">
        <v>364</v>
      </c>
      <c r="J28" s="15"/>
      <c r="K28" s="385" t="s">
        <v>375</v>
      </c>
      <c r="L28" s="50"/>
      <c r="M28" s="729"/>
      <c r="N28" s="88"/>
      <c r="AC28" s="629"/>
      <c r="AE28" s="630"/>
      <c r="AF28" s="624"/>
    </row>
    <row r="29" spans="1:32" ht="12.75" customHeight="1" x14ac:dyDescent="0.35">
      <c r="A29" s="1"/>
      <c r="B29" s="22"/>
      <c r="C29" s="93"/>
      <c r="D29" s="93"/>
      <c r="E29" s="15"/>
      <c r="F29" s="15"/>
      <c r="G29" s="92"/>
      <c r="H29" s="94"/>
      <c r="I29" s="15"/>
      <c r="J29" s="15"/>
      <c r="K29" s="120"/>
      <c r="L29" s="50"/>
      <c r="M29" s="15"/>
      <c r="N29" s="18"/>
      <c r="AC29" s="629"/>
      <c r="AF29" s="624"/>
    </row>
    <row r="30" spans="1:32" ht="12.75" customHeight="1" x14ac:dyDescent="0.3">
      <c r="A30" s="1"/>
      <c r="B30" s="84">
        <v>5</v>
      </c>
      <c r="C30" s="69" t="str">
        <f>Text!F230</f>
        <v>Llinell 40 neu 43 yn fwy nag 1</v>
      </c>
      <c r="D30" s="15"/>
      <c r="E30" s="15"/>
      <c r="F30" s="15"/>
      <c r="G30" s="15"/>
      <c r="H30" s="15"/>
      <c r="I30" s="15"/>
      <c r="J30" s="15"/>
      <c r="K30" s="120"/>
      <c r="L30" s="15"/>
      <c r="M30" s="97" t="str">
        <f>IF(OR(H31&gt;1,H32&gt;1),Text!F285,Text!F284)</f>
        <v>Rhowch sylw</v>
      </c>
      <c r="N30" s="81"/>
      <c r="AC30" s="629"/>
      <c r="AF30" s="624"/>
    </row>
    <row r="31" spans="1:32" ht="12.75" customHeight="1" x14ac:dyDescent="0.25">
      <c r="A31" s="1"/>
      <c r="B31" s="22"/>
      <c r="C31" s="15"/>
      <c r="D31" s="15"/>
      <c r="E31" s="15"/>
      <c r="F31" s="15"/>
      <c r="G31" s="86" t="str">
        <f>Text!F231</f>
        <v>Llinell 40</v>
      </c>
      <c r="H31" s="72">
        <f>VLOOKUP($AC$11&amp;"_"&amp;AD31&amp;"_"&amp;$AE$11,CORData,7,FALSE)</f>
        <v>0</v>
      </c>
      <c r="I31" s="72"/>
      <c r="J31" s="15"/>
      <c r="K31" s="120"/>
      <c r="L31" s="15"/>
      <c r="M31" s="730"/>
      <c r="N31" s="95"/>
      <c r="AC31" s="629"/>
      <c r="AD31" s="630" t="s">
        <v>379</v>
      </c>
      <c r="AE31" s="630"/>
      <c r="AF31" s="624"/>
    </row>
    <row r="32" spans="1:32" ht="12.75" customHeight="1" x14ac:dyDescent="0.35">
      <c r="A32" s="1"/>
      <c r="B32" s="22"/>
      <c r="C32" s="15"/>
      <c r="D32" s="15"/>
      <c r="E32" s="15"/>
      <c r="F32" s="15"/>
      <c r="G32" s="86" t="str">
        <f>Text!F232</f>
        <v>Llinell 43</v>
      </c>
      <c r="H32" s="72">
        <f>VLOOKUP($AC$11&amp;"_"&amp;AD32&amp;"_"&amp;$AE$11,CORData,7,FALSE)</f>
        <v>0</v>
      </c>
      <c r="I32" s="72"/>
      <c r="J32" s="15"/>
      <c r="K32" s="385" t="s">
        <v>381</v>
      </c>
      <c r="L32" s="50"/>
      <c r="M32" s="728"/>
      <c r="N32" s="95"/>
      <c r="AC32" s="629"/>
      <c r="AD32" s="630" t="s">
        <v>380</v>
      </c>
      <c r="AE32" s="630"/>
      <c r="AF32" s="624"/>
    </row>
    <row r="33" spans="1:32" ht="12.75" customHeight="1" x14ac:dyDescent="0.35">
      <c r="A33" s="1"/>
      <c r="B33" s="22"/>
      <c r="C33" s="15"/>
      <c r="D33" s="15"/>
      <c r="E33" s="15"/>
      <c r="F33" s="89"/>
      <c r="G33" s="15"/>
      <c r="H33" s="15"/>
      <c r="I33" s="69"/>
      <c r="J33" s="89"/>
      <c r="K33" s="15"/>
      <c r="L33" s="50"/>
      <c r="M33" s="729"/>
      <c r="N33" s="95"/>
      <c r="AC33" s="625"/>
      <c r="AD33" s="631">
        <f>H31+H32</f>
        <v>0</v>
      </c>
      <c r="AF33" s="624"/>
    </row>
    <row r="34" spans="1:32" ht="12.75" customHeight="1" x14ac:dyDescent="0.25">
      <c r="A34" s="1"/>
      <c r="B34" s="22"/>
      <c r="C34" s="69"/>
      <c r="D34" s="69"/>
      <c r="E34" s="15"/>
      <c r="F34" s="89"/>
      <c r="G34" s="96"/>
      <c r="H34" s="96"/>
      <c r="I34" s="96"/>
      <c r="J34" s="89"/>
      <c r="K34" s="15"/>
      <c r="L34" s="15"/>
      <c r="M34" s="74"/>
      <c r="N34" s="91"/>
      <c r="AC34" s="625"/>
      <c r="AD34" s="632"/>
      <c r="AE34" s="632"/>
      <c r="AF34" s="624"/>
    </row>
    <row r="35" spans="1:32" ht="12.75" customHeight="1" x14ac:dyDescent="0.3">
      <c r="A35" s="1"/>
      <c r="B35" s="84">
        <v>6</v>
      </c>
      <c r="C35" s="69" t="str">
        <f>Text!F233</f>
        <v>Llinell 41 + llinell 42 yn fwy na 0</v>
      </c>
      <c r="D35" s="15"/>
      <c r="E35" s="15"/>
      <c r="F35" s="15"/>
      <c r="G35" s="15"/>
      <c r="H35" s="15"/>
      <c r="I35" s="15"/>
      <c r="J35" s="15"/>
      <c r="K35" s="87"/>
      <c r="L35" s="15"/>
      <c r="M35" s="97" t="str">
        <f>IF(H38&gt;0,Text!F285,Text!F284)</f>
        <v>Rhowch sylw</v>
      </c>
      <c r="N35" s="81"/>
      <c r="AC35" s="629"/>
      <c r="AF35" s="624"/>
    </row>
    <row r="36" spans="1:32" ht="12.75" customHeight="1" x14ac:dyDescent="0.25">
      <c r="A36" s="1"/>
      <c r="B36" s="22"/>
      <c r="C36" s="15"/>
      <c r="D36" s="15"/>
      <c r="E36" s="15"/>
      <c r="F36" s="15"/>
      <c r="G36" s="86" t="str">
        <f>Text!F234</f>
        <v>Llinell 41</v>
      </c>
      <c r="H36" s="72">
        <f>VLOOKUP($AC$11&amp;"_"&amp;AD36&amp;"_"&amp;$AE$11,CORData,7,FALSE)</f>
        <v>0</v>
      </c>
      <c r="I36" s="72"/>
      <c r="J36" s="15"/>
      <c r="K36" s="87"/>
      <c r="L36" s="15"/>
      <c r="M36" s="730"/>
      <c r="N36" s="88"/>
      <c r="AC36" s="625"/>
      <c r="AD36" s="630" t="s">
        <v>382</v>
      </c>
      <c r="AE36" s="630"/>
      <c r="AF36" s="624"/>
    </row>
    <row r="37" spans="1:32" ht="12.75" customHeight="1" x14ac:dyDescent="0.35">
      <c r="A37" s="1"/>
      <c r="B37" s="22"/>
      <c r="C37" s="15"/>
      <c r="D37" s="15"/>
      <c r="E37" s="15"/>
      <c r="F37" s="67"/>
      <c r="G37" s="86" t="str">
        <f>Text!F235</f>
        <v>Llinell 42</v>
      </c>
      <c r="H37" s="68">
        <f>VLOOKUP($AC$11&amp;"_"&amp;AD37&amp;"_"&amp;$AE$11,CORData,7,FALSE)</f>
        <v>0</v>
      </c>
      <c r="I37" s="72"/>
      <c r="J37" s="15"/>
      <c r="K37" s="87"/>
      <c r="L37" s="50"/>
      <c r="M37" s="728"/>
      <c r="N37" s="88"/>
      <c r="AC37" s="625"/>
      <c r="AD37" s="630" t="s">
        <v>383</v>
      </c>
      <c r="AE37" s="630"/>
      <c r="AF37" s="624"/>
    </row>
    <row r="38" spans="1:32" ht="12.75" customHeight="1" x14ac:dyDescent="0.35">
      <c r="A38" s="1"/>
      <c r="B38" s="22"/>
      <c r="C38" s="15"/>
      <c r="D38" s="15"/>
      <c r="E38" s="15"/>
      <c r="F38" s="67"/>
      <c r="G38" s="92" t="str">
        <f>Text!F236</f>
        <v>Cyfanswm</v>
      </c>
      <c r="H38" s="72">
        <f>SUM(H36:H37)</f>
        <v>0</v>
      </c>
      <c r="I38" s="69"/>
      <c r="J38" s="15"/>
      <c r="K38" s="87" t="s">
        <v>358</v>
      </c>
      <c r="L38" s="50"/>
      <c r="M38" s="729"/>
      <c r="N38" s="88"/>
      <c r="AC38" s="629"/>
      <c r="AF38" s="624"/>
    </row>
    <row r="39" spans="1:32" ht="12.75" customHeight="1" x14ac:dyDescent="0.25">
      <c r="A39" s="1"/>
      <c r="B39" s="22"/>
      <c r="C39" s="15"/>
      <c r="D39" s="15"/>
      <c r="E39" s="15"/>
      <c r="F39" s="15"/>
      <c r="G39" s="15"/>
      <c r="H39" s="15"/>
      <c r="I39" s="15"/>
      <c r="J39" s="15"/>
      <c r="K39" s="87"/>
      <c r="L39" s="15"/>
      <c r="M39" s="15"/>
      <c r="N39" s="18"/>
      <c r="AC39" s="629"/>
      <c r="AF39" s="624"/>
    </row>
    <row r="40" spans="1:32" ht="12.75" customHeight="1" x14ac:dyDescent="0.3">
      <c r="A40" s="1"/>
      <c r="B40" s="84">
        <v>7</v>
      </c>
      <c r="C40" s="70" t="str">
        <f>Text!F237</f>
        <v>Llinell 44 yn fwy na neu yn hafal i linell 38 + llinell 39</v>
      </c>
      <c r="D40" s="15"/>
      <c r="E40" s="15"/>
      <c r="F40" s="15"/>
      <c r="G40" s="15"/>
      <c r="H40" s="15"/>
      <c r="I40" s="15"/>
      <c r="J40" s="15"/>
      <c r="K40" s="15"/>
      <c r="L40" s="15"/>
      <c r="M40" s="97" t="str">
        <f>IF(H43&gt;=0,Text!F285,Text!F284)</f>
        <v>Clir</v>
      </c>
      <c r="N40" s="81"/>
      <c r="AC40" s="629"/>
      <c r="AF40" s="624"/>
    </row>
    <row r="41" spans="1:32" ht="12.75" customHeight="1" x14ac:dyDescent="0.25">
      <c r="A41" s="1"/>
      <c r="B41" s="22"/>
      <c r="C41" s="15"/>
      <c r="D41" s="15"/>
      <c r="E41" s="15"/>
      <c r="F41" s="67"/>
      <c r="G41" s="86" t="str">
        <f>Text!F238</f>
        <v>Llinell 44</v>
      </c>
      <c r="H41" s="72">
        <f>VLOOKUP($AC$11&amp;"_"&amp;AD41&amp;"_"&amp;$AE$11,CORData,7,FALSE)</f>
        <v>0</v>
      </c>
      <c r="I41" s="67"/>
      <c r="J41" s="15"/>
      <c r="K41" s="15"/>
      <c r="L41" s="15"/>
      <c r="M41" s="730"/>
      <c r="N41" s="88"/>
      <c r="AC41" s="625"/>
      <c r="AD41" s="630" t="s">
        <v>386</v>
      </c>
      <c r="AE41" s="630"/>
      <c r="AF41" s="624"/>
    </row>
    <row r="42" spans="1:32" ht="12.75" customHeight="1" x14ac:dyDescent="0.35">
      <c r="A42" s="1"/>
      <c r="B42" s="22"/>
      <c r="C42" s="15"/>
      <c r="D42" s="15"/>
      <c r="E42" s="15"/>
      <c r="F42" s="67"/>
      <c r="G42" s="86" t="str">
        <f>Text!F239</f>
        <v>Llinell 38 + Llinell 39</v>
      </c>
      <c r="H42" s="68">
        <f>VLOOKUP($AC$11&amp;"_"&amp;AD42&amp;"_"&amp;$AE$11,CORData,7,FALSE)+VLOOKUP($AC$11&amp;"_"&amp;AD43&amp;"_"&amp;$AE$11,CORData,7,FALSE)</f>
        <v>0</v>
      </c>
      <c r="I42" s="67"/>
      <c r="J42" s="15"/>
      <c r="K42" s="87"/>
      <c r="L42" s="50"/>
      <c r="M42" s="728"/>
      <c r="N42" s="88"/>
      <c r="AC42" s="625"/>
      <c r="AD42" s="630" t="s">
        <v>371</v>
      </c>
      <c r="AE42" s="630"/>
      <c r="AF42" s="624"/>
    </row>
    <row r="43" spans="1:32" ht="12.75" customHeight="1" x14ac:dyDescent="0.35">
      <c r="A43" s="1"/>
      <c r="B43" s="22"/>
      <c r="C43" s="15"/>
      <c r="D43" s="15"/>
      <c r="E43" s="15"/>
      <c r="F43" s="15"/>
      <c r="G43" s="92" t="str">
        <f>Text!F240</f>
        <v>Gwahaniaeth</v>
      </c>
      <c r="H43" s="72">
        <f>H41-H42</f>
        <v>0</v>
      </c>
      <c r="I43" s="70"/>
      <c r="J43" s="15"/>
      <c r="K43" s="87" t="s">
        <v>388</v>
      </c>
      <c r="L43" s="50"/>
      <c r="M43" s="729"/>
      <c r="N43" s="88"/>
      <c r="AC43" s="625"/>
      <c r="AD43" s="630" t="s">
        <v>372</v>
      </c>
      <c r="AE43" s="632"/>
      <c r="AF43" s="624"/>
    </row>
    <row r="44" spans="1:32" ht="12.75" customHeight="1" x14ac:dyDescent="0.25">
      <c r="A44" s="1"/>
      <c r="B44" s="22"/>
      <c r="C44" s="15"/>
      <c r="D44" s="15"/>
      <c r="E44" s="15"/>
      <c r="F44" s="15"/>
      <c r="G44" s="15"/>
      <c r="H44" s="15"/>
      <c r="I44" s="15"/>
      <c r="J44" s="15"/>
      <c r="K44" s="15"/>
      <c r="L44" s="15"/>
      <c r="M44" s="15"/>
      <c r="N44" s="18"/>
      <c r="AC44" s="629"/>
      <c r="AF44" s="624"/>
    </row>
    <row r="45" spans="1:32" ht="12.75" customHeight="1" x14ac:dyDescent="0.3">
      <c r="A45" s="1"/>
      <c r="B45" s="84">
        <v>8</v>
      </c>
      <c r="C45" s="70" t="str">
        <f>Text!F241</f>
        <v>Llinell 45 yn fwy na neu yn hafal i linell 44</v>
      </c>
      <c r="D45" s="15"/>
      <c r="E45" s="15"/>
      <c r="F45" s="15"/>
      <c r="G45" s="15"/>
      <c r="H45" s="15"/>
      <c r="I45" s="15"/>
      <c r="J45" s="15"/>
      <c r="K45" s="87"/>
      <c r="L45" s="15"/>
      <c r="M45" s="97" t="str">
        <f>IF(H48&gt;=0,Text!F285,Text!F284)</f>
        <v>Clir</v>
      </c>
      <c r="N45" s="81"/>
      <c r="AC45" s="629"/>
      <c r="AF45" s="624"/>
    </row>
    <row r="46" spans="1:32" ht="12.75" customHeight="1" x14ac:dyDescent="0.35">
      <c r="A46" s="1"/>
      <c r="B46" s="22"/>
      <c r="C46" s="15"/>
      <c r="D46" s="15"/>
      <c r="E46" s="15"/>
      <c r="F46" s="15"/>
      <c r="G46" s="86" t="str">
        <f>Text!F242</f>
        <v>Llinell 45</v>
      </c>
      <c r="H46" s="72">
        <f>VLOOKUP($AC$11&amp;"_"&amp;AD46&amp;"_"&amp;$AE$11,CORData,7,FALSE)</f>
        <v>0</v>
      </c>
      <c r="I46" s="70"/>
      <c r="J46" s="15"/>
      <c r="K46" s="87"/>
      <c r="L46" s="50"/>
      <c r="M46" s="730"/>
      <c r="N46" s="88"/>
      <c r="AC46" s="629"/>
      <c r="AD46" s="630" t="s">
        <v>390</v>
      </c>
      <c r="AF46" s="624"/>
    </row>
    <row r="47" spans="1:32" ht="12.75" customHeight="1" x14ac:dyDescent="0.35">
      <c r="A47" s="1"/>
      <c r="B47" s="22"/>
      <c r="C47" s="15"/>
      <c r="D47" s="15"/>
      <c r="E47" s="15"/>
      <c r="F47" s="15"/>
      <c r="G47" s="86" t="str">
        <f>Text!F243</f>
        <v>Llinell 44</v>
      </c>
      <c r="H47" s="68">
        <f>VLOOKUP($AC$11&amp;"_"&amp;AD47&amp;"_"&amp;$AE$11,CORData,7,FALSE)</f>
        <v>0</v>
      </c>
      <c r="I47" s="15"/>
      <c r="J47" s="15"/>
      <c r="K47" s="15"/>
      <c r="L47" s="50"/>
      <c r="M47" s="728"/>
      <c r="N47" s="88"/>
      <c r="AB47" s="384"/>
      <c r="AC47" s="629"/>
      <c r="AD47" s="630" t="s">
        <v>386</v>
      </c>
      <c r="AF47" s="624"/>
    </row>
    <row r="48" spans="1:32" ht="12.75" customHeight="1" x14ac:dyDescent="0.25">
      <c r="A48" s="1"/>
      <c r="B48" s="22"/>
      <c r="C48" s="15"/>
      <c r="D48" s="15"/>
      <c r="E48" s="15"/>
      <c r="F48" s="15"/>
      <c r="G48" s="92" t="str">
        <f>Text!F244</f>
        <v>Gwahaniaeth</v>
      </c>
      <c r="H48" s="72">
        <f>H46-H47</f>
        <v>0</v>
      </c>
      <c r="I48" s="15"/>
      <c r="J48" s="15"/>
      <c r="K48" s="87" t="s">
        <v>388</v>
      </c>
      <c r="L48" s="15"/>
      <c r="M48" s="729"/>
      <c r="N48" s="88"/>
      <c r="AC48" s="629"/>
      <c r="AD48" s="630"/>
      <c r="AF48" s="624"/>
    </row>
    <row r="49" spans="1:32" ht="12.75" customHeight="1" x14ac:dyDescent="0.25">
      <c r="A49" s="1"/>
      <c r="B49" s="22"/>
      <c r="C49" s="15"/>
      <c r="D49" s="15"/>
      <c r="E49" s="15"/>
      <c r="F49" s="15"/>
      <c r="G49" s="15"/>
      <c r="H49" s="15"/>
      <c r="I49" s="15"/>
      <c r="J49" s="15"/>
      <c r="K49" s="15"/>
      <c r="L49" s="15"/>
      <c r="M49" s="15"/>
      <c r="N49" s="18"/>
      <c r="AC49" s="629"/>
      <c r="AF49" s="624"/>
    </row>
    <row r="50" spans="1:32" ht="12.75" customHeight="1" x14ac:dyDescent="0.3">
      <c r="A50" s="1"/>
      <c r="B50" s="84">
        <v>9</v>
      </c>
      <c r="C50" s="70" t="str">
        <f>Text!F245</f>
        <v>Llinell 47 yn fwy na neu yn hafal i linell 46</v>
      </c>
      <c r="D50" s="15"/>
      <c r="E50" s="15"/>
      <c r="F50" s="15"/>
      <c r="G50" s="15"/>
      <c r="H50" s="15"/>
      <c r="I50" s="15"/>
      <c r="J50" s="15"/>
      <c r="K50" s="15"/>
      <c r="L50" s="15"/>
      <c r="M50" s="97" t="str">
        <f>IF(H53&gt;=0,Text!F285,Text!F284)</f>
        <v>Clir</v>
      </c>
      <c r="N50" s="81"/>
      <c r="AC50" s="629"/>
      <c r="AF50" s="624"/>
    </row>
    <row r="51" spans="1:32" ht="12.75" customHeight="1" x14ac:dyDescent="0.25">
      <c r="A51" s="1"/>
      <c r="B51" s="22"/>
      <c r="C51" s="15"/>
      <c r="D51" s="15"/>
      <c r="E51" s="15"/>
      <c r="F51" s="15"/>
      <c r="G51" s="86" t="str">
        <f>Text!F246</f>
        <v>Llinell 47</v>
      </c>
      <c r="H51" s="72">
        <f>VLOOKUP($AC$11&amp;"_"&amp;AD51&amp;"_"&amp;$AE$11,CORData,7,FALSE)</f>
        <v>0</v>
      </c>
      <c r="I51" s="15"/>
      <c r="J51" s="15"/>
      <c r="K51" s="87"/>
      <c r="L51" s="15"/>
      <c r="M51" s="730"/>
      <c r="N51" s="88"/>
      <c r="AC51" s="625"/>
      <c r="AD51" s="630" t="s">
        <v>394</v>
      </c>
      <c r="AF51" s="624"/>
    </row>
    <row r="52" spans="1:32" ht="12.75" customHeight="1" x14ac:dyDescent="0.35">
      <c r="A52" s="1"/>
      <c r="B52" s="22"/>
      <c r="C52" s="15"/>
      <c r="D52" s="15"/>
      <c r="E52" s="15"/>
      <c r="F52" s="15"/>
      <c r="G52" s="86" t="str">
        <f>Text!F247</f>
        <v>Llinell 46</v>
      </c>
      <c r="H52" s="68">
        <f>VLOOKUP($AC$11&amp;"_"&amp;AD52&amp;"_"&amp;$AE$11,CORData,7,FALSE)</f>
        <v>0</v>
      </c>
      <c r="I52" s="15"/>
      <c r="J52" s="71"/>
      <c r="K52" s="87"/>
      <c r="L52" s="47"/>
      <c r="M52" s="728"/>
      <c r="N52" s="88"/>
      <c r="AC52" s="625"/>
      <c r="AD52" s="630" t="s">
        <v>393</v>
      </c>
      <c r="AF52" s="624"/>
    </row>
    <row r="53" spans="1:32" ht="12.75" customHeight="1" x14ac:dyDescent="0.25">
      <c r="A53" s="1"/>
      <c r="B53" s="22"/>
      <c r="C53" s="15"/>
      <c r="D53" s="15"/>
      <c r="E53" s="15"/>
      <c r="F53" s="15"/>
      <c r="G53" s="92" t="str">
        <f>Text!F248</f>
        <v>Gwahaniaeth</v>
      </c>
      <c r="H53" s="72">
        <f>H51-H52</f>
        <v>0</v>
      </c>
      <c r="I53" s="15"/>
      <c r="J53" s="15"/>
      <c r="K53" s="87" t="s">
        <v>388</v>
      </c>
      <c r="L53" s="15"/>
      <c r="M53" s="729"/>
      <c r="N53" s="88"/>
      <c r="AC53" s="625"/>
      <c r="AD53" s="630"/>
      <c r="AF53" s="624"/>
    </row>
    <row r="54" spans="1:32" ht="12.75" customHeight="1" x14ac:dyDescent="0.35">
      <c r="A54" s="1"/>
      <c r="B54" s="22"/>
      <c r="C54" s="15"/>
      <c r="D54" s="15"/>
      <c r="E54" s="15"/>
      <c r="F54" s="15"/>
      <c r="G54" s="92"/>
      <c r="H54" s="67"/>
      <c r="I54" s="15"/>
      <c r="J54" s="15"/>
      <c r="K54" s="87"/>
      <c r="L54" s="50"/>
      <c r="M54" s="15"/>
      <c r="N54" s="18"/>
      <c r="AC54" s="625"/>
      <c r="AD54" s="630"/>
      <c r="AF54" s="624"/>
    </row>
    <row r="55" spans="1:32" ht="12.75" customHeight="1" x14ac:dyDescent="0.3">
      <c r="A55" s="1"/>
      <c r="B55" s="84">
        <v>10</v>
      </c>
      <c r="C55" s="70" t="str">
        <f>Text!F249</f>
        <v>Llinell 46 yn fwy na neu yn hafal i linell 41 + llinell 42</v>
      </c>
      <c r="D55" s="15"/>
      <c r="E55" s="15"/>
      <c r="F55" s="15"/>
      <c r="G55" s="15"/>
      <c r="H55" s="15"/>
      <c r="I55" s="15"/>
      <c r="J55" s="15"/>
      <c r="K55" s="15"/>
      <c r="L55" s="15"/>
      <c r="M55" s="97" t="str">
        <f>IF(H58&gt;=0,Text!F285,Text!F284)</f>
        <v>Clir</v>
      </c>
      <c r="N55" s="81"/>
      <c r="AC55" s="629"/>
      <c r="AF55" s="624"/>
    </row>
    <row r="56" spans="1:32" ht="12.75" customHeight="1" x14ac:dyDescent="0.25">
      <c r="A56" s="1"/>
      <c r="B56" s="22"/>
      <c r="C56" s="15"/>
      <c r="D56" s="15"/>
      <c r="E56" s="15"/>
      <c r="F56" s="67"/>
      <c r="G56" s="86" t="str">
        <f>Text!F250</f>
        <v>Llinell 46</v>
      </c>
      <c r="H56" s="72">
        <f>VLOOKUP($AC$11&amp;"_"&amp;AD56&amp;"_"&amp;$AE$11,CORData,7,FALSE)</f>
        <v>0</v>
      </c>
      <c r="I56" s="71"/>
      <c r="J56" s="71"/>
      <c r="K56" s="87"/>
      <c r="L56" s="15"/>
      <c r="M56" s="730"/>
      <c r="N56" s="88"/>
      <c r="AC56" s="625"/>
      <c r="AD56" s="630" t="s">
        <v>393</v>
      </c>
      <c r="AE56" s="630"/>
      <c r="AF56" s="624"/>
    </row>
    <row r="57" spans="1:32" ht="12.75" customHeight="1" x14ac:dyDescent="0.25">
      <c r="A57" s="1"/>
      <c r="B57" s="22"/>
      <c r="C57" s="15"/>
      <c r="D57" s="15"/>
      <c r="E57" s="15"/>
      <c r="F57" s="67"/>
      <c r="G57" s="86" t="str">
        <f>Text!F251</f>
        <v>Llinell 41 + Llinell 42</v>
      </c>
      <c r="H57" s="68">
        <f>VLOOKUP($AC$11&amp;"_"&amp;AD57&amp;"_"&amp;$AE$11,CORData,7,FALSE)+VLOOKUP($AC$11&amp;"_"&amp;AD58&amp;"_"&amp;$AE$11,CORData,7,FALSE)</f>
        <v>0</v>
      </c>
      <c r="I57" s="71"/>
      <c r="J57" s="71"/>
      <c r="K57" s="87"/>
      <c r="L57" s="15"/>
      <c r="M57" s="728"/>
      <c r="N57" s="88"/>
      <c r="AC57" s="625"/>
      <c r="AD57" s="630" t="s">
        <v>382</v>
      </c>
      <c r="AE57" s="630"/>
      <c r="AF57" s="624"/>
    </row>
    <row r="58" spans="1:32" ht="12.75" customHeight="1" x14ac:dyDescent="0.25">
      <c r="A58" s="1"/>
      <c r="B58" s="22"/>
      <c r="C58" s="15"/>
      <c r="D58" s="15"/>
      <c r="E58" s="15"/>
      <c r="F58" s="15"/>
      <c r="G58" s="92" t="str">
        <f>Text!F252</f>
        <v>Gwahaniaeth</v>
      </c>
      <c r="H58" s="72">
        <f>H56-H57</f>
        <v>0</v>
      </c>
      <c r="I58" s="71"/>
      <c r="J58" s="71"/>
      <c r="K58" s="87" t="s">
        <v>388</v>
      </c>
      <c r="L58" s="15"/>
      <c r="M58" s="729"/>
      <c r="N58" s="88"/>
      <c r="AC58" s="629"/>
      <c r="AD58" s="630" t="s">
        <v>383</v>
      </c>
      <c r="AF58" s="624"/>
    </row>
    <row r="59" spans="1:32" x14ac:dyDescent="0.25">
      <c r="A59" s="1"/>
      <c r="B59" s="22"/>
      <c r="C59" s="15"/>
      <c r="D59" s="15"/>
      <c r="E59" s="15"/>
      <c r="F59" s="15"/>
      <c r="G59" s="15"/>
      <c r="H59" s="15"/>
      <c r="I59" s="15"/>
      <c r="J59" s="15"/>
      <c r="K59" s="15"/>
      <c r="L59" s="15"/>
      <c r="M59" s="15"/>
      <c r="N59" s="18"/>
      <c r="AC59" s="629"/>
      <c r="AF59" s="624"/>
    </row>
    <row r="60" spans="1:32" ht="13" x14ac:dyDescent="0.3">
      <c r="A60" s="1"/>
      <c r="B60" s="84">
        <v>11</v>
      </c>
      <c r="C60" s="70" t="str">
        <f>Text!F253</f>
        <v>Llinell 45 yn fwy na neu yn hafal i linell 37</v>
      </c>
      <c r="D60" s="15"/>
      <c r="E60" s="15"/>
      <c r="F60" s="15"/>
      <c r="G60" s="15"/>
      <c r="H60" s="15"/>
      <c r="I60" s="15"/>
      <c r="J60" s="15"/>
      <c r="K60" s="15"/>
      <c r="L60" s="15"/>
      <c r="M60" s="97" t="str">
        <f>IF(H63&gt;=0,Text!F285,Text!F284)</f>
        <v>Clir</v>
      </c>
      <c r="N60" s="81"/>
      <c r="AC60" s="629"/>
      <c r="AF60" s="624"/>
    </row>
    <row r="61" spans="1:32" x14ac:dyDescent="0.25">
      <c r="A61" s="1"/>
      <c r="B61" s="22"/>
      <c r="C61" s="15"/>
      <c r="D61" s="15"/>
      <c r="E61" s="15"/>
      <c r="F61" s="15"/>
      <c r="G61" s="86" t="str">
        <f>Text!F254</f>
        <v>Llinell 45</v>
      </c>
      <c r="H61" s="72">
        <f>VLOOKUP($AC$11&amp;"_"&amp;AD61&amp;"_"&amp;$AE$11,CORData,7,FALSE)</f>
        <v>0</v>
      </c>
      <c r="I61" s="15"/>
      <c r="J61" s="15"/>
      <c r="K61" s="15"/>
      <c r="L61" s="15"/>
      <c r="M61" s="730"/>
      <c r="N61" s="88"/>
      <c r="AC61" s="629"/>
      <c r="AD61" s="630" t="s">
        <v>390</v>
      </c>
      <c r="AF61" s="624"/>
    </row>
    <row r="62" spans="1:32" x14ac:dyDescent="0.25">
      <c r="A62" s="1"/>
      <c r="B62" s="22"/>
      <c r="C62" s="15"/>
      <c r="D62" s="15"/>
      <c r="E62" s="15"/>
      <c r="F62" s="15"/>
      <c r="G62" s="86" t="str">
        <f>Text!F255</f>
        <v>Llinell 37</v>
      </c>
      <c r="H62" s="68">
        <f>VLOOKUP($AC$11&amp;"_"&amp;AD62&amp;"_"&amp;$AE$11,CORData,7,FALSE)</f>
        <v>0</v>
      </c>
      <c r="I62" s="15"/>
      <c r="J62" s="15"/>
      <c r="K62" s="15"/>
      <c r="L62" s="15"/>
      <c r="M62" s="728"/>
      <c r="N62" s="88"/>
      <c r="AC62" s="629"/>
      <c r="AD62" s="630" t="s">
        <v>397</v>
      </c>
      <c r="AF62" s="624"/>
    </row>
    <row r="63" spans="1:32" x14ac:dyDescent="0.25">
      <c r="A63" s="1"/>
      <c r="B63" s="22"/>
      <c r="C63" s="15"/>
      <c r="D63" s="15"/>
      <c r="E63" s="15"/>
      <c r="F63" s="15"/>
      <c r="G63" s="92" t="str">
        <f>Text!F256</f>
        <v>Gwahaniaeth</v>
      </c>
      <c r="H63" s="72">
        <f>H61-H62</f>
        <v>0</v>
      </c>
      <c r="I63" s="15"/>
      <c r="J63" s="15"/>
      <c r="K63" s="87" t="s">
        <v>388</v>
      </c>
      <c r="L63" s="15"/>
      <c r="M63" s="729"/>
      <c r="N63" s="88"/>
      <c r="AC63" s="629"/>
      <c r="AF63" s="624"/>
    </row>
    <row r="64" spans="1:32" x14ac:dyDescent="0.25">
      <c r="A64" s="1"/>
      <c r="B64" s="22"/>
      <c r="C64" s="15"/>
      <c r="D64" s="15"/>
      <c r="E64" s="15"/>
      <c r="F64" s="15"/>
      <c r="G64" s="15"/>
      <c r="H64" s="15"/>
      <c r="I64" s="15"/>
      <c r="J64" s="15"/>
      <c r="K64" s="15"/>
      <c r="L64" s="15"/>
      <c r="M64" s="15"/>
      <c r="N64" s="18"/>
      <c r="AC64" s="629"/>
      <c r="AF64" s="624"/>
    </row>
    <row r="65" spans="1:32" ht="13" x14ac:dyDescent="0.3">
      <c r="A65" s="1"/>
      <c r="B65" s="84">
        <v>12</v>
      </c>
      <c r="C65" s="70" t="str">
        <f>Text!F257</f>
        <v>Llinell 47 yn fwy na neu yn hafal i linell 37</v>
      </c>
      <c r="D65" s="15"/>
      <c r="E65" s="15"/>
      <c r="F65" s="15"/>
      <c r="G65" s="15"/>
      <c r="H65" s="15"/>
      <c r="I65" s="15"/>
      <c r="J65" s="15"/>
      <c r="K65" s="15"/>
      <c r="L65" s="15"/>
      <c r="M65" s="97" t="str">
        <f>IF(H68&gt;=0,Text!F285,Text!F284)</f>
        <v>Clir</v>
      </c>
      <c r="N65" s="81"/>
      <c r="AC65" s="629"/>
      <c r="AF65" s="624"/>
    </row>
    <row r="66" spans="1:32" x14ac:dyDescent="0.25">
      <c r="A66" s="1"/>
      <c r="B66" s="22"/>
      <c r="C66" s="15"/>
      <c r="D66" s="15"/>
      <c r="E66" s="15"/>
      <c r="F66" s="15"/>
      <c r="G66" s="86" t="str">
        <f>Text!F258</f>
        <v>Llinell 47</v>
      </c>
      <c r="H66" s="72">
        <f>VLOOKUP($AC$11&amp;"_"&amp;AD66&amp;"_"&amp;$AE$11,CORData,7,FALSE)</f>
        <v>0</v>
      </c>
      <c r="I66" s="15"/>
      <c r="J66" s="15"/>
      <c r="K66" s="15"/>
      <c r="L66" s="15"/>
      <c r="M66" s="730"/>
      <c r="N66" s="88"/>
      <c r="AC66" s="629"/>
      <c r="AD66" s="630" t="s">
        <v>394</v>
      </c>
      <c r="AF66" s="624"/>
    </row>
    <row r="67" spans="1:32" x14ac:dyDescent="0.25">
      <c r="A67" s="1"/>
      <c r="B67" s="22"/>
      <c r="C67" s="15"/>
      <c r="D67" s="15"/>
      <c r="E67" s="15"/>
      <c r="F67" s="15"/>
      <c r="G67" s="86" t="str">
        <f>Text!F259</f>
        <v>Llinell 37</v>
      </c>
      <c r="H67" s="68">
        <f>VLOOKUP($AC$11&amp;"_"&amp;AD67&amp;"_"&amp;$AE$11,CORData,7,FALSE)</f>
        <v>0</v>
      </c>
      <c r="I67" s="15"/>
      <c r="J67" s="15"/>
      <c r="K67" s="15"/>
      <c r="L67" s="15"/>
      <c r="M67" s="728"/>
      <c r="N67" s="88"/>
      <c r="AC67" s="629"/>
      <c r="AD67" s="630" t="s">
        <v>397</v>
      </c>
      <c r="AF67" s="624"/>
    </row>
    <row r="68" spans="1:32" x14ac:dyDescent="0.25">
      <c r="A68" s="1"/>
      <c r="B68" s="22"/>
      <c r="C68" s="15"/>
      <c r="D68" s="15"/>
      <c r="E68" s="15"/>
      <c r="F68" s="15"/>
      <c r="G68" s="92" t="str">
        <f>Text!F260</f>
        <v>Gwahaniaeth</v>
      </c>
      <c r="H68" s="72">
        <f>H66-H67</f>
        <v>0</v>
      </c>
      <c r="I68" s="15"/>
      <c r="J68" s="15"/>
      <c r="K68" s="87" t="s">
        <v>388</v>
      </c>
      <c r="L68" s="15"/>
      <c r="M68" s="729"/>
      <c r="N68" s="88"/>
      <c r="AC68" s="629"/>
      <c r="AF68" s="624"/>
    </row>
    <row r="69" spans="1:32" x14ac:dyDescent="0.25">
      <c r="A69" s="1"/>
      <c r="B69" s="22"/>
      <c r="C69" s="15"/>
      <c r="D69" s="15"/>
      <c r="E69" s="15"/>
      <c r="F69" s="15"/>
      <c r="G69" s="15"/>
      <c r="H69" s="15"/>
      <c r="I69" s="15"/>
      <c r="J69" s="15"/>
      <c r="K69" s="15"/>
      <c r="L69" s="15"/>
      <c r="M69" s="15"/>
      <c r="N69" s="18"/>
      <c r="AC69" s="629"/>
      <c r="AF69" s="624"/>
    </row>
    <row r="70" spans="1:32" ht="13" x14ac:dyDescent="0.3">
      <c r="A70" s="1"/>
      <c r="B70" s="84">
        <v>13</v>
      </c>
      <c r="C70" s="70" t="str">
        <f>Text!F261</f>
        <v>Llinell 48 yn llai na hanner llinell 38 + llinell 39</v>
      </c>
      <c r="D70" s="15"/>
      <c r="E70" s="15"/>
      <c r="F70" s="15"/>
      <c r="G70" s="15"/>
      <c r="H70" s="15"/>
      <c r="I70" s="15"/>
      <c r="J70" s="15"/>
      <c r="K70" s="15"/>
      <c r="L70" s="15"/>
      <c r="M70" s="97" t="str">
        <f>IF(H73&lt;=50,Text!F285,Text!F284)</f>
        <v>Clir</v>
      </c>
      <c r="N70" s="81"/>
      <c r="AC70" s="629"/>
      <c r="AD70" s="630" t="s">
        <v>371</v>
      </c>
      <c r="AF70" s="624"/>
    </row>
    <row r="71" spans="1:32" x14ac:dyDescent="0.25">
      <c r="A71" s="1"/>
      <c r="B71" s="22"/>
      <c r="C71" s="15"/>
      <c r="D71" s="15"/>
      <c r="E71" s="15"/>
      <c r="F71" s="15"/>
      <c r="G71" s="86" t="str">
        <f>Text!F262</f>
        <v>Llinell 48</v>
      </c>
      <c r="H71" s="72">
        <f>VLOOKUP($AC$11&amp;"_"&amp;AD72&amp;"_"&amp;$AE$11,CORData,7,FALSE)</f>
        <v>0</v>
      </c>
      <c r="I71" s="15"/>
      <c r="J71" s="15"/>
      <c r="K71" s="15"/>
      <c r="L71" s="15"/>
      <c r="M71" s="730"/>
      <c r="N71" s="88"/>
      <c r="AC71" s="629"/>
      <c r="AD71" s="630" t="s">
        <v>372</v>
      </c>
      <c r="AF71" s="624"/>
    </row>
    <row r="72" spans="1:32" x14ac:dyDescent="0.25">
      <c r="A72" s="1"/>
      <c r="B72" s="22"/>
      <c r="C72" s="15"/>
      <c r="D72" s="15"/>
      <c r="E72" s="15"/>
      <c r="F72" s="15"/>
      <c r="G72" s="86" t="str">
        <f>Text!F263</f>
        <v>Llinell 38 + Llinell 39</v>
      </c>
      <c r="H72" s="72">
        <f>VLOOKUP($AC$11&amp;"_"&amp;AD70&amp;"_"&amp;$AE$11,CORData,7,FALSE)+VLOOKUP($AC$11&amp;"_"&amp;AD71&amp;"_"&amp;$AE$11,CORData,7,FALSE)</f>
        <v>0</v>
      </c>
      <c r="I72" s="15"/>
      <c r="J72" s="15"/>
      <c r="K72" s="15"/>
      <c r="L72" s="15"/>
      <c r="M72" s="728"/>
      <c r="N72" s="88"/>
      <c r="AC72" s="629"/>
      <c r="AD72" s="630" t="s">
        <v>406</v>
      </c>
      <c r="AF72" s="624"/>
    </row>
    <row r="73" spans="1:32" x14ac:dyDescent="0.25">
      <c r="A73" s="1"/>
      <c r="B73" s="22"/>
      <c r="C73" s="15"/>
      <c r="D73" s="15"/>
      <c r="E73" s="15"/>
      <c r="F73" s="15"/>
      <c r="G73" s="92" t="str">
        <f>Text!F264</f>
        <v>Canran</v>
      </c>
      <c r="H73" s="67">
        <f>IF(H71=0,0,(H71/H72)*100)</f>
        <v>0</v>
      </c>
      <c r="I73" s="15" t="s">
        <v>364</v>
      </c>
      <c r="J73" s="15"/>
      <c r="K73" s="368">
        <v>0.5</v>
      </c>
      <c r="L73" s="15"/>
      <c r="M73" s="729"/>
      <c r="N73" s="88"/>
      <c r="AC73" s="629"/>
      <c r="AF73" s="624"/>
    </row>
    <row r="74" spans="1:32" x14ac:dyDescent="0.25">
      <c r="A74" s="1"/>
      <c r="B74" s="22"/>
      <c r="C74" s="15"/>
      <c r="D74" s="15"/>
      <c r="E74" s="15"/>
      <c r="F74" s="15"/>
      <c r="G74" s="15"/>
      <c r="H74" s="15"/>
      <c r="I74" s="15"/>
      <c r="J74" s="15"/>
      <c r="K74" s="15"/>
      <c r="L74" s="15"/>
      <c r="M74" s="15"/>
      <c r="N74" s="18"/>
      <c r="AC74" s="633"/>
      <c r="AF74" s="624"/>
    </row>
    <row r="75" spans="1:32" ht="13" x14ac:dyDescent="0.3">
      <c r="A75" s="1"/>
      <c r="B75" s="84">
        <v>14</v>
      </c>
      <c r="C75" s="70" t="str">
        <f>Text!F265</f>
        <v>Llinell 49 + yn llai na hanner llinell 41 + llinell 42</v>
      </c>
      <c r="D75" s="15"/>
      <c r="E75" s="15"/>
      <c r="F75" s="15"/>
      <c r="G75" s="15"/>
      <c r="H75" s="15"/>
      <c r="I75" s="15"/>
      <c r="J75" s="15"/>
      <c r="K75" s="15"/>
      <c r="L75" s="15"/>
      <c r="M75" s="97" t="str">
        <f>IF(H78&lt;=50,Text!F285,Text!F284)</f>
        <v>Clir</v>
      </c>
      <c r="N75" s="81"/>
      <c r="AC75" s="629"/>
      <c r="AD75" s="630" t="s">
        <v>382</v>
      </c>
      <c r="AF75" s="624"/>
    </row>
    <row r="76" spans="1:32" x14ac:dyDescent="0.25">
      <c r="A76" s="1"/>
      <c r="B76" s="22"/>
      <c r="C76" s="15"/>
      <c r="D76" s="15"/>
      <c r="E76" s="15"/>
      <c r="F76" s="15"/>
      <c r="G76" s="86" t="str">
        <f>Text!F266</f>
        <v>Llinell 49</v>
      </c>
      <c r="H76" s="72">
        <f>VLOOKUP($AC$11&amp;"_"&amp;AD77&amp;"_"&amp;$AE$11,CORData,7,FALSE)</f>
        <v>0</v>
      </c>
      <c r="I76" s="15"/>
      <c r="J76" s="15"/>
      <c r="K76" s="15"/>
      <c r="L76" s="15"/>
      <c r="M76" s="730"/>
      <c r="N76" s="88"/>
      <c r="AC76" s="629"/>
      <c r="AD76" s="630" t="s">
        <v>383</v>
      </c>
      <c r="AF76" s="624"/>
    </row>
    <row r="77" spans="1:32" x14ac:dyDescent="0.25">
      <c r="A77" s="1"/>
      <c r="B77" s="22"/>
      <c r="C77" s="15"/>
      <c r="D77" s="15"/>
      <c r="E77" s="15"/>
      <c r="F77" s="15"/>
      <c r="G77" s="86" t="str">
        <f>Text!F267</f>
        <v>Llinell 41 + Llinell 42</v>
      </c>
      <c r="H77" s="72">
        <f>VLOOKUP($AC$11&amp;"_"&amp;AD75&amp;"_"&amp;$AE$11,CORData,7,FALSE)+VLOOKUP($AC$11&amp;"_"&amp;AD76&amp;"_"&amp;$AE$11,CORData,7,FALSE)</f>
        <v>0</v>
      </c>
      <c r="I77" s="15"/>
      <c r="J77" s="15"/>
      <c r="K77" s="15"/>
      <c r="L77" s="15"/>
      <c r="M77" s="728"/>
      <c r="N77" s="88"/>
      <c r="AC77" s="629"/>
      <c r="AD77" s="630" t="s">
        <v>407</v>
      </c>
      <c r="AF77" s="624"/>
    </row>
    <row r="78" spans="1:32" x14ac:dyDescent="0.25">
      <c r="A78" s="1"/>
      <c r="B78" s="22"/>
      <c r="C78" s="15"/>
      <c r="D78" s="15"/>
      <c r="E78" s="15"/>
      <c r="F78" s="15"/>
      <c r="G78" s="92" t="str">
        <f>Text!F268</f>
        <v>Canran</v>
      </c>
      <c r="H78" s="67">
        <f>IF(H76=0,0,(H76/H77)*100)</f>
        <v>0</v>
      </c>
      <c r="I78" s="15" t="s">
        <v>364</v>
      </c>
      <c r="J78" s="15"/>
      <c r="K78" s="368">
        <v>0.5</v>
      </c>
      <c r="L78" s="15"/>
      <c r="M78" s="729"/>
      <c r="N78" s="88"/>
      <c r="R78" s="384"/>
      <c r="AC78" s="629"/>
      <c r="AF78" s="624"/>
    </row>
    <row r="79" spans="1:32" x14ac:dyDescent="0.25">
      <c r="A79" s="1"/>
      <c r="B79" s="22"/>
      <c r="C79" s="15"/>
      <c r="D79" s="15"/>
      <c r="E79" s="15"/>
      <c r="F79" s="15"/>
      <c r="G79" s="15"/>
      <c r="H79" s="15"/>
      <c r="I79" s="15"/>
      <c r="J79" s="15"/>
      <c r="K79" s="15"/>
      <c r="L79" s="15"/>
      <c r="M79" s="15"/>
      <c r="N79" s="18"/>
      <c r="AC79" s="629"/>
      <c r="AF79" s="624"/>
    </row>
    <row r="80" spans="1:32" x14ac:dyDescent="0.25">
      <c r="A80" s="1"/>
      <c r="B80" s="22"/>
      <c r="C80" s="15"/>
      <c r="D80" s="15"/>
      <c r="E80" s="15"/>
      <c r="F80" s="15"/>
      <c r="G80" s="15"/>
      <c r="H80" s="15"/>
      <c r="I80" s="15"/>
      <c r="J80" s="15"/>
      <c r="K80" s="15"/>
      <c r="L80" s="15"/>
      <c r="M80" s="97" t="str">
        <f>IF(H81&gt;0,Text!F285,Text!F284)</f>
        <v>Rhowch sylw</v>
      </c>
      <c r="N80" s="81"/>
      <c r="AC80" s="629"/>
      <c r="AF80" s="624"/>
    </row>
    <row r="81" spans="1:32" ht="13" x14ac:dyDescent="0.3">
      <c r="A81" s="1"/>
      <c r="B81" s="84">
        <v>15</v>
      </c>
      <c r="C81" s="70" t="str">
        <f>Text!F269</f>
        <v>Llinell 43 yn fwy na 0</v>
      </c>
      <c r="D81" s="15"/>
      <c r="E81" s="15"/>
      <c r="F81" s="15"/>
      <c r="G81" s="86" t="str">
        <f>Text!F274</f>
        <v>Llinell 43</v>
      </c>
      <c r="H81" s="72">
        <f>VLOOKUP($AC$11&amp;"_"&amp;AD81&amp;"_"&amp;$AE$11,CORData,7,FALSE)</f>
        <v>0</v>
      </c>
      <c r="I81" s="15"/>
      <c r="J81" s="15"/>
      <c r="K81" s="87" t="s">
        <v>358</v>
      </c>
      <c r="L81" s="15"/>
      <c r="M81" s="730"/>
      <c r="N81" s="88"/>
      <c r="AC81" s="629"/>
      <c r="AD81" s="630" t="s">
        <v>380</v>
      </c>
      <c r="AF81" s="624"/>
    </row>
    <row r="82" spans="1:32" x14ac:dyDescent="0.25">
      <c r="A82" s="1"/>
      <c r="B82" s="22"/>
      <c r="C82" s="15"/>
      <c r="D82" s="15"/>
      <c r="E82" s="15"/>
      <c r="F82" s="15"/>
      <c r="G82" s="15"/>
      <c r="H82" s="15"/>
      <c r="I82" s="15"/>
      <c r="J82" s="15"/>
      <c r="K82" s="15"/>
      <c r="L82" s="15"/>
      <c r="M82" s="728"/>
      <c r="N82" s="88"/>
      <c r="AC82" s="629"/>
      <c r="AF82" s="624"/>
    </row>
    <row r="83" spans="1:32" x14ac:dyDescent="0.25">
      <c r="A83" s="1"/>
      <c r="B83" s="22"/>
      <c r="C83" s="15"/>
      <c r="D83" s="15"/>
      <c r="E83" s="15"/>
      <c r="F83" s="15"/>
      <c r="G83" s="15"/>
      <c r="H83" s="15"/>
      <c r="I83" s="15"/>
      <c r="J83" s="15"/>
      <c r="K83" s="15"/>
      <c r="L83" s="15"/>
      <c r="M83" s="729"/>
      <c r="N83" s="88"/>
      <c r="AC83" s="629"/>
      <c r="AF83" s="624"/>
    </row>
    <row r="84" spans="1:32" x14ac:dyDescent="0.25">
      <c r="A84" s="1"/>
      <c r="B84" s="22"/>
      <c r="C84" s="15"/>
      <c r="D84" s="15"/>
      <c r="E84" s="15"/>
      <c r="F84" s="15"/>
      <c r="G84" s="15"/>
      <c r="H84" s="15"/>
      <c r="I84" s="15"/>
      <c r="J84" s="15"/>
      <c r="K84" s="15"/>
      <c r="L84" s="15"/>
      <c r="M84" s="15"/>
      <c r="N84" s="18"/>
      <c r="AC84" s="629"/>
      <c r="AF84" s="624"/>
    </row>
    <row r="85" spans="1:32" x14ac:dyDescent="0.25">
      <c r="A85" s="1"/>
      <c r="B85" s="22"/>
      <c r="C85" s="15"/>
      <c r="D85" s="15"/>
      <c r="E85" s="15"/>
      <c r="F85" s="15"/>
      <c r="G85" s="15"/>
      <c r="H85" s="15"/>
      <c r="I85" s="15"/>
      <c r="J85" s="15"/>
      <c r="K85" s="15"/>
      <c r="L85" s="15"/>
      <c r="M85" s="97" t="str">
        <f>IF(H86&gt;0,Text!F285,Text!F284)</f>
        <v>Rhowch sylw</v>
      </c>
      <c r="N85" s="81"/>
      <c r="AC85" s="629"/>
      <c r="AF85" s="624"/>
    </row>
    <row r="86" spans="1:32" ht="13" x14ac:dyDescent="0.3">
      <c r="A86" s="1"/>
      <c r="B86" s="84">
        <v>16</v>
      </c>
      <c r="C86" s="70" t="str">
        <f>Text!F270</f>
        <v>Llinell 44 yn fwy na 0</v>
      </c>
      <c r="D86" s="15"/>
      <c r="E86" s="15"/>
      <c r="F86" s="15"/>
      <c r="G86" s="86" t="str">
        <f>Text!F275</f>
        <v>Llinell 44</v>
      </c>
      <c r="H86" s="72">
        <f>VLOOKUP($AC$11&amp;"_"&amp;AD86&amp;"_"&amp;$AE$11,CORData,7,FALSE)</f>
        <v>0</v>
      </c>
      <c r="I86" s="15"/>
      <c r="J86" s="15"/>
      <c r="K86" s="87" t="s">
        <v>358</v>
      </c>
      <c r="L86" s="15"/>
      <c r="M86" s="730"/>
      <c r="N86" s="88"/>
      <c r="AC86" s="629"/>
      <c r="AD86" s="630" t="s">
        <v>386</v>
      </c>
      <c r="AF86" s="624"/>
    </row>
    <row r="87" spans="1:32" x14ac:dyDescent="0.25">
      <c r="A87" s="1"/>
      <c r="B87" s="22"/>
      <c r="C87" s="15"/>
      <c r="D87" s="15"/>
      <c r="E87" s="15"/>
      <c r="F87" s="15"/>
      <c r="G87" s="15"/>
      <c r="H87" s="15"/>
      <c r="I87" s="15"/>
      <c r="J87" s="15"/>
      <c r="K87" s="15"/>
      <c r="L87" s="15"/>
      <c r="M87" s="728"/>
      <c r="N87" s="88"/>
      <c r="Y87" s="384"/>
      <c r="AC87" s="629"/>
      <c r="AF87" s="624"/>
    </row>
    <row r="88" spans="1:32" x14ac:dyDescent="0.25">
      <c r="A88" s="1"/>
      <c r="B88" s="22"/>
      <c r="C88" s="15"/>
      <c r="D88" s="15"/>
      <c r="E88" s="15"/>
      <c r="F88" s="15"/>
      <c r="G88" s="15"/>
      <c r="H88" s="15"/>
      <c r="I88" s="15"/>
      <c r="J88" s="15"/>
      <c r="K88" s="15"/>
      <c r="L88" s="15"/>
      <c r="M88" s="729"/>
      <c r="N88" s="88"/>
      <c r="AC88" s="629"/>
      <c r="AF88" s="624"/>
    </row>
    <row r="89" spans="1:32" x14ac:dyDescent="0.25">
      <c r="A89" s="1"/>
      <c r="B89" s="22"/>
      <c r="C89" s="15"/>
      <c r="D89" s="15"/>
      <c r="E89" s="15"/>
      <c r="F89" s="15"/>
      <c r="G89" s="15"/>
      <c r="H89" s="15"/>
      <c r="I89" s="15"/>
      <c r="J89" s="15"/>
      <c r="K89" s="15"/>
      <c r="L89" s="15"/>
      <c r="M89" s="15"/>
      <c r="N89" s="18"/>
      <c r="AC89" s="629"/>
      <c r="AF89" s="624"/>
    </row>
    <row r="90" spans="1:32" x14ac:dyDescent="0.25">
      <c r="A90" s="1"/>
      <c r="B90" s="22"/>
      <c r="C90" s="15"/>
      <c r="D90" s="15"/>
      <c r="E90" s="15"/>
      <c r="F90" s="15"/>
      <c r="G90" s="15"/>
      <c r="H90" s="15"/>
      <c r="I90" s="15"/>
      <c r="J90" s="15"/>
      <c r="K90" s="15"/>
      <c r="L90" s="15"/>
      <c r="M90" s="97" t="str">
        <f>IF(H91&gt;0,Text!F285,Text!F284)</f>
        <v>Rhowch sylw</v>
      </c>
      <c r="N90" s="81"/>
      <c r="AC90" s="629"/>
      <c r="AF90" s="624"/>
    </row>
    <row r="91" spans="1:32" ht="13" x14ac:dyDescent="0.3">
      <c r="A91" s="1"/>
      <c r="B91" s="84">
        <v>17</v>
      </c>
      <c r="C91" s="70" t="str">
        <f>Text!F271</f>
        <v>Llinell 45 yn fwy na 0</v>
      </c>
      <c r="D91" s="15"/>
      <c r="E91" s="15"/>
      <c r="F91" s="15"/>
      <c r="G91" s="86" t="str">
        <f>Text!F276</f>
        <v>Llinell 45</v>
      </c>
      <c r="H91" s="72">
        <f>VLOOKUP($AC$11&amp;"_"&amp;AD91&amp;"_"&amp;$AE$11,CORData,7,FALSE)</f>
        <v>0</v>
      </c>
      <c r="I91" s="15"/>
      <c r="J91" s="15"/>
      <c r="K91" s="87" t="s">
        <v>358</v>
      </c>
      <c r="L91" s="15"/>
      <c r="M91" s="730"/>
      <c r="N91" s="88"/>
      <c r="AC91" s="629"/>
      <c r="AD91" s="630" t="s">
        <v>390</v>
      </c>
      <c r="AF91" s="624"/>
    </row>
    <row r="92" spans="1:32" x14ac:dyDescent="0.25">
      <c r="A92" s="1"/>
      <c r="B92" s="22"/>
      <c r="C92" s="15"/>
      <c r="D92" s="15"/>
      <c r="E92" s="15"/>
      <c r="F92" s="15"/>
      <c r="G92" s="15"/>
      <c r="H92" s="15"/>
      <c r="I92" s="15"/>
      <c r="J92" s="15"/>
      <c r="K92" s="15"/>
      <c r="L92" s="15"/>
      <c r="M92" s="728"/>
      <c r="N92" s="88"/>
      <c r="AC92" s="629"/>
      <c r="AF92" s="624"/>
    </row>
    <row r="93" spans="1:32" x14ac:dyDescent="0.25">
      <c r="A93" s="1"/>
      <c r="B93" s="22"/>
      <c r="C93" s="15"/>
      <c r="D93" s="15"/>
      <c r="E93" s="15"/>
      <c r="F93" s="15"/>
      <c r="G93" s="15"/>
      <c r="H93" s="15"/>
      <c r="I93" s="15"/>
      <c r="J93" s="15"/>
      <c r="K93" s="15"/>
      <c r="L93" s="15"/>
      <c r="M93" s="729"/>
      <c r="N93" s="88"/>
      <c r="AC93" s="629"/>
      <c r="AF93" s="624"/>
    </row>
    <row r="94" spans="1:32" x14ac:dyDescent="0.25">
      <c r="A94" s="1"/>
      <c r="B94" s="22"/>
      <c r="C94" s="15"/>
      <c r="D94" s="15"/>
      <c r="E94" s="15"/>
      <c r="F94" s="15"/>
      <c r="G94" s="15"/>
      <c r="H94" s="15"/>
      <c r="I94" s="15"/>
      <c r="J94" s="15"/>
      <c r="K94" s="15"/>
      <c r="L94" s="15"/>
      <c r="M94" s="15"/>
      <c r="N94" s="18"/>
      <c r="AC94" s="629"/>
      <c r="AF94" s="624"/>
    </row>
    <row r="95" spans="1:32" x14ac:dyDescent="0.25">
      <c r="A95" s="1"/>
      <c r="B95" s="22"/>
      <c r="C95" s="15"/>
      <c r="D95" s="15"/>
      <c r="E95" s="15"/>
      <c r="F95" s="15"/>
      <c r="G95" s="15"/>
      <c r="H95" s="15"/>
      <c r="I95" s="15"/>
      <c r="J95" s="15"/>
      <c r="K95" s="15"/>
      <c r="L95" s="15"/>
      <c r="M95" s="97" t="str">
        <f>IF(H96&gt;0,Text!F285,Text!F284)</f>
        <v>Rhowch sylw</v>
      </c>
      <c r="N95" s="81"/>
      <c r="AC95" s="629"/>
      <c r="AF95" s="624"/>
    </row>
    <row r="96" spans="1:32" ht="13" x14ac:dyDescent="0.3">
      <c r="A96" s="1"/>
      <c r="B96" s="84">
        <v>18</v>
      </c>
      <c r="C96" s="70" t="str">
        <f>Text!F272</f>
        <v>Llinell 46 yn fwy na 0</v>
      </c>
      <c r="D96" s="15"/>
      <c r="E96" s="15"/>
      <c r="F96" s="15"/>
      <c r="G96" s="86" t="str">
        <f>Text!F277</f>
        <v>Llinell 46</v>
      </c>
      <c r="H96" s="72">
        <f>VLOOKUP($AC$11&amp;"_"&amp;AD96&amp;"_"&amp;$AE$11,CORData,7,FALSE)</f>
        <v>0</v>
      </c>
      <c r="I96" s="15"/>
      <c r="J96" s="15"/>
      <c r="K96" s="87" t="s">
        <v>358</v>
      </c>
      <c r="L96" s="15"/>
      <c r="M96" s="730"/>
      <c r="N96" s="88"/>
      <c r="AC96" s="629"/>
      <c r="AD96" s="630" t="s">
        <v>393</v>
      </c>
      <c r="AF96" s="624"/>
    </row>
    <row r="97" spans="1:32" x14ac:dyDescent="0.25">
      <c r="A97" s="1"/>
      <c r="B97" s="22"/>
      <c r="C97" s="15"/>
      <c r="D97" s="15"/>
      <c r="E97" s="15"/>
      <c r="F97" s="15"/>
      <c r="G97" s="15"/>
      <c r="H97" s="15"/>
      <c r="I97" s="15"/>
      <c r="J97" s="15"/>
      <c r="K97" s="15"/>
      <c r="L97" s="15"/>
      <c r="M97" s="728"/>
      <c r="N97" s="88"/>
      <c r="AC97" s="629"/>
      <c r="AF97" s="624"/>
    </row>
    <row r="98" spans="1:32" x14ac:dyDescent="0.25">
      <c r="A98" s="1"/>
      <c r="B98" s="22"/>
      <c r="C98" s="15"/>
      <c r="D98" s="15"/>
      <c r="E98" s="15"/>
      <c r="F98" s="15"/>
      <c r="G98" s="15"/>
      <c r="H98" s="15"/>
      <c r="I98" s="15"/>
      <c r="J98" s="15"/>
      <c r="K98" s="15"/>
      <c r="L98" s="15"/>
      <c r="M98" s="729"/>
      <c r="N98" s="88"/>
      <c r="AC98" s="629"/>
      <c r="AF98" s="624"/>
    </row>
    <row r="99" spans="1:32" x14ac:dyDescent="0.25">
      <c r="A99" s="1"/>
      <c r="B99" s="22"/>
      <c r="C99" s="15"/>
      <c r="D99" s="15"/>
      <c r="E99" s="15"/>
      <c r="F99" s="15"/>
      <c r="G99" s="15"/>
      <c r="H99" s="15"/>
      <c r="I99" s="15"/>
      <c r="J99" s="15"/>
      <c r="K99" s="15"/>
      <c r="L99" s="15"/>
      <c r="M99" s="15"/>
      <c r="N99" s="18"/>
      <c r="AC99" s="629"/>
      <c r="AF99" s="624"/>
    </row>
    <row r="100" spans="1:32" x14ac:dyDescent="0.25">
      <c r="A100" s="1"/>
      <c r="B100" s="22"/>
      <c r="C100" s="15"/>
      <c r="D100" s="15"/>
      <c r="E100" s="15"/>
      <c r="F100" s="15"/>
      <c r="G100" s="15"/>
      <c r="H100" s="15"/>
      <c r="I100" s="15"/>
      <c r="J100" s="15"/>
      <c r="K100" s="15"/>
      <c r="L100" s="15"/>
      <c r="M100" s="97" t="str">
        <f>IF(H101&gt;0,Text!F285,Text!F284)</f>
        <v>Rhowch sylw</v>
      </c>
      <c r="N100" s="81"/>
      <c r="AC100" s="629"/>
      <c r="AF100" s="624"/>
    </row>
    <row r="101" spans="1:32" ht="13" x14ac:dyDescent="0.3">
      <c r="A101" s="1"/>
      <c r="B101" s="84">
        <v>19</v>
      </c>
      <c r="C101" s="70" t="str">
        <f>Text!F273</f>
        <v>Llinell 47 yn fwy na 0</v>
      </c>
      <c r="D101" s="15"/>
      <c r="E101" s="15"/>
      <c r="F101" s="15"/>
      <c r="G101" s="86" t="str">
        <f>Text!F278</f>
        <v>Llinell 47</v>
      </c>
      <c r="H101" s="72">
        <f>VLOOKUP($AC$11&amp;"_"&amp;AD101&amp;"_"&amp;$AE$11,CORData,7,FALSE)</f>
        <v>0</v>
      </c>
      <c r="I101" s="15"/>
      <c r="J101" s="15"/>
      <c r="K101" s="87" t="s">
        <v>358</v>
      </c>
      <c r="L101" s="15"/>
      <c r="M101" s="730"/>
      <c r="N101" s="88"/>
      <c r="AC101" s="634"/>
      <c r="AD101" s="635" t="s">
        <v>394</v>
      </c>
      <c r="AE101" s="636"/>
      <c r="AF101" s="637"/>
    </row>
    <row r="102" spans="1:32" x14ac:dyDescent="0.25">
      <c r="A102" s="1"/>
      <c r="B102" s="22"/>
      <c r="C102" s="15"/>
      <c r="D102" s="15"/>
      <c r="E102" s="15"/>
      <c r="F102" s="15"/>
      <c r="G102" s="15"/>
      <c r="H102" s="15"/>
      <c r="I102" s="15"/>
      <c r="J102" s="15"/>
      <c r="K102" s="15"/>
      <c r="L102" s="15"/>
      <c r="M102" s="728"/>
      <c r="N102" s="88"/>
    </row>
    <row r="103" spans="1:32" x14ac:dyDescent="0.25">
      <c r="A103" s="1"/>
      <c r="B103" s="22"/>
      <c r="C103" s="15"/>
      <c r="D103" s="15"/>
      <c r="E103" s="15"/>
      <c r="F103" s="15"/>
      <c r="G103" s="15"/>
      <c r="H103" s="15"/>
      <c r="I103" s="15"/>
      <c r="J103" s="15"/>
      <c r="K103" s="15"/>
      <c r="L103" s="15"/>
      <c r="M103" s="729"/>
      <c r="N103" s="88"/>
    </row>
    <row r="104" spans="1:32" x14ac:dyDescent="0.25">
      <c r="A104" s="1"/>
      <c r="B104" s="23"/>
      <c r="C104" s="24"/>
      <c r="D104" s="24"/>
      <c r="E104" s="24"/>
      <c r="F104" s="24"/>
      <c r="G104" s="24"/>
      <c r="H104" s="24"/>
      <c r="I104" s="24"/>
      <c r="J104" s="24"/>
      <c r="K104" s="24"/>
      <c r="L104" s="24"/>
      <c r="M104" s="24"/>
      <c r="N104" s="25"/>
    </row>
    <row r="105" spans="1:32" ht="15" customHeight="1" x14ac:dyDescent="0.25">
      <c r="A105" s="224"/>
      <c r="B105" s="224"/>
      <c r="C105" s="224"/>
      <c r="D105" s="224"/>
      <c r="E105" s="224"/>
      <c r="F105" s="224"/>
      <c r="G105" s="224"/>
      <c r="H105" s="224"/>
      <c r="I105" s="224"/>
      <c r="J105" s="224"/>
      <c r="K105" s="224"/>
      <c r="L105" s="224"/>
      <c r="M105" s="224"/>
      <c r="N105" s="224"/>
    </row>
    <row r="106" spans="1:32" x14ac:dyDescent="0.25">
      <c r="A106" s="224"/>
      <c r="B106" s="224"/>
      <c r="C106" s="224"/>
      <c r="D106" s="224"/>
      <c r="E106" s="224"/>
      <c r="F106" s="224"/>
      <c r="G106" s="224"/>
      <c r="H106" s="224"/>
      <c r="I106" s="224"/>
      <c r="J106" s="224"/>
      <c r="K106" s="224"/>
      <c r="L106" s="224"/>
      <c r="M106" s="224"/>
      <c r="N106" s="224"/>
    </row>
    <row r="107" spans="1:32" x14ac:dyDescent="0.25">
      <c r="A107" s="224"/>
      <c r="B107" s="224"/>
      <c r="C107" s="224"/>
      <c r="D107" s="224"/>
      <c r="E107" s="224"/>
      <c r="F107" s="224"/>
      <c r="G107" s="224"/>
      <c r="H107" s="224"/>
      <c r="I107" s="224"/>
      <c r="J107" s="224"/>
      <c r="K107" s="224"/>
      <c r="L107" s="224"/>
      <c r="M107" s="224"/>
      <c r="N107" s="224"/>
    </row>
    <row r="108" spans="1:32" x14ac:dyDescent="0.25">
      <c r="A108" s="224"/>
      <c r="B108" s="224"/>
      <c r="C108" s="224"/>
      <c r="D108" s="224"/>
      <c r="E108" s="224"/>
      <c r="F108" s="224"/>
      <c r="G108" s="224"/>
      <c r="H108" s="224"/>
      <c r="I108" s="224"/>
      <c r="J108" s="224"/>
      <c r="K108" s="224"/>
      <c r="L108" s="224"/>
      <c r="M108" s="224"/>
      <c r="N108" s="224"/>
    </row>
    <row r="109" spans="1:32" x14ac:dyDescent="0.25">
      <c r="A109" s="224"/>
      <c r="B109" s="224"/>
      <c r="C109" s="224"/>
      <c r="D109" s="224"/>
      <c r="E109" s="224"/>
      <c r="F109" s="224"/>
      <c r="G109" s="224"/>
      <c r="H109" s="224"/>
      <c r="I109" s="224"/>
      <c r="J109" s="224"/>
      <c r="K109" s="224"/>
      <c r="L109" s="224"/>
      <c r="M109" s="224"/>
      <c r="N109" s="224"/>
    </row>
    <row r="110" spans="1:32" x14ac:dyDescent="0.25">
      <c r="A110" s="224"/>
      <c r="B110" s="224"/>
      <c r="C110" s="224"/>
      <c r="D110" s="224"/>
      <c r="E110" s="224"/>
      <c r="F110" s="224"/>
      <c r="G110" s="224"/>
      <c r="H110" s="224"/>
      <c r="I110" s="224"/>
      <c r="J110" s="224"/>
      <c r="K110" s="224"/>
      <c r="L110" s="224"/>
      <c r="M110" s="224"/>
      <c r="N110" s="224"/>
    </row>
    <row r="111" spans="1:32" x14ac:dyDescent="0.25">
      <c r="A111" s="224"/>
      <c r="B111" s="224"/>
      <c r="C111" s="224"/>
      <c r="D111" s="224"/>
      <c r="E111" s="224"/>
      <c r="F111" s="224"/>
      <c r="G111" s="224"/>
      <c r="H111" s="224"/>
      <c r="I111" s="224"/>
      <c r="J111" s="224"/>
      <c r="K111" s="224"/>
      <c r="L111" s="224"/>
      <c r="M111" s="224"/>
      <c r="N111" s="224"/>
    </row>
    <row r="112" spans="1:32" x14ac:dyDescent="0.25">
      <c r="A112" s="224"/>
      <c r="B112" s="224"/>
      <c r="C112" s="224"/>
      <c r="D112" s="224"/>
      <c r="E112" s="224"/>
      <c r="F112" s="224"/>
      <c r="G112" s="224"/>
      <c r="H112" s="224"/>
      <c r="I112" s="224"/>
      <c r="J112" s="224"/>
      <c r="K112" s="224"/>
      <c r="L112" s="224"/>
      <c r="M112" s="224"/>
      <c r="N112" s="224"/>
    </row>
    <row r="113" spans="1:14" x14ac:dyDescent="0.25">
      <c r="A113" s="224"/>
      <c r="B113" s="224"/>
      <c r="C113" s="224"/>
      <c r="D113" s="224"/>
      <c r="E113" s="224"/>
      <c r="F113" s="224"/>
      <c r="G113" s="224"/>
      <c r="H113" s="224"/>
      <c r="I113" s="224"/>
      <c r="J113" s="224"/>
      <c r="K113" s="224"/>
      <c r="L113" s="224"/>
      <c r="M113" s="224"/>
      <c r="N113" s="224"/>
    </row>
    <row r="114" spans="1:14" x14ac:dyDescent="0.25">
      <c r="A114" s="224"/>
      <c r="B114" s="224"/>
      <c r="C114" s="224"/>
      <c r="D114" s="224"/>
      <c r="E114" s="224"/>
      <c r="F114" s="224"/>
      <c r="G114" s="224"/>
      <c r="H114" s="224"/>
      <c r="I114" s="224"/>
      <c r="J114" s="224"/>
      <c r="K114" s="224"/>
      <c r="L114" s="224"/>
      <c r="M114" s="224"/>
      <c r="N114" s="224"/>
    </row>
    <row r="115" spans="1:14" x14ac:dyDescent="0.25">
      <c r="A115" s="224"/>
      <c r="B115" s="224"/>
      <c r="C115" s="224"/>
      <c r="D115" s="224"/>
      <c r="E115" s="224"/>
      <c r="F115" s="224"/>
      <c r="G115" s="224"/>
      <c r="H115" s="224"/>
      <c r="I115" s="224"/>
      <c r="J115" s="224"/>
      <c r="K115" s="224"/>
      <c r="L115" s="224"/>
      <c r="M115" s="224"/>
      <c r="N115" s="224"/>
    </row>
    <row r="116" spans="1:14" x14ac:dyDescent="0.25">
      <c r="A116" s="224"/>
      <c r="B116" s="224"/>
      <c r="C116" s="224"/>
      <c r="D116" s="224"/>
      <c r="E116" s="224"/>
      <c r="F116" s="224"/>
      <c r="G116" s="224"/>
      <c r="H116" s="224"/>
      <c r="I116" s="224"/>
      <c r="J116" s="224"/>
      <c r="K116" s="224"/>
      <c r="L116" s="224"/>
      <c r="M116" s="224"/>
      <c r="N116" s="224"/>
    </row>
    <row r="117" spans="1:14" x14ac:dyDescent="0.25">
      <c r="A117" s="224"/>
      <c r="B117" s="224"/>
      <c r="C117" s="224"/>
      <c r="D117" s="224"/>
      <c r="E117" s="224"/>
      <c r="F117" s="224"/>
      <c r="G117" s="224"/>
      <c r="H117" s="224"/>
      <c r="I117" s="224"/>
      <c r="J117" s="224"/>
      <c r="K117" s="224"/>
      <c r="L117" s="224"/>
      <c r="M117" s="224"/>
      <c r="N117" s="224"/>
    </row>
    <row r="118" spans="1:14" x14ac:dyDescent="0.25">
      <c r="A118" s="224"/>
      <c r="B118" s="224"/>
      <c r="C118" s="224"/>
      <c r="D118" s="224"/>
      <c r="E118" s="224"/>
      <c r="F118" s="224"/>
      <c r="G118" s="224"/>
      <c r="H118" s="224"/>
      <c r="I118" s="224"/>
      <c r="J118" s="224"/>
      <c r="K118" s="224"/>
      <c r="L118" s="224"/>
      <c r="M118" s="224"/>
      <c r="N118" s="224"/>
    </row>
    <row r="119" spans="1:14" x14ac:dyDescent="0.25">
      <c r="A119" s="224"/>
      <c r="B119" s="224"/>
      <c r="C119" s="224"/>
      <c r="D119" s="224"/>
      <c r="E119" s="224"/>
      <c r="F119" s="224"/>
      <c r="G119" s="224"/>
      <c r="H119" s="224"/>
      <c r="I119" s="224"/>
      <c r="J119" s="224"/>
      <c r="K119" s="224"/>
      <c r="L119" s="224"/>
      <c r="M119" s="224"/>
      <c r="N119" s="224"/>
    </row>
    <row r="120" spans="1:14" x14ac:dyDescent="0.25">
      <c r="A120" s="224"/>
      <c r="B120" s="224"/>
      <c r="C120" s="224"/>
      <c r="D120" s="224"/>
      <c r="E120" s="224"/>
      <c r="F120" s="224"/>
      <c r="G120" s="224"/>
      <c r="H120" s="224"/>
      <c r="I120" s="224"/>
      <c r="J120" s="224"/>
      <c r="K120" s="224"/>
      <c r="L120" s="224"/>
      <c r="M120" s="224"/>
      <c r="N120" s="224"/>
    </row>
    <row r="121" spans="1:14" x14ac:dyDescent="0.25">
      <c r="A121" s="224"/>
      <c r="B121" s="224"/>
      <c r="C121" s="224"/>
      <c r="D121" s="224"/>
      <c r="E121" s="224"/>
      <c r="F121" s="224"/>
      <c r="G121" s="224"/>
      <c r="H121" s="224"/>
      <c r="I121" s="224"/>
      <c r="J121" s="224"/>
      <c r="K121" s="224"/>
      <c r="L121" s="224"/>
      <c r="M121" s="224"/>
      <c r="N121" s="224"/>
    </row>
    <row r="122" spans="1:14" x14ac:dyDescent="0.25">
      <c r="A122" s="224"/>
      <c r="B122" s="224"/>
      <c r="C122" s="224"/>
      <c r="D122" s="224"/>
      <c r="E122" s="224"/>
      <c r="F122" s="224"/>
      <c r="G122" s="224"/>
      <c r="H122" s="224"/>
      <c r="I122" s="224"/>
      <c r="J122" s="224"/>
      <c r="K122" s="224"/>
      <c r="L122" s="224"/>
      <c r="M122" s="224"/>
      <c r="N122" s="224"/>
    </row>
    <row r="123" spans="1:14" x14ac:dyDescent="0.25">
      <c r="A123" s="224"/>
      <c r="B123" s="224"/>
      <c r="C123" s="224"/>
      <c r="D123" s="224"/>
      <c r="E123" s="224"/>
      <c r="F123" s="224"/>
      <c r="G123" s="224"/>
      <c r="H123" s="224"/>
      <c r="I123" s="224"/>
      <c r="J123" s="224"/>
      <c r="K123" s="224"/>
      <c r="L123" s="224"/>
      <c r="M123" s="224"/>
      <c r="N123" s="224"/>
    </row>
    <row r="124" spans="1:14" x14ac:dyDescent="0.25">
      <c r="A124" s="224"/>
      <c r="B124" s="224"/>
      <c r="C124" s="224"/>
      <c r="D124" s="224"/>
      <c r="E124" s="224"/>
      <c r="F124" s="224"/>
      <c r="G124" s="224"/>
      <c r="H124" s="224"/>
      <c r="I124" s="224"/>
      <c r="J124" s="224"/>
      <c r="K124" s="224"/>
      <c r="L124" s="224"/>
      <c r="M124" s="224"/>
      <c r="N124" s="224"/>
    </row>
    <row r="125" spans="1:14" x14ac:dyDescent="0.25">
      <c r="A125" s="224"/>
      <c r="B125" s="224"/>
      <c r="C125" s="224"/>
      <c r="D125" s="224"/>
      <c r="E125" s="224"/>
      <c r="F125" s="224"/>
      <c r="G125" s="224"/>
      <c r="H125" s="224"/>
      <c r="I125" s="224"/>
      <c r="J125" s="224"/>
      <c r="K125" s="224"/>
      <c r="L125" s="224"/>
      <c r="M125" s="224"/>
      <c r="N125" s="224"/>
    </row>
    <row r="126" spans="1:14" x14ac:dyDescent="0.25">
      <c r="A126" s="224"/>
      <c r="B126" s="224"/>
      <c r="C126" s="224"/>
      <c r="D126" s="224"/>
      <c r="E126" s="224"/>
      <c r="F126" s="224"/>
      <c r="G126" s="224"/>
      <c r="H126" s="224"/>
      <c r="I126" s="224"/>
      <c r="J126" s="224"/>
      <c r="K126" s="224"/>
      <c r="L126" s="224"/>
      <c r="M126" s="224"/>
      <c r="N126" s="224"/>
    </row>
    <row r="127" spans="1:14" x14ac:dyDescent="0.25">
      <c r="A127" s="224"/>
      <c r="B127" s="224"/>
      <c r="C127" s="224"/>
      <c r="D127" s="224"/>
      <c r="E127" s="224"/>
      <c r="F127" s="224"/>
      <c r="G127" s="224"/>
      <c r="H127" s="224"/>
      <c r="I127" s="224"/>
      <c r="J127" s="224"/>
      <c r="K127" s="224"/>
      <c r="L127" s="224"/>
      <c r="M127" s="224"/>
      <c r="N127" s="224"/>
    </row>
    <row r="128" spans="1:14" x14ac:dyDescent="0.25">
      <c r="A128" s="224"/>
      <c r="B128" s="224"/>
      <c r="C128" s="224"/>
      <c r="D128" s="224"/>
      <c r="E128" s="224"/>
      <c r="F128" s="224"/>
      <c r="G128" s="224"/>
      <c r="H128" s="224"/>
      <c r="I128" s="224"/>
      <c r="J128" s="224"/>
      <c r="K128" s="224"/>
      <c r="L128" s="224"/>
      <c r="M128" s="224"/>
      <c r="N128" s="224"/>
    </row>
    <row r="129" spans="1:14" x14ac:dyDescent="0.25">
      <c r="A129" s="224"/>
      <c r="B129" s="224"/>
      <c r="C129" s="224"/>
      <c r="D129" s="224"/>
      <c r="E129" s="224"/>
      <c r="F129" s="224"/>
      <c r="G129" s="224"/>
      <c r="H129" s="224"/>
      <c r="I129" s="224"/>
      <c r="J129" s="224"/>
      <c r="K129" s="224"/>
      <c r="L129" s="224"/>
      <c r="M129" s="224"/>
      <c r="N129" s="224"/>
    </row>
    <row r="130" spans="1:14" x14ac:dyDescent="0.25">
      <c r="A130" s="224"/>
      <c r="B130" s="224"/>
      <c r="C130" s="224"/>
      <c r="D130" s="224"/>
      <c r="E130" s="224"/>
      <c r="F130" s="224"/>
      <c r="G130" s="224"/>
      <c r="H130" s="224"/>
      <c r="I130" s="224"/>
      <c r="J130" s="224"/>
      <c r="K130" s="224"/>
      <c r="L130" s="224"/>
      <c r="M130" s="224"/>
      <c r="N130" s="224"/>
    </row>
    <row r="131" spans="1:14" x14ac:dyDescent="0.25">
      <c r="A131" s="224"/>
      <c r="B131" s="224"/>
      <c r="C131" s="224"/>
      <c r="D131" s="224"/>
      <c r="E131" s="224"/>
      <c r="F131" s="224"/>
      <c r="G131" s="224"/>
      <c r="H131" s="224"/>
      <c r="I131" s="224"/>
      <c r="J131" s="224"/>
      <c r="K131" s="224"/>
      <c r="L131" s="224"/>
      <c r="M131" s="224"/>
      <c r="N131" s="224"/>
    </row>
    <row r="132" spans="1:14" x14ac:dyDescent="0.25">
      <c r="A132" s="224"/>
      <c r="B132" s="224"/>
      <c r="C132" s="224"/>
      <c r="D132" s="224"/>
      <c r="E132" s="224"/>
      <c r="F132" s="224"/>
      <c r="G132" s="224"/>
      <c r="H132" s="224"/>
      <c r="I132" s="224"/>
      <c r="J132" s="224"/>
      <c r="K132" s="224"/>
      <c r="L132" s="224"/>
      <c r="M132" s="224"/>
      <c r="N132" s="224"/>
    </row>
    <row r="133" spans="1:14" x14ac:dyDescent="0.25">
      <c r="A133" s="224"/>
      <c r="B133" s="224"/>
      <c r="C133" s="224"/>
      <c r="D133" s="224"/>
      <c r="E133" s="224"/>
      <c r="F133" s="224"/>
      <c r="G133" s="224"/>
      <c r="H133" s="224"/>
      <c r="I133" s="224"/>
      <c r="J133" s="224"/>
      <c r="K133" s="224"/>
      <c r="L133" s="224"/>
      <c r="M133" s="224"/>
      <c r="N133" s="224"/>
    </row>
    <row r="134" spans="1:14" x14ac:dyDescent="0.25">
      <c r="A134" s="224"/>
      <c r="B134" s="224"/>
      <c r="C134" s="224"/>
      <c r="D134" s="224"/>
      <c r="E134" s="224"/>
      <c r="F134" s="224"/>
      <c r="G134" s="224"/>
      <c r="H134" s="224"/>
      <c r="I134" s="224"/>
      <c r="J134" s="224"/>
      <c r="K134" s="224"/>
      <c r="L134" s="224"/>
      <c r="M134" s="224"/>
      <c r="N134" s="224"/>
    </row>
    <row r="135" spans="1:14" x14ac:dyDescent="0.25">
      <c r="A135" s="224"/>
      <c r="B135" s="224"/>
      <c r="C135" s="224"/>
      <c r="D135" s="224"/>
      <c r="E135" s="224"/>
      <c r="F135" s="224"/>
      <c r="G135" s="224"/>
      <c r="H135" s="224"/>
      <c r="I135" s="224"/>
      <c r="J135" s="224"/>
      <c r="K135" s="224"/>
      <c r="L135" s="224"/>
      <c r="M135" s="224"/>
      <c r="N135" s="224"/>
    </row>
    <row r="136" spans="1:14" x14ac:dyDescent="0.25">
      <c r="A136" s="224"/>
      <c r="B136" s="224"/>
      <c r="C136" s="224"/>
      <c r="D136" s="224"/>
      <c r="E136" s="224"/>
      <c r="F136" s="224"/>
      <c r="G136" s="224"/>
      <c r="H136" s="224"/>
      <c r="I136" s="224"/>
      <c r="J136" s="224"/>
      <c r="K136" s="224"/>
      <c r="L136" s="224"/>
      <c r="M136" s="224"/>
      <c r="N136" s="224"/>
    </row>
    <row r="137" spans="1:14" x14ac:dyDescent="0.25">
      <c r="A137" s="224"/>
      <c r="B137" s="224"/>
      <c r="C137" s="224"/>
      <c r="D137" s="224"/>
      <c r="E137" s="224"/>
      <c r="F137" s="224"/>
      <c r="G137" s="224"/>
      <c r="H137" s="224"/>
      <c r="I137" s="224"/>
      <c r="J137" s="224"/>
      <c r="K137" s="224"/>
      <c r="L137" s="224"/>
      <c r="M137" s="224"/>
      <c r="N137" s="224"/>
    </row>
    <row r="138" spans="1:14" x14ac:dyDescent="0.25">
      <c r="A138" s="224"/>
      <c r="B138" s="224"/>
      <c r="C138" s="224"/>
      <c r="D138" s="224"/>
      <c r="E138" s="224"/>
      <c r="F138" s="224"/>
      <c r="G138" s="224"/>
      <c r="H138" s="224"/>
      <c r="I138" s="224"/>
      <c r="J138" s="224"/>
      <c r="K138" s="224"/>
      <c r="L138" s="224"/>
      <c r="M138" s="224"/>
      <c r="N138" s="224"/>
    </row>
    <row r="139" spans="1:14" x14ac:dyDescent="0.25">
      <c r="A139" s="224"/>
      <c r="B139" s="224"/>
      <c r="C139" s="224"/>
      <c r="D139" s="224"/>
      <c r="E139" s="224"/>
      <c r="F139" s="224"/>
      <c r="G139" s="224"/>
      <c r="H139" s="224"/>
      <c r="I139" s="224"/>
      <c r="J139" s="224"/>
      <c r="K139" s="224"/>
      <c r="L139" s="224"/>
      <c r="M139" s="224"/>
      <c r="N139" s="224"/>
    </row>
    <row r="140" spans="1:14" x14ac:dyDescent="0.25">
      <c r="A140" s="224"/>
      <c r="B140" s="224"/>
      <c r="C140" s="224"/>
      <c r="D140" s="224"/>
      <c r="E140" s="224"/>
      <c r="F140" s="224"/>
      <c r="G140" s="224"/>
      <c r="H140" s="224"/>
      <c r="I140" s="224"/>
      <c r="J140" s="224"/>
      <c r="K140" s="224"/>
      <c r="L140" s="224"/>
      <c r="M140" s="224"/>
      <c r="N140" s="224"/>
    </row>
    <row r="141" spans="1:14" x14ac:dyDescent="0.25">
      <c r="A141" s="224"/>
      <c r="B141" s="224"/>
      <c r="C141" s="224"/>
      <c r="D141" s="224"/>
      <c r="E141" s="224"/>
      <c r="F141" s="224"/>
      <c r="G141" s="224"/>
      <c r="H141" s="224"/>
      <c r="I141" s="224"/>
      <c r="J141" s="224"/>
      <c r="K141" s="224"/>
      <c r="L141" s="224"/>
      <c r="M141" s="224"/>
      <c r="N141" s="224"/>
    </row>
    <row r="142" spans="1:14" x14ac:dyDescent="0.25">
      <c r="A142" s="224"/>
      <c r="B142" s="224"/>
      <c r="C142" s="224"/>
      <c r="D142" s="224"/>
      <c r="E142" s="224"/>
      <c r="F142" s="224"/>
      <c r="G142" s="224"/>
      <c r="H142" s="224"/>
      <c r="I142" s="224"/>
      <c r="J142" s="224"/>
      <c r="K142" s="224"/>
      <c r="L142" s="224"/>
      <c r="M142" s="224"/>
      <c r="N142" s="224"/>
    </row>
    <row r="143" spans="1:14" x14ac:dyDescent="0.25">
      <c r="A143" s="224"/>
      <c r="B143" s="224"/>
      <c r="C143" s="224"/>
      <c r="D143" s="224"/>
      <c r="E143" s="224"/>
      <c r="F143" s="224"/>
      <c r="G143" s="224"/>
      <c r="H143" s="224"/>
      <c r="I143" s="224"/>
      <c r="J143" s="224"/>
      <c r="K143" s="224"/>
      <c r="L143" s="224"/>
      <c r="M143" s="224"/>
      <c r="N143" s="224"/>
    </row>
    <row r="144" spans="1:14" x14ac:dyDescent="0.25">
      <c r="A144" s="224"/>
      <c r="B144" s="224"/>
      <c r="C144" s="224"/>
      <c r="D144" s="224"/>
      <c r="E144" s="224"/>
      <c r="F144" s="224"/>
      <c r="G144" s="224"/>
      <c r="H144" s="224"/>
      <c r="I144" s="224"/>
      <c r="J144" s="224"/>
      <c r="K144" s="224"/>
      <c r="L144" s="224"/>
      <c r="M144" s="224"/>
      <c r="N144" s="224"/>
    </row>
    <row r="145" spans="1:14" x14ac:dyDescent="0.25">
      <c r="A145" s="224"/>
      <c r="B145" s="224"/>
      <c r="C145" s="224"/>
      <c r="D145" s="224"/>
      <c r="E145" s="224"/>
      <c r="F145" s="224"/>
      <c r="G145" s="224"/>
      <c r="H145" s="224"/>
      <c r="I145" s="224"/>
      <c r="J145" s="224"/>
      <c r="K145" s="224"/>
      <c r="L145" s="224"/>
      <c r="M145" s="224"/>
      <c r="N145" s="224"/>
    </row>
    <row r="146" spans="1:14" x14ac:dyDescent="0.25">
      <c r="A146" s="224"/>
      <c r="B146" s="224"/>
      <c r="C146" s="224"/>
      <c r="D146" s="224"/>
      <c r="E146" s="224"/>
      <c r="F146" s="224"/>
      <c r="G146" s="224"/>
      <c r="H146" s="224"/>
      <c r="I146" s="224"/>
      <c r="J146" s="224"/>
      <c r="K146" s="224"/>
      <c r="L146" s="224"/>
      <c r="M146" s="224"/>
      <c r="N146" s="224"/>
    </row>
    <row r="147" spans="1:14" x14ac:dyDescent="0.25">
      <c r="A147" s="224"/>
      <c r="B147" s="224"/>
      <c r="C147" s="224"/>
      <c r="D147" s="224"/>
      <c r="E147" s="224"/>
      <c r="F147" s="224"/>
      <c r="G147" s="224"/>
      <c r="H147" s="224"/>
      <c r="I147" s="224"/>
      <c r="J147" s="224"/>
      <c r="K147" s="224"/>
      <c r="L147" s="224"/>
      <c r="M147" s="224"/>
      <c r="N147" s="224"/>
    </row>
    <row r="148" spans="1:14" x14ac:dyDescent="0.25">
      <c r="A148" s="224"/>
      <c r="B148" s="224"/>
      <c r="C148" s="224"/>
      <c r="D148" s="224"/>
      <c r="E148" s="224"/>
      <c r="F148" s="224"/>
      <c r="G148" s="224"/>
      <c r="H148" s="224"/>
      <c r="I148" s="224"/>
      <c r="J148" s="224"/>
      <c r="K148" s="224"/>
      <c r="L148" s="224"/>
      <c r="M148" s="224"/>
      <c r="N148" s="224"/>
    </row>
    <row r="149" spans="1:14" x14ac:dyDescent="0.25">
      <c r="A149" s="224"/>
      <c r="B149" s="224"/>
      <c r="C149" s="224"/>
      <c r="D149" s="224"/>
      <c r="E149" s="224"/>
      <c r="F149" s="224"/>
      <c r="G149" s="224"/>
      <c r="H149" s="224"/>
      <c r="I149" s="224"/>
      <c r="J149" s="224"/>
      <c r="K149" s="224"/>
      <c r="L149" s="224"/>
      <c r="M149" s="224"/>
      <c r="N149" s="224"/>
    </row>
    <row r="150" spans="1:14" x14ac:dyDescent="0.25">
      <c r="A150" s="224"/>
      <c r="B150" s="224"/>
      <c r="C150" s="224"/>
      <c r="D150" s="224"/>
      <c r="E150" s="224"/>
      <c r="F150" s="224"/>
      <c r="G150" s="224"/>
      <c r="H150" s="224"/>
      <c r="I150" s="224"/>
      <c r="J150" s="224"/>
      <c r="K150" s="224"/>
      <c r="L150" s="224"/>
      <c r="M150" s="224"/>
      <c r="N150" s="224"/>
    </row>
    <row r="151" spans="1:14" x14ac:dyDescent="0.25">
      <c r="A151" s="224"/>
      <c r="B151" s="224"/>
      <c r="C151" s="224"/>
      <c r="D151" s="224"/>
      <c r="E151" s="224"/>
      <c r="F151" s="224"/>
      <c r="G151" s="224"/>
      <c r="H151" s="224"/>
      <c r="I151" s="224"/>
      <c r="J151" s="224"/>
      <c r="K151" s="224"/>
      <c r="L151" s="224"/>
      <c r="M151" s="224"/>
      <c r="N151" s="224"/>
    </row>
    <row r="152" spans="1:14" x14ac:dyDescent="0.25">
      <c r="A152" s="224"/>
      <c r="B152" s="224"/>
      <c r="C152" s="224"/>
      <c r="D152" s="224"/>
      <c r="E152" s="224"/>
      <c r="F152" s="224"/>
      <c r="G152" s="224"/>
      <c r="H152" s="224"/>
      <c r="I152" s="224"/>
      <c r="J152" s="224"/>
      <c r="K152" s="224"/>
      <c r="L152" s="224"/>
      <c r="M152" s="224"/>
      <c r="N152" s="224"/>
    </row>
    <row r="153" spans="1:14" x14ac:dyDescent="0.25">
      <c r="A153" s="224"/>
      <c r="B153" s="224"/>
      <c r="C153" s="224"/>
      <c r="D153" s="224"/>
      <c r="E153" s="224"/>
      <c r="F153" s="224"/>
      <c r="G153" s="224"/>
      <c r="H153" s="224"/>
      <c r="I153" s="224"/>
      <c r="J153" s="224"/>
      <c r="K153" s="224"/>
      <c r="L153" s="224"/>
      <c r="M153" s="224"/>
      <c r="N153" s="224"/>
    </row>
    <row r="154" spans="1:14" x14ac:dyDescent="0.25">
      <c r="A154" s="224"/>
      <c r="B154" s="224"/>
      <c r="C154" s="224"/>
      <c r="D154" s="224"/>
      <c r="E154" s="224"/>
      <c r="F154" s="224"/>
      <c r="G154" s="224"/>
      <c r="H154" s="224"/>
      <c r="I154" s="224"/>
      <c r="J154" s="224"/>
      <c r="K154" s="224"/>
      <c r="L154" s="224"/>
      <c r="M154" s="224"/>
      <c r="N154" s="224"/>
    </row>
    <row r="155" spans="1:14" x14ac:dyDescent="0.25">
      <c r="A155" s="224"/>
      <c r="B155" s="224"/>
      <c r="C155" s="224"/>
      <c r="D155" s="224"/>
      <c r="E155" s="224"/>
      <c r="F155" s="224"/>
      <c r="G155" s="224"/>
      <c r="H155" s="224"/>
      <c r="I155" s="224"/>
      <c r="J155" s="224"/>
      <c r="K155" s="224"/>
      <c r="L155" s="224"/>
      <c r="M155" s="224"/>
      <c r="N155" s="224"/>
    </row>
    <row r="156" spans="1:14" x14ac:dyDescent="0.25">
      <c r="A156" s="224"/>
      <c r="B156" s="224"/>
      <c r="C156" s="224"/>
      <c r="D156" s="224"/>
      <c r="E156" s="224"/>
      <c r="F156" s="224"/>
      <c r="G156" s="224"/>
      <c r="H156" s="224"/>
      <c r="I156" s="224"/>
      <c r="J156" s="224"/>
      <c r="K156" s="224"/>
      <c r="L156" s="224"/>
      <c r="M156" s="224"/>
      <c r="N156" s="224"/>
    </row>
    <row r="157" spans="1:14" x14ac:dyDescent="0.25">
      <c r="A157" s="224"/>
      <c r="B157" s="224"/>
      <c r="C157" s="224"/>
      <c r="D157" s="224"/>
      <c r="E157" s="224"/>
      <c r="F157" s="224"/>
      <c r="G157" s="224"/>
      <c r="H157" s="224"/>
      <c r="I157" s="224"/>
      <c r="J157" s="224"/>
      <c r="K157" s="224"/>
      <c r="L157" s="224"/>
      <c r="M157" s="224"/>
      <c r="N157" s="224"/>
    </row>
    <row r="158" spans="1:14" x14ac:dyDescent="0.25">
      <c r="A158" s="224"/>
      <c r="B158" s="224"/>
      <c r="C158" s="224"/>
      <c r="D158" s="224"/>
      <c r="E158" s="224"/>
      <c r="F158" s="224"/>
      <c r="G158" s="224"/>
      <c r="H158" s="224"/>
      <c r="I158" s="224"/>
      <c r="J158" s="224"/>
      <c r="K158" s="224"/>
      <c r="L158" s="224"/>
      <c r="M158" s="224"/>
      <c r="N158" s="224"/>
    </row>
    <row r="159" spans="1:14" x14ac:dyDescent="0.25">
      <c r="A159" s="224"/>
      <c r="B159" s="224"/>
      <c r="C159" s="224"/>
      <c r="D159" s="224"/>
      <c r="E159" s="224"/>
      <c r="F159" s="224"/>
      <c r="G159" s="224"/>
      <c r="H159" s="224"/>
      <c r="I159" s="224"/>
      <c r="J159" s="224"/>
      <c r="K159" s="224"/>
      <c r="L159" s="224"/>
      <c r="M159" s="224"/>
      <c r="N159" s="224"/>
    </row>
    <row r="160" spans="1:14" x14ac:dyDescent="0.25">
      <c r="A160" s="224"/>
      <c r="B160" s="224"/>
      <c r="C160" s="224"/>
      <c r="D160" s="224"/>
      <c r="E160" s="224"/>
      <c r="F160" s="224"/>
      <c r="G160" s="224"/>
      <c r="H160" s="224"/>
      <c r="I160" s="224"/>
      <c r="J160" s="224"/>
      <c r="K160" s="224"/>
      <c r="L160" s="224"/>
      <c r="M160" s="224"/>
      <c r="N160" s="224"/>
    </row>
    <row r="161" spans="1:14" x14ac:dyDescent="0.25">
      <c r="A161" s="224"/>
      <c r="B161" s="224"/>
      <c r="C161" s="224"/>
      <c r="D161" s="224"/>
      <c r="E161" s="224"/>
      <c r="F161" s="224"/>
      <c r="G161" s="224"/>
      <c r="H161" s="224"/>
      <c r="I161" s="224"/>
      <c r="J161" s="224"/>
      <c r="K161" s="224"/>
      <c r="L161" s="224"/>
      <c r="M161" s="224"/>
      <c r="N161" s="224"/>
    </row>
    <row r="162" spans="1:14" x14ac:dyDescent="0.25">
      <c r="A162" s="224"/>
      <c r="B162" s="224"/>
      <c r="C162" s="224"/>
      <c r="D162" s="224"/>
      <c r="E162" s="224"/>
      <c r="F162" s="224"/>
      <c r="G162" s="224"/>
      <c r="H162" s="224"/>
      <c r="I162" s="224"/>
      <c r="J162" s="224"/>
      <c r="K162" s="224"/>
      <c r="L162" s="224"/>
      <c r="M162" s="224"/>
      <c r="N162" s="224"/>
    </row>
    <row r="163" spans="1:14" x14ac:dyDescent="0.25">
      <c r="A163" s="224"/>
      <c r="B163" s="224"/>
      <c r="C163" s="224"/>
      <c r="D163" s="224"/>
      <c r="E163" s="224"/>
      <c r="F163" s="224"/>
      <c r="G163" s="224"/>
      <c r="H163" s="224"/>
      <c r="I163" s="224"/>
      <c r="J163" s="224"/>
      <c r="K163" s="224"/>
      <c r="L163" s="224"/>
      <c r="M163" s="224"/>
      <c r="N163" s="224"/>
    </row>
    <row r="164" spans="1:14" x14ac:dyDescent="0.25">
      <c r="A164" s="224"/>
      <c r="B164" s="224"/>
      <c r="C164" s="224"/>
      <c r="D164" s="224"/>
      <c r="E164" s="224"/>
      <c r="F164" s="224"/>
      <c r="G164" s="224"/>
      <c r="H164" s="224"/>
      <c r="I164" s="224"/>
      <c r="J164" s="224"/>
      <c r="K164" s="224"/>
      <c r="L164" s="224"/>
      <c r="M164" s="224"/>
      <c r="N164" s="224"/>
    </row>
    <row r="165" spans="1:14" x14ac:dyDescent="0.25">
      <c r="A165" s="224"/>
      <c r="B165" s="224"/>
      <c r="C165" s="224"/>
      <c r="D165" s="224"/>
      <c r="E165" s="224"/>
      <c r="F165" s="224"/>
      <c r="G165" s="224"/>
      <c r="H165" s="224"/>
      <c r="I165" s="224"/>
      <c r="J165" s="224"/>
      <c r="K165" s="224"/>
      <c r="L165" s="224"/>
      <c r="M165" s="224"/>
      <c r="N165" s="224"/>
    </row>
    <row r="166" spans="1:14" x14ac:dyDescent="0.25">
      <c r="A166" s="224"/>
      <c r="B166" s="224"/>
      <c r="C166" s="224"/>
      <c r="D166" s="224"/>
      <c r="E166" s="224"/>
      <c r="F166" s="224"/>
      <c r="G166" s="224"/>
      <c r="H166" s="224"/>
      <c r="I166" s="224"/>
      <c r="J166" s="224"/>
      <c r="K166" s="224"/>
      <c r="L166" s="224"/>
      <c r="M166" s="224"/>
      <c r="N166" s="224"/>
    </row>
    <row r="167" spans="1:14" x14ac:dyDescent="0.25">
      <c r="A167" s="224"/>
      <c r="B167" s="224"/>
      <c r="C167" s="224"/>
      <c r="D167" s="224"/>
      <c r="E167" s="224"/>
      <c r="F167" s="224"/>
      <c r="G167" s="224"/>
      <c r="H167" s="224"/>
      <c r="I167" s="224"/>
      <c r="J167" s="224"/>
      <c r="K167" s="224"/>
      <c r="L167" s="224"/>
      <c r="M167" s="224"/>
      <c r="N167" s="224"/>
    </row>
    <row r="168" spans="1:14" x14ac:dyDescent="0.25">
      <c r="A168" s="224"/>
      <c r="B168" s="224"/>
      <c r="C168" s="224"/>
      <c r="D168" s="224"/>
      <c r="E168" s="224"/>
      <c r="F168" s="224"/>
      <c r="G168" s="224"/>
      <c r="H168" s="224"/>
      <c r="I168" s="224"/>
      <c r="J168" s="224"/>
      <c r="K168" s="224"/>
      <c r="L168" s="224"/>
      <c r="M168" s="224"/>
      <c r="N168" s="224"/>
    </row>
    <row r="169" spans="1:14" x14ac:dyDescent="0.25">
      <c r="A169" s="224"/>
      <c r="B169" s="224"/>
      <c r="C169" s="224"/>
      <c r="D169" s="224"/>
      <c r="E169" s="224"/>
      <c r="F169" s="224"/>
      <c r="G169" s="224"/>
      <c r="H169" s="224"/>
      <c r="I169" s="224"/>
      <c r="J169" s="224"/>
      <c r="K169" s="224"/>
      <c r="L169" s="224"/>
      <c r="M169" s="224"/>
      <c r="N169" s="224"/>
    </row>
    <row r="170" spans="1:14" x14ac:dyDescent="0.25">
      <c r="A170" s="224"/>
      <c r="B170" s="224"/>
      <c r="C170" s="224"/>
      <c r="D170" s="224"/>
      <c r="E170" s="224"/>
      <c r="F170" s="224"/>
      <c r="G170" s="224"/>
      <c r="H170" s="224"/>
      <c r="I170" s="224"/>
      <c r="J170" s="224"/>
      <c r="K170" s="224"/>
      <c r="L170" s="224"/>
      <c r="M170" s="224"/>
      <c r="N170" s="224"/>
    </row>
    <row r="171" spans="1:14" x14ac:dyDescent="0.25">
      <c r="A171" s="224"/>
      <c r="B171" s="224"/>
      <c r="C171" s="224"/>
      <c r="D171" s="224"/>
      <c r="E171" s="224"/>
      <c r="F171" s="224"/>
      <c r="G171" s="224"/>
      <c r="H171" s="224"/>
      <c r="I171" s="224"/>
      <c r="J171" s="224"/>
      <c r="K171" s="224"/>
      <c r="L171" s="224"/>
      <c r="M171" s="224"/>
      <c r="N171" s="224"/>
    </row>
    <row r="172" spans="1:14" x14ac:dyDescent="0.25">
      <c r="A172" s="224"/>
      <c r="B172" s="224"/>
      <c r="C172" s="224"/>
      <c r="D172" s="224"/>
      <c r="E172" s="224"/>
      <c r="F172" s="224"/>
      <c r="G172" s="224"/>
      <c r="H172" s="224"/>
      <c r="I172" s="224"/>
      <c r="J172" s="224"/>
      <c r="K172" s="224"/>
      <c r="L172" s="224"/>
      <c r="M172" s="224"/>
      <c r="N172" s="224"/>
    </row>
    <row r="173" spans="1:14" x14ac:dyDescent="0.25">
      <c r="A173" s="224"/>
      <c r="B173" s="224"/>
      <c r="C173" s="224"/>
      <c r="D173" s="224"/>
      <c r="E173" s="224"/>
      <c r="F173" s="224"/>
      <c r="G173" s="224"/>
      <c r="H173" s="224"/>
      <c r="I173" s="224"/>
      <c r="J173" s="224"/>
      <c r="K173" s="224"/>
      <c r="L173" s="224"/>
      <c r="M173" s="224"/>
      <c r="N173" s="224"/>
    </row>
    <row r="174" spans="1:14" x14ac:dyDescent="0.25">
      <c r="A174" s="224"/>
      <c r="B174" s="224"/>
      <c r="C174" s="224"/>
      <c r="D174" s="224"/>
      <c r="E174" s="224"/>
      <c r="F174" s="224"/>
      <c r="G174" s="224"/>
      <c r="H174" s="224"/>
      <c r="I174" s="224"/>
      <c r="J174" s="224"/>
      <c r="K174" s="224"/>
      <c r="L174" s="224"/>
      <c r="M174" s="224"/>
      <c r="N174" s="224"/>
    </row>
    <row r="175" spans="1:14" x14ac:dyDescent="0.25">
      <c r="A175" s="224"/>
      <c r="B175" s="224"/>
      <c r="C175" s="224"/>
      <c r="D175" s="224"/>
      <c r="E175" s="224"/>
      <c r="F175" s="224"/>
      <c r="G175" s="224"/>
      <c r="H175" s="224"/>
      <c r="I175" s="224"/>
      <c r="J175" s="224"/>
      <c r="K175" s="224"/>
      <c r="L175" s="224"/>
      <c r="M175" s="224"/>
      <c r="N175" s="224"/>
    </row>
    <row r="176" spans="1:14" x14ac:dyDescent="0.25">
      <c r="A176" s="224"/>
      <c r="B176" s="224"/>
      <c r="C176" s="224"/>
      <c r="D176" s="224"/>
      <c r="E176" s="224"/>
      <c r="F176" s="224"/>
      <c r="G176" s="224"/>
      <c r="H176" s="224"/>
      <c r="I176" s="224"/>
      <c r="J176" s="224"/>
      <c r="K176" s="224"/>
      <c r="L176" s="224"/>
      <c r="M176" s="224"/>
      <c r="N176" s="224"/>
    </row>
    <row r="177" spans="1:14" x14ac:dyDescent="0.25">
      <c r="A177" s="224"/>
      <c r="B177" s="224"/>
      <c r="C177" s="224"/>
      <c r="D177" s="224"/>
      <c r="E177" s="224"/>
      <c r="F177" s="224"/>
      <c r="G177" s="224"/>
      <c r="H177" s="224"/>
      <c r="I177" s="224"/>
      <c r="J177" s="224"/>
      <c r="K177" s="224"/>
      <c r="L177" s="224"/>
      <c r="M177" s="224"/>
      <c r="N177" s="224"/>
    </row>
    <row r="178" spans="1:14" x14ac:dyDescent="0.25">
      <c r="A178" s="224"/>
      <c r="B178" s="224"/>
      <c r="C178" s="224"/>
      <c r="D178" s="224"/>
      <c r="E178" s="224"/>
      <c r="F178" s="224"/>
      <c r="G178" s="224"/>
      <c r="H178" s="224"/>
      <c r="I178" s="224"/>
      <c r="J178" s="224"/>
      <c r="K178" s="224"/>
      <c r="L178" s="224"/>
      <c r="M178" s="224"/>
      <c r="N178" s="224"/>
    </row>
    <row r="179" spans="1:14" x14ac:dyDescent="0.25">
      <c r="A179" s="224"/>
      <c r="B179" s="224"/>
      <c r="C179" s="224"/>
      <c r="D179" s="224"/>
      <c r="E179" s="224"/>
      <c r="F179" s="224"/>
      <c r="G179" s="224"/>
      <c r="H179" s="224"/>
      <c r="I179" s="224"/>
      <c r="J179" s="224"/>
      <c r="K179" s="224"/>
      <c r="L179" s="224"/>
      <c r="M179" s="224"/>
      <c r="N179" s="224"/>
    </row>
    <row r="180" spans="1:14" x14ac:dyDescent="0.25">
      <c r="A180" s="224"/>
      <c r="B180" s="224"/>
      <c r="C180" s="224"/>
      <c r="D180" s="224"/>
      <c r="E180" s="224"/>
      <c r="F180" s="224"/>
      <c r="G180" s="224"/>
      <c r="H180" s="224"/>
      <c r="I180" s="224"/>
      <c r="J180" s="224"/>
      <c r="K180" s="224"/>
      <c r="L180" s="224"/>
      <c r="M180" s="224"/>
      <c r="N180" s="224"/>
    </row>
    <row r="181" spans="1:14" x14ac:dyDescent="0.25">
      <c r="A181" s="224"/>
      <c r="B181" s="224"/>
      <c r="C181" s="224"/>
      <c r="D181" s="224"/>
      <c r="E181" s="224"/>
      <c r="F181" s="224"/>
      <c r="G181" s="224"/>
      <c r="H181" s="224"/>
      <c r="I181" s="224"/>
      <c r="J181" s="224"/>
      <c r="K181" s="224"/>
      <c r="L181" s="224"/>
      <c r="M181" s="224"/>
      <c r="N181" s="224"/>
    </row>
    <row r="182" spans="1:14" x14ac:dyDescent="0.25">
      <c r="A182" s="224"/>
      <c r="B182" s="224"/>
      <c r="C182" s="224"/>
      <c r="D182" s="224"/>
      <c r="E182" s="224"/>
      <c r="F182" s="224"/>
      <c r="G182" s="224"/>
      <c r="H182" s="224"/>
      <c r="I182" s="224"/>
      <c r="J182" s="224"/>
      <c r="K182" s="224"/>
      <c r="L182" s="224"/>
      <c r="M182" s="224"/>
      <c r="N182" s="224"/>
    </row>
    <row r="183" spans="1:14" x14ac:dyDescent="0.25">
      <c r="A183" s="224"/>
      <c r="B183" s="224"/>
      <c r="C183" s="224"/>
      <c r="D183" s="224"/>
      <c r="E183" s="224"/>
      <c r="F183" s="224"/>
      <c r="G183" s="224"/>
      <c r="H183" s="224"/>
      <c r="I183" s="224"/>
      <c r="J183" s="224"/>
      <c r="K183" s="224"/>
      <c r="L183" s="224"/>
      <c r="M183" s="224"/>
      <c r="N183" s="224"/>
    </row>
    <row r="184" spans="1:14" x14ac:dyDescent="0.25">
      <c r="A184" s="224"/>
      <c r="B184" s="224"/>
      <c r="C184" s="224"/>
      <c r="D184" s="224"/>
      <c r="E184" s="224"/>
      <c r="F184" s="224"/>
      <c r="G184" s="224"/>
      <c r="H184" s="224"/>
      <c r="I184" s="224"/>
      <c r="J184" s="224"/>
      <c r="K184" s="224"/>
      <c r="L184" s="224"/>
      <c r="M184" s="224"/>
      <c r="N184" s="224"/>
    </row>
    <row r="185" spans="1:14" x14ac:dyDescent="0.25">
      <c r="A185" s="224"/>
      <c r="B185" s="224"/>
      <c r="C185" s="224"/>
      <c r="D185" s="224"/>
      <c r="E185" s="224"/>
      <c r="F185" s="224"/>
      <c r="G185" s="224"/>
      <c r="H185" s="224"/>
      <c r="I185" s="224"/>
      <c r="J185" s="224"/>
      <c r="K185" s="224"/>
      <c r="L185" s="224"/>
      <c r="M185" s="224"/>
      <c r="N185" s="224"/>
    </row>
    <row r="186" spans="1:14" x14ac:dyDescent="0.25">
      <c r="A186" s="224"/>
      <c r="B186" s="224"/>
      <c r="C186" s="224"/>
      <c r="D186" s="224"/>
      <c r="E186" s="224"/>
      <c r="F186" s="224"/>
      <c r="G186" s="224"/>
      <c r="H186" s="224"/>
      <c r="I186" s="224"/>
      <c r="J186" s="224"/>
      <c r="K186" s="224"/>
      <c r="L186" s="224"/>
      <c r="M186" s="224"/>
      <c r="N186" s="224"/>
    </row>
    <row r="187" spans="1:14" x14ac:dyDescent="0.25">
      <c r="A187" s="224"/>
      <c r="B187" s="224"/>
      <c r="C187" s="224"/>
      <c r="D187" s="224"/>
      <c r="E187" s="224"/>
      <c r="F187" s="224"/>
      <c r="G187" s="224"/>
      <c r="H187" s="224"/>
      <c r="I187" s="224"/>
      <c r="J187" s="224"/>
      <c r="K187" s="224"/>
      <c r="L187" s="224"/>
      <c r="M187" s="224"/>
      <c r="N187" s="224"/>
    </row>
    <row r="188" spans="1:14" x14ac:dyDescent="0.25">
      <c r="A188" s="224"/>
      <c r="B188" s="224"/>
      <c r="C188" s="224"/>
      <c r="D188" s="224"/>
      <c r="E188" s="224"/>
      <c r="F188" s="224"/>
      <c r="G188" s="224"/>
      <c r="H188" s="224"/>
      <c r="I188" s="224"/>
      <c r="J188" s="224"/>
      <c r="K188" s="224"/>
      <c r="L188" s="224"/>
      <c r="M188" s="224"/>
      <c r="N188" s="224"/>
    </row>
    <row r="189" spans="1:14" x14ac:dyDescent="0.25">
      <c r="A189" s="224"/>
      <c r="B189" s="224"/>
      <c r="C189" s="224"/>
      <c r="D189" s="224"/>
      <c r="E189" s="224"/>
      <c r="F189" s="224"/>
      <c r="G189" s="224"/>
      <c r="H189" s="224"/>
      <c r="I189" s="224"/>
      <c r="J189" s="224"/>
      <c r="K189" s="224"/>
      <c r="L189" s="224"/>
      <c r="M189" s="224"/>
      <c r="N189" s="224"/>
    </row>
    <row r="190" spans="1:14" x14ac:dyDescent="0.25">
      <c r="A190" s="224"/>
      <c r="B190" s="224"/>
      <c r="C190" s="224"/>
      <c r="D190" s="224"/>
      <c r="E190" s="224"/>
      <c r="F190" s="224"/>
      <c r="G190" s="224"/>
      <c r="H190" s="224"/>
      <c r="I190" s="224"/>
      <c r="J190" s="224"/>
      <c r="K190" s="224"/>
      <c r="L190" s="224"/>
      <c r="M190" s="224"/>
      <c r="N190" s="224"/>
    </row>
    <row r="191" spans="1:14" x14ac:dyDescent="0.25">
      <c r="A191" s="224"/>
      <c r="B191" s="224"/>
      <c r="C191" s="224"/>
      <c r="D191" s="224"/>
      <c r="E191" s="224"/>
      <c r="F191" s="224"/>
      <c r="G191" s="224"/>
      <c r="H191" s="224"/>
      <c r="I191" s="224"/>
      <c r="J191" s="224"/>
      <c r="K191" s="224"/>
      <c r="L191" s="224"/>
      <c r="M191" s="224"/>
      <c r="N191" s="224"/>
    </row>
    <row r="192" spans="1:14" x14ac:dyDescent="0.25">
      <c r="A192" s="224"/>
      <c r="B192" s="224"/>
      <c r="C192" s="224"/>
      <c r="D192" s="224"/>
      <c r="E192" s="224"/>
      <c r="F192" s="224"/>
      <c r="G192" s="224"/>
      <c r="H192" s="224"/>
      <c r="I192" s="224"/>
      <c r="J192" s="224"/>
      <c r="K192" s="224"/>
      <c r="L192" s="224"/>
      <c r="M192" s="224"/>
      <c r="N192" s="224"/>
    </row>
    <row r="193" spans="1:14" x14ac:dyDescent="0.25">
      <c r="A193" s="224"/>
      <c r="B193" s="224"/>
      <c r="C193" s="224"/>
      <c r="D193" s="224"/>
      <c r="E193" s="224"/>
      <c r="F193" s="224"/>
      <c r="G193" s="224"/>
      <c r="H193" s="224"/>
      <c r="I193" s="224"/>
      <c r="J193" s="224"/>
      <c r="K193" s="224"/>
      <c r="L193" s="224"/>
      <c r="M193" s="224"/>
      <c r="N193" s="224"/>
    </row>
    <row r="194" spans="1:14" x14ac:dyDescent="0.25">
      <c r="A194" s="224"/>
      <c r="B194" s="224"/>
      <c r="C194" s="224"/>
      <c r="D194" s="224"/>
      <c r="E194" s="224"/>
      <c r="F194" s="224"/>
      <c r="G194" s="224"/>
      <c r="H194" s="224"/>
      <c r="I194" s="224"/>
      <c r="J194" s="224"/>
      <c r="K194" s="224"/>
      <c r="L194" s="224"/>
      <c r="M194" s="224"/>
      <c r="N194" s="224"/>
    </row>
    <row r="195" spans="1:14" x14ac:dyDescent="0.25">
      <c r="A195" s="224"/>
      <c r="B195" s="224"/>
      <c r="C195" s="224"/>
      <c r="D195" s="224"/>
      <c r="E195" s="224"/>
      <c r="F195" s="224"/>
      <c r="G195" s="224"/>
      <c r="H195" s="224"/>
      <c r="I195" s="224"/>
      <c r="J195" s="224"/>
      <c r="K195" s="224"/>
      <c r="L195" s="224"/>
      <c r="M195" s="224"/>
      <c r="N195" s="224"/>
    </row>
    <row r="196" spans="1:14" x14ac:dyDescent="0.25">
      <c r="A196" s="224"/>
      <c r="B196" s="224"/>
      <c r="C196" s="224"/>
      <c r="D196" s="224"/>
      <c r="E196" s="224"/>
      <c r="F196" s="224"/>
      <c r="G196" s="224"/>
      <c r="H196" s="224"/>
      <c r="I196" s="224"/>
      <c r="J196" s="224"/>
      <c r="K196" s="224"/>
      <c r="L196" s="224"/>
      <c r="M196" s="224"/>
      <c r="N196" s="224"/>
    </row>
    <row r="197" spans="1:14" x14ac:dyDescent="0.25">
      <c r="A197" s="224"/>
      <c r="B197" s="224"/>
      <c r="C197" s="224"/>
      <c r="D197" s="224"/>
      <c r="E197" s="224"/>
      <c r="F197" s="224"/>
      <c r="G197" s="224"/>
      <c r="H197" s="224"/>
      <c r="I197" s="224"/>
      <c r="J197" s="224"/>
      <c r="K197" s="224"/>
      <c r="L197" s="224"/>
      <c r="M197" s="224"/>
      <c r="N197" s="224"/>
    </row>
    <row r="198" spans="1:14" x14ac:dyDescent="0.25">
      <c r="A198" s="224"/>
      <c r="B198" s="224"/>
      <c r="C198" s="224"/>
      <c r="D198" s="224"/>
      <c r="E198" s="224"/>
      <c r="F198" s="224"/>
      <c r="G198" s="224"/>
      <c r="H198" s="224"/>
      <c r="I198" s="224"/>
      <c r="J198" s="224"/>
      <c r="K198" s="224"/>
      <c r="L198" s="224"/>
      <c r="M198" s="224"/>
      <c r="N198" s="224"/>
    </row>
    <row r="199" spans="1:14" x14ac:dyDescent="0.25">
      <c r="A199" s="224"/>
      <c r="B199" s="224"/>
      <c r="C199" s="224"/>
      <c r="D199" s="224"/>
      <c r="E199" s="224"/>
      <c r="F199" s="224"/>
      <c r="G199" s="224"/>
      <c r="H199" s="224"/>
      <c r="I199" s="224"/>
      <c r="J199" s="224"/>
      <c r="K199" s="224"/>
      <c r="L199" s="224"/>
      <c r="M199" s="224"/>
      <c r="N199" s="224"/>
    </row>
    <row r="200" spans="1:14" x14ac:dyDescent="0.25">
      <c r="A200" s="224"/>
      <c r="B200" s="224"/>
      <c r="C200" s="224"/>
      <c r="D200" s="224"/>
      <c r="E200" s="224"/>
      <c r="F200" s="224"/>
      <c r="G200" s="224"/>
      <c r="H200" s="224"/>
      <c r="I200" s="224"/>
      <c r="J200" s="224"/>
      <c r="K200" s="224"/>
      <c r="L200" s="224"/>
      <c r="M200" s="224"/>
      <c r="N200" s="224"/>
    </row>
    <row r="201" spans="1:14" x14ac:dyDescent="0.25">
      <c r="A201" s="224"/>
      <c r="B201" s="224"/>
      <c r="C201" s="224"/>
      <c r="D201" s="224"/>
      <c r="E201" s="224"/>
      <c r="F201" s="224"/>
      <c r="G201" s="224"/>
      <c r="H201" s="224"/>
      <c r="I201" s="224"/>
      <c r="J201" s="224"/>
      <c r="K201" s="224"/>
      <c r="L201" s="224"/>
      <c r="M201" s="224"/>
      <c r="N201" s="224"/>
    </row>
    <row r="202" spans="1:14" x14ac:dyDescent="0.25">
      <c r="A202" s="224"/>
      <c r="B202" s="224"/>
      <c r="C202" s="224"/>
      <c r="D202" s="224"/>
      <c r="E202" s="224"/>
      <c r="F202" s="224"/>
      <c r="G202" s="224"/>
      <c r="H202" s="224"/>
      <c r="I202" s="224"/>
      <c r="J202" s="224"/>
      <c r="K202" s="224"/>
      <c r="L202" s="224"/>
      <c r="M202" s="224"/>
      <c r="N202" s="224"/>
    </row>
    <row r="203" spans="1:14" x14ac:dyDescent="0.25">
      <c r="A203" s="224"/>
      <c r="B203" s="224"/>
      <c r="C203" s="224"/>
      <c r="D203" s="224"/>
      <c r="E203" s="224"/>
      <c r="F203" s="224"/>
      <c r="G203" s="224"/>
      <c r="H203" s="224"/>
      <c r="I203" s="224"/>
      <c r="J203" s="224"/>
      <c r="K203" s="224"/>
      <c r="L203" s="224"/>
      <c r="M203" s="224"/>
      <c r="N203" s="224"/>
    </row>
    <row r="204" spans="1:14" x14ac:dyDescent="0.25">
      <c r="A204" s="224"/>
      <c r="B204" s="224"/>
      <c r="C204" s="224"/>
      <c r="D204" s="224"/>
      <c r="E204" s="224"/>
      <c r="F204" s="224"/>
      <c r="G204" s="224"/>
      <c r="H204" s="224"/>
      <c r="I204" s="224"/>
      <c r="J204" s="224"/>
      <c r="K204" s="224"/>
      <c r="L204" s="224"/>
      <c r="M204" s="224"/>
      <c r="N204" s="224"/>
    </row>
    <row r="205" spans="1:14" x14ac:dyDescent="0.25">
      <c r="A205" s="224"/>
      <c r="B205" s="224"/>
      <c r="C205" s="224"/>
      <c r="D205" s="224"/>
      <c r="E205" s="224"/>
      <c r="F205" s="224"/>
      <c r="G205" s="224"/>
      <c r="H205" s="224"/>
      <c r="I205" s="224"/>
      <c r="J205" s="224"/>
      <c r="K205" s="224"/>
      <c r="L205" s="224"/>
      <c r="M205" s="224"/>
      <c r="N205" s="224"/>
    </row>
    <row r="206" spans="1:14" x14ac:dyDescent="0.25">
      <c r="A206" s="224"/>
      <c r="B206" s="224"/>
      <c r="C206" s="224"/>
      <c r="D206" s="224"/>
      <c r="E206" s="224"/>
      <c r="F206" s="224"/>
      <c r="G206" s="224"/>
      <c r="H206" s="224"/>
      <c r="I206" s="224"/>
      <c r="J206" s="224"/>
      <c r="K206" s="224"/>
      <c r="L206" s="224"/>
      <c r="M206" s="224"/>
      <c r="N206" s="224"/>
    </row>
    <row r="207" spans="1:14" x14ac:dyDescent="0.25">
      <c r="A207" s="224"/>
      <c r="B207" s="224"/>
      <c r="C207" s="224"/>
      <c r="D207" s="224"/>
      <c r="E207" s="224"/>
      <c r="F207" s="224"/>
      <c r="G207" s="224"/>
      <c r="H207" s="224"/>
      <c r="I207" s="224"/>
      <c r="J207" s="224"/>
      <c r="K207" s="224"/>
      <c r="L207" s="224"/>
      <c r="M207" s="224"/>
      <c r="N207" s="224"/>
    </row>
    <row r="208" spans="1:14" x14ac:dyDescent="0.25">
      <c r="A208" s="224"/>
      <c r="B208" s="224"/>
      <c r="C208" s="224"/>
      <c r="D208" s="224"/>
      <c r="E208" s="224"/>
      <c r="F208" s="224"/>
      <c r="G208" s="224"/>
      <c r="H208" s="224"/>
      <c r="I208" s="224"/>
      <c r="J208" s="224"/>
      <c r="K208" s="224"/>
      <c r="L208" s="224"/>
      <c r="M208" s="224"/>
      <c r="N208" s="224"/>
    </row>
    <row r="209" spans="1:14" x14ac:dyDescent="0.25">
      <c r="A209" s="224"/>
      <c r="B209" s="224"/>
      <c r="C209" s="224"/>
      <c r="D209" s="224"/>
      <c r="E209" s="224"/>
      <c r="F209" s="224"/>
      <c r="G209" s="224"/>
      <c r="H209" s="224"/>
      <c r="I209" s="224"/>
      <c r="J209" s="224"/>
      <c r="K209" s="224"/>
      <c r="L209" s="224"/>
      <c r="M209" s="224"/>
      <c r="N209" s="224"/>
    </row>
    <row r="210" spans="1:14" x14ac:dyDescent="0.25">
      <c r="A210" s="224"/>
      <c r="B210" s="224"/>
      <c r="C210" s="224"/>
      <c r="D210" s="224"/>
      <c r="E210" s="224"/>
      <c r="F210" s="224"/>
      <c r="G210" s="224"/>
      <c r="H210" s="224"/>
      <c r="I210" s="224"/>
      <c r="J210" s="224"/>
      <c r="K210" s="224"/>
      <c r="L210" s="224"/>
      <c r="M210" s="224"/>
      <c r="N210" s="224"/>
    </row>
    <row r="211" spans="1:14" x14ac:dyDescent="0.25">
      <c r="A211" s="224"/>
      <c r="B211" s="224"/>
      <c r="C211" s="224"/>
      <c r="D211" s="224"/>
      <c r="E211" s="224"/>
      <c r="F211" s="224"/>
      <c r="G211" s="224"/>
      <c r="H211" s="224"/>
      <c r="I211" s="224"/>
      <c r="J211" s="224"/>
      <c r="K211" s="224"/>
      <c r="L211" s="224"/>
      <c r="M211" s="224"/>
      <c r="N211" s="224"/>
    </row>
    <row r="212" spans="1:14" x14ac:dyDescent="0.25">
      <c r="A212" s="224"/>
      <c r="B212" s="224"/>
      <c r="C212" s="224"/>
      <c r="D212" s="224"/>
      <c r="E212" s="224"/>
      <c r="F212" s="224"/>
      <c r="G212" s="224"/>
      <c r="H212" s="224"/>
      <c r="I212" s="224"/>
      <c r="J212" s="224"/>
      <c r="K212" s="224"/>
      <c r="L212" s="224"/>
      <c r="M212" s="224"/>
      <c r="N212" s="224"/>
    </row>
    <row r="213" spans="1:14" x14ac:dyDescent="0.25">
      <c r="A213" s="224"/>
      <c r="B213" s="224"/>
      <c r="C213" s="224"/>
      <c r="D213" s="224"/>
      <c r="E213" s="224"/>
      <c r="F213" s="224"/>
      <c r="G213" s="224"/>
      <c r="H213" s="224"/>
      <c r="I213" s="224"/>
      <c r="J213" s="224"/>
      <c r="K213" s="224"/>
      <c r="L213" s="224"/>
      <c r="M213" s="224"/>
      <c r="N213" s="224"/>
    </row>
    <row r="214" spans="1:14" x14ac:dyDescent="0.25">
      <c r="A214" s="224"/>
      <c r="B214" s="224"/>
      <c r="C214" s="224"/>
      <c r="D214" s="224"/>
      <c r="E214" s="224"/>
      <c r="F214" s="224"/>
      <c r="G214" s="224"/>
      <c r="H214" s="224"/>
      <c r="I214" s="224"/>
      <c r="J214" s="224"/>
      <c r="K214" s="224"/>
      <c r="L214" s="224"/>
      <c r="M214" s="224"/>
      <c r="N214" s="224"/>
    </row>
    <row r="215" spans="1:14" x14ac:dyDescent="0.25">
      <c r="A215" s="224"/>
      <c r="B215" s="224"/>
      <c r="C215" s="224"/>
      <c r="D215" s="224"/>
      <c r="E215" s="224"/>
      <c r="F215" s="224"/>
      <c r="G215" s="224"/>
      <c r="H215" s="224"/>
      <c r="I215" s="224"/>
      <c r="J215" s="224"/>
      <c r="K215" s="224"/>
      <c r="L215" s="224"/>
      <c r="M215" s="224"/>
      <c r="N215" s="224"/>
    </row>
    <row r="216" spans="1:14" x14ac:dyDescent="0.25">
      <c r="A216" s="224"/>
      <c r="B216" s="224"/>
      <c r="C216" s="224"/>
      <c r="D216" s="224"/>
      <c r="E216" s="224"/>
      <c r="F216" s="224"/>
      <c r="G216" s="224"/>
      <c r="H216" s="224"/>
      <c r="I216" s="224"/>
      <c r="J216" s="224"/>
      <c r="K216" s="224"/>
      <c r="L216" s="224"/>
      <c r="M216" s="224"/>
      <c r="N216" s="224"/>
    </row>
    <row r="217" spans="1:14" x14ac:dyDescent="0.25">
      <c r="A217" s="224"/>
      <c r="B217" s="224"/>
      <c r="C217" s="224"/>
      <c r="D217" s="224"/>
      <c r="E217" s="224"/>
      <c r="F217" s="224"/>
      <c r="G217" s="224"/>
      <c r="H217" s="224"/>
      <c r="I217" s="224"/>
      <c r="J217" s="224"/>
      <c r="K217" s="224"/>
      <c r="L217" s="224"/>
      <c r="M217" s="224"/>
      <c r="N217" s="224"/>
    </row>
    <row r="218" spans="1:14" x14ac:dyDescent="0.25">
      <c r="A218" s="224"/>
      <c r="B218" s="224"/>
      <c r="C218" s="224"/>
      <c r="D218" s="224"/>
      <c r="E218" s="224"/>
      <c r="F218" s="224"/>
      <c r="G218" s="224"/>
      <c r="H218" s="224"/>
      <c r="I218" s="224"/>
      <c r="J218" s="224"/>
      <c r="K218" s="224"/>
      <c r="L218" s="224"/>
      <c r="M218" s="224"/>
      <c r="N218" s="224"/>
    </row>
    <row r="219" spans="1:14" x14ac:dyDescent="0.25">
      <c r="A219" s="224"/>
      <c r="B219" s="224"/>
      <c r="C219" s="224"/>
      <c r="D219" s="224"/>
      <c r="E219" s="224"/>
      <c r="F219" s="224"/>
      <c r="G219" s="224"/>
      <c r="H219" s="224"/>
      <c r="I219" s="224"/>
      <c r="J219" s="224"/>
      <c r="K219" s="224"/>
      <c r="L219" s="224"/>
      <c r="M219" s="224"/>
      <c r="N219" s="224"/>
    </row>
    <row r="220" spans="1:14" x14ac:dyDescent="0.25">
      <c r="A220" s="224"/>
      <c r="B220" s="224"/>
      <c r="C220" s="224"/>
      <c r="D220" s="224"/>
      <c r="E220" s="224"/>
      <c r="F220" s="224"/>
      <c r="G220" s="224"/>
      <c r="H220" s="224"/>
      <c r="I220" s="224"/>
      <c r="J220" s="224"/>
      <c r="K220" s="224"/>
      <c r="L220" s="224"/>
      <c r="M220" s="224"/>
      <c r="N220" s="224"/>
    </row>
    <row r="221" spans="1:14" x14ac:dyDescent="0.25">
      <c r="A221" s="224"/>
      <c r="B221" s="224"/>
      <c r="C221" s="224"/>
      <c r="D221" s="224"/>
      <c r="E221" s="224"/>
      <c r="F221" s="224"/>
      <c r="G221" s="224"/>
      <c r="H221" s="224"/>
      <c r="I221" s="224"/>
      <c r="J221" s="224"/>
      <c r="K221" s="224"/>
      <c r="L221" s="224"/>
      <c r="M221" s="224"/>
      <c r="N221" s="224"/>
    </row>
    <row r="222" spans="1:14" x14ac:dyDescent="0.25">
      <c r="A222" s="224"/>
      <c r="B222" s="224"/>
      <c r="C222" s="224"/>
      <c r="D222" s="224"/>
      <c r="E222" s="224"/>
      <c r="F222" s="224"/>
      <c r="G222" s="224"/>
      <c r="H222" s="224"/>
      <c r="I222" s="224"/>
      <c r="J222" s="224"/>
      <c r="K222" s="224"/>
      <c r="L222" s="224"/>
      <c r="M222" s="224"/>
      <c r="N222" s="224"/>
    </row>
    <row r="223" spans="1:14" x14ac:dyDescent="0.25">
      <c r="A223" s="224"/>
      <c r="B223" s="224"/>
      <c r="C223" s="224"/>
      <c r="D223" s="224"/>
      <c r="E223" s="224"/>
      <c r="F223" s="224"/>
      <c r="G223" s="224"/>
      <c r="H223" s="224"/>
      <c r="I223" s="224"/>
      <c r="J223" s="224"/>
      <c r="K223" s="224"/>
      <c r="L223" s="224"/>
      <c r="M223" s="224"/>
      <c r="N223" s="224"/>
    </row>
    <row r="224" spans="1:14" x14ac:dyDescent="0.25">
      <c r="A224" s="224"/>
      <c r="B224" s="224"/>
      <c r="C224" s="224"/>
      <c r="D224" s="224"/>
      <c r="E224" s="224"/>
      <c r="F224" s="224"/>
      <c r="G224" s="224"/>
      <c r="H224" s="224"/>
      <c r="I224" s="224"/>
      <c r="J224" s="224"/>
      <c r="K224" s="224"/>
      <c r="L224" s="224"/>
      <c r="M224" s="224"/>
      <c r="N224" s="224"/>
    </row>
    <row r="225" spans="1:14" x14ac:dyDescent="0.25">
      <c r="A225" s="224"/>
      <c r="B225" s="224"/>
      <c r="C225" s="224"/>
      <c r="D225" s="224"/>
      <c r="E225" s="224"/>
      <c r="F225" s="224"/>
      <c r="G225" s="224"/>
      <c r="H225" s="224"/>
      <c r="I225" s="224"/>
      <c r="J225" s="224"/>
      <c r="K225" s="224"/>
      <c r="L225" s="224"/>
      <c r="M225" s="224"/>
      <c r="N225" s="224"/>
    </row>
    <row r="226" spans="1:14" x14ac:dyDescent="0.25">
      <c r="A226" s="224"/>
      <c r="B226" s="224"/>
      <c r="C226" s="224"/>
      <c r="D226" s="224"/>
      <c r="E226" s="224"/>
      <c r="F226" s="224"/>
      <c r="G226" s="224"/>
      <c r="H226" s="224"/>
      <c r="I226" s="224"/>
      <c r="J226" s="224"/>
      <c r="K226" s="224"/>
      <c r="L226" s="224"/>
      <c r="M226" s="224"/>
      <c r="N226" s="224"/>
    </row>
    <row r="227" spans="1:14" x14ac:dyDescent="0.25">
      <c r="A227" s="224"/>
      <c r="B227" s="224"/>
      <c r="C227" s="224"/>
      <c r="D227" s="224"/>
      <c r="E227" s="224"/>
      <c r="F227" s="224"/>
      <c r="G227" s="224"/>
      <c r="H227" s="224"/>
      <c r="I227" s="224"/>
      <c r="J227" s="224"/>
      <c r="K227" s="224"/>
      <c r="L227" s="224"/>
      <c r="M227" s="224"/>
      <c r="N227" s="224"/>
    </row>
    <row r="228" spans="1:14" x14ac:dyDescent="0.25">
      <c r="A228" s="224"/>
      <c r="B228" s="224"/>
      <c r="C228" s="224"/>
      <c r="D228" s="224"/>
      <c r="E228" s="224"/>
      <c r="F228" s="224"/>
      <c r="G228" s="224"/>
      <c r="H228" s="224"/>
      <c r="I228" s="224"/>
      <c r="J228" s="224"/>
      <c r="K228" s="224"/>
      <c r="L228" s="224"/>
      <c r="M228" s="224"/>
      <c r="N228" s="224"/>
    </row>
    <row r="229" spans="1:14" x14ac:dyDescent="0.25">
      <c r="A229" s="224"/>
      <c r="B229" s="224"/>
      <c r="C229" s="224"/>
      <c r="D229" s="224"/>
      <c r="E229" s="224"/>
      <c r="F229" s="224"/>
      <c r="G229" s="224"/>
      <c r="H229" s="224"/>
      <c r="I229" s="224"/>
      <c r="J229" s="224"/>
      <c r="K229" s="224"/>
      <c r="L229" s="224"/>
      <c r="M229" s="224"/>
      <c r="N229" s="224"/>
    </row>
    <row r="230" spans="1:14" x14ac:dyDescent="0.25">
      <c r="A230" s="224"/>
      <c r="B230" s="224"/>
      <c r="C230" s="224"/>
      <c r="D230" s="224"/>
      <c r="E230" s="224"/>
      <c r="F230" s="224"/>
      <c r="G230" s="224"/>
      <c r="H230" s="224"/>
      <c r="I230" s="224"/>
      <c r="J230" s="224"/>
      <c r="K230" s="224"/>
      <c r="L230" s="224"/>
      <c r="M230" s="224"/>
      <c r="N230" s="224"/>
    </row>
    <row r="231" spans="1:14" x14ac:dyDescent="0.25">
      <c r="A231" s="224"/>
      <c r="B231" s="224"/>
      <c r="C231" s="224"/>
      <c r="D231" s="224"/>
      <c r="E231" s="224"/>
      <c r="F231" s="224"/>
      <c r="G231" s="224"/>
      <c r="H231" s="224"/>
      <c r="I231" s="224"/>
      <c r="J231" s="224"/>
      <c r="K231" s="224"/>
      <c r="L231" s="224"/>
      <c r="M231" s="224"/>
      <c r="N231" s="224"/>
    </row>
    <row r="232" spans="1:14" x14ac:dyDescent="0.25">
      <c r="A232" s="224"/>
      <c r="B232" s="224"/>
      <c r="C232" s="224"/>
      <c r="D232" s="224"/>
      <c r="E232" s="224"/>
      <c r="F232" s="224"/>
      <c r="G232" s="224"/>
      <c r="H232" s="224"/>
      <c r="I232" s="224"/>
      <c r="J232" s="224"/>
      <c r="K232" s="224"/>
      <c r="L232" s="224"/>
      <c r="M232" s="224"/>
      <c r="N232" s="224"/>
    </row>
    <row r="233" spans="1:14" x14ac:dyDescent="0.25">
      <c r="A233" s="224"/>
      <c r="B233" s="224"/>
      <c r="C233" s="224"/>
      <c r="D233" s="224"/>
      <c r="E233" s="224"/>
      <c r="F233" s="224"/>
      <c r="G233" s="224"/>
      <c r="H233" s="224"/>
      <c r="I233" s="224"/>
      <c r="J233" s="224"/>
      <c r="K233" s="224"/>
      <c r="L233" s="224"/>
      <c r="M233" s="224"/>
      <c r="N233" s="224"/>
    </row>
    <row r="234" spans="1:14" x14ac:dyDescent="0.25">
      <c r="A234" s="224"/>
      <c r="B234" s="224"/>
      <c r="C234" s="224"/>
      <c r="D234" s="224"/>
      <c r="E234" s="224"/>
      <c r="F234" s="224"/>
      <c r="G234" s="224"/>
      <c r="H234" s="224"/>
      <c r="I234" s="224"/>
      <c r="J234" s="224"/>
      <c r="K234" s="224"/>
      <c r="L234" s="224"/>
      <c r="M234" s="224"/>
      <c r="N234" s="224"/>
    </row>
    <row r="235" spans="1:14" x14ac:dyDescent="0.25">
      <c r="A235" s="224"/>
      <c r="B235" s="224"/>
      <c r="C235" s="224"/>
      <c r="D235" s="224"/>
      <c r="E235" s="224"/>
      <c r="F235" s="224"/>
      <c r="G235" s="224"/>
      <c r="H235" s="224"/>
      <c r="I235" s="224"/>
      <c r="J235" s="224"/>
      <c r="K235" s="224"/>
      <c r="L235" s="224"/>
      <c r="M235" s="224"/>
      <c r="N235" s="224"/>
    </row>
    <row r="236" spans="1:14" x14ac:dyDescent="0.25">
      <c r="A236" s="224"/>
      <c r="B236" s="224"/>
      <c r="C236" s="224"/>
      <c r="D236" s="224"/>
      <c r="E236" s="224"/>
      <c r="F236" s="224"/>
      <c r="G236" s="224"/>
      <c r="H236" s="224"/>
      <c r="I236" s="224"/>
      <c r="J236" s="224"/>
      <c r="K236" s="224"/>
      <c r="L236" s="224"/>
      <c r="M236" s="224"/>
      <c r="N236" s="224"/>
    </row>
    <row r="237" spans="1:14" x14ac:dyDescent="0.25">
      <c r="A237" s="224"/>
      <c r="B237" s="224"/>
      <c r="C237" s="224"/>
      <c r="D237" s="224"/>
      <c r="E237" s="224"/>
      <c r="F237" s="224"/>
      <c r="G237" s="224"/>
      <c r="H237" s="224"/>
      <c r="I237" s="224"/>
      <c r="J237" s="224"/>
      <c r="K237" s="224"/>
      <c r="L237" s="224"/>
      <c r="M237" s="224"/>
      <c r="N237" s="224"/>
    </row>
    <row r="238" spans="1:14" x14ac:dyDescent="0.25">
      <c r="A238" s="224"/>
      <c r="B238" s="224"/>
      <c r="C238" s="224"/>
      <c r="D238" s="224"/>
      <c r="E238" s="224"/>
      <c r="F238" s="224"/>
      <c r="G238" s="224"/>
      <c r="H238" s="224"/>
      <c r="I238" s="224"/>
      <c r="J238" s="224"/>
      <c r="K238" s="224"/>
      <c r="L238" s="224"/>
      <c r="M238" s="224"/>
      <c r="N238" s="224"/>
    </row>
    <row r="239" spans="1:14" x14ac:dyDescent="0.25">
      <c r="A239" s="224"/>
      <c r="B239" s="224"/>
      <c r="C239" s="224"/>
      <c r="D239" s="224"/>
      <c r="E239" s="224"/>
      <c r="F239" s="224"/>
      <c r="G239" s="224"/>
      <c r="H239" s="224"/>
      <c r="I239" s="224"/>
      <c r="J239" s="224"/>
      <c r="K239" s="224"/>
      <c r="L239" s="224"/>
      <c r="M239" s="224"/>
      <c r="N239" s="224"/>
    </row>
    <row r="240" spans="1:14" x14ac:dyDescent="0.25">
      <c r="A240" s="224"/>
      <c r="B240" s="224"/>
      <c r="C240" s="224"/>
      <c r="D240" s="224"/>
      <c r="E240" s="224"/>
      <c r="F240" s="224"/>
      <c r="G240" s="224"/>
      <c r="H240" s="224"/>
      <c r="I240" s="224"/>
      <c r="J240" s="224"/>
      <c r="K240" s="224"/>
      <c r="L240" s="224"/>
      <c r="M240" s="224"/>
      <c r="N240" s="224"/>
    </row>
    <row r="241" spans="1:14" x14ac:dyDescent="0.25">
      <c r="A241" s="224"/>
      <c r="B241" s="224"/>
      <c r="C241" s="224"/>
      <c r="D241" s="224"/>
      <c r="E241" s="224"/>
      <c r="F241" s="224"/>
      <c r="G241" s="224"/>
      <c r="H241" s="224"/>
      <c r="I241" s="224"/>
      <c r="J241" s="224"/>
      <c r="K241" s="224"/>
      <c r="L241" s="224"/>
      <c r="M241" s="224"/>
      <c r="N241" s="224"/>
    </row>
    <row r="242" spans="1:14" x14ac:dyDescent="0.25">
      <c r="A242" s="224"/>
      <c r="B242" s="224"/>
      <c r="C242" s="224"/>
      <c r="D242" s="224"/>
      <c r="E242" s="224"/>
      <c r="F242" s="224"/>
      <c r="G242" s="224"/>
      <c r="H242" s="224"/>
      <c r="I242" s="224"/>
      <c r="J242" s="224"/>
      <c r="K242" s="224"/>
      <c r="L242" s="224"/>
      <c r="M242" s="224"/>
      <c r="N242" s="224"/>
    </row>
    <row r="243" spans="1:14" x14ac:dyDescent="0.25">
      <c r="A243" s="224"/>
      <c r="B243" s="224"/>
      <c r="C243" s="224"/>
      <c r="D243" s="224"/>
      <c r="E243" s="224"/>
      <c r="F243" s="224"/>
      <c r="G243" s="224"/>
      <c r="H243" s="224"/>
      <c r="I243" s="224"/>
      <c r="J243" s="224"/>
      <c r="K243" s="224"/>
      <c r="L243" s="224"/>
      <c r="M243" s="224"/>
      <c r="N243" s="224"/>
    </row>
    <row r="244" spans="1:14" x14ac:dyDescent="0.25">
      <c r="A244" s="224"/>
      <c r="B244" s="224"/>
      <c r="C244" s="224"/>
      <c r="D244" s="224"/>
      <c r="E244" s="224"/>
      <c r="F244" s="224"/>
      <c r="G244" s="224"/>
      <c r="H244" s="224"/>
      <c r="I244" s="224"/>
      <c r="J244" s="224"/>
      <c r="K244" s="224"/>
      <c r="L244" s="224"/>
      <c r="M244" s="224"/>
      <c r="N244" s="224"/>
    </row>
    <row r="245" spans="1:14" x14ac:dyDescent="0.25">
      <c r="A245" s="224"/>
      <c r="B245" s="224"/>
      <c r="C245" s="224"/>
      <c r="D245" s="224"/>
      <c r="E245" s="224"/>
      <c r="F245" s="224"/>
      <c r="G245" s="224"/>
      <c r="H245" s="224"/>
      <c r="I245" s="224"/>
      <c r="J245" s="224"/>
      <c r="K245" s="224"/>
      <c r="L245" s="224"/>
      <c r="M245" s="224"/>
      <c r="N245" s="224"/>
    </row>
    <row r="246" spans="1:14" x14ac:dyDescent="0.25">
      <c r="A246" s="224"/>
      <c r="B246" s="224"/>
      <c r="C246" s="224"/>
      <c r="D246" s="224"/>
      <c r="E246" s="224"/>
      <c r="F246" s="224"/>
      <c r="G246" s="224"/>
      <c r="H246" s="224"/>
      <c r="I246" s="224"/>
      <c r="J246" s="224"/>
      <c r="K246" s="224"/>
      <c r="L246" s="224"/>
      <c r="M246" s="224"/>
      <c r="N246" s="224"/>
    </row>
    <row r="247" spans="1:14" x14ac:dyDescent="0.25">
      <c r="A247" s="224"/>
      <c r="B247" s="224"/>
      <c r="C247" s="224"/>
      <c r="D247" s="224"/>
      <c r="E247" s="224"/>
      <c r="F247" s="224"/>
      <c r="G247" s="224"/>
      <c r="H247" s="224"/>
      <c r="I247" s="224"/>
      <c r="J247" s="224"/>
      <c r="K247" s="224"/>
      <c r="L247" s="224"/>
      <c r="M247" s="224"/>
      <c r="N247" s="224"/>
    </row>
    <row r="248" spans="1:14" x14ac:dyDescent="0.25">
      <c r="A248" s="224"/>
      <c r="B248" s="224"/>
      <c r="C248" s="224"/>
      <c r="D248" s="224"/>
      <c r="E248" s="224"/>
      <c r="F248" s="224"/>
      <c r="G248" s="224"/>
      <c r="H248" s="224"/>
      <c r="I248" s="224"/>
      <c r="J248" s="224"/>
      <c r="K248" s="224"/>
      <c r="L248" s="224"/>
      <c r="M248" s="224"/>
      <c r="N248" s="224"/>
    </row>
    <row r="249" spans="1:14" x14ac:dyDescent="0.25">
      <c r="A249" s="224"/>
      <c r="B249" s="224"/>
      <c r="C249" s="224"/>
      <c r="D249" s="224"/>
      <c r="E249" s="224"/>
      <c r="F249" s="224"/>
      <c r="G249" s="224"/>
      <c r="H249" s="224"/>
      <c r="I249" s="224"/>
      <c r="J249" s="224"/>
      <c r="K249" s="224"/>
      <c r="L249" s="224"/>
      <c r="M249" s="224"/>
      <c r="N249" s="224"/>
    </row>
    <row r="250" spans="1:14" x14ac:dyDescent="0.25">
      <c r="A250" s="224"/>
      <c r="B250" s="224"/>
      <c r="C250" s="224"/>
      <c r="D250" s="224"/>
      <c r="E250" s="224"/>
      <c r="F250" s="224"/>
      <c r="G250" s="224"/>
      <c r="H250" s="224"/>
      <c r="I250" s="224"/>
      <c r="J250" s="224"/>
      <c r="K250" s="224"/>
      <c r="L250" s="224"/>
      <c r="M250" s="224"/>
      <c r="N250" s="224"/>
    </row>
    <row r="251" spans="1:14" x14ac:dyDescent="0.25">
      <c r="A251" s="224"/>
      <c r="B251" s="224"/>
      <c r="C251" s="224"/>
      <c r="D251" s="224"/>
      <c r="E251" s="224"/>
      <c r="F251" s="224"/>
      <c r="G251" s="224"/>
      <c r="H251" s="224"/>
      <c r="I251" s="224"/>
      <c r="J251" s="224"/>
      <c r="K251" s="224"/>
      <c r="L251" s="224"/>
      <c r="M251" s="224"/>
      <c r="N251" s="224"/>
    </row>
    <row r="252" spans="1:14" x14ac:dyDescent="0.25">
      <c r="A252" s="224"/>
      <c r="B252" s="224"/>
      <c r="C252" s="224"/>
      <c r="D252" s="224"/>
      <c r="E252" s="224"/>
      <c r="F252" s="224"/>
      <c r="G252" s="224"/>
      <c r="H252" s="224"/>
      <c r="I252" s="224"/>
      <c r="J252" s="224"/>
      <c r="K252" s="224"/>
      <c r="L252" s="224"/>
      <c r="M252" s="224"/>
      <c r="N252" s="224"/>
    </row>
    <row r="253" spans="1:14" x14ac:dyDescent="0.25">
      <c r="A253" s="224"/>
      <c r="B253" s="224"/>
      <c r="C253" s="224"/>
      <c r="D253" s="224"/>
      <c r="E253" s="224"/>
      <c r="F253" s="224"/>
      <c r="G253" s="224"/>
      <c r="H253" s="224"/>
      <c r="I253" s="224"/>
      <c r="J253" s="224"/>
      <c r="K253" s="224"/>
      <c r="L253" s="224"/>
      <c r="M253" s="224"/>
      <c r="N253" s="224"/>
    </row>
    <row r="254" spans="1:14" x14ac:dyDescent="0.25">
      <c r="A254" s="224"/>
      <c r="B254" s="224"/>
      <c r="C254" s="224"/>
      <c r="D254" s="224"/>
      <c r="E254" s="224"/>
      <c r="F254" s="224"/>
      <c r="G254" s="224"/>
      <c r="H254" s="224"/>
      <c r="I254" s="224"/>
      <c r="J254" s="224"/>
      <c r="K254" s="224"/>
      <c r="L254" s="224"/>
      <c r="M254" s="224"/>
      <c r="N254" s="224"/>
    </row>
    <row r="255" spans="1:14" x14ac:dyDescent="0.25">
      <c r="A255" s="224"/>
      <c r="B255" s="224"/>
      <c r="C255" s="224"/>
      <c r="D255" s="224"/>
      <c r="E255" s="224"/>
      <c r="F255" s="224"/>
      <c r="G255" s="224"/>
      <c r="H255" s="224"/>
      <c r="I255" s="224"/>
      <c r="J255" s="224"/>
      <c r="K255" s="224"/>
      <c r="L255" s="224"/>
      <c r="M255" s="224"/>
      <c r="N255" s="224"/>
    </row>
    <row r="256" spans="1:14" x14ac:dyDescent="0.25">
      <c r="A256" s="224"/>
      <c r="B256" s="224"/>
      <c r="C256" s="224"/>
      <c r="D256" s="224"/>
      <c r="E256" s="224"/>
      <c r="F256" s="224"/>
      <c r="G256" s="224"/>
      <c r="H256" s="224"/>
      <c r="I256" s="224"/>
      <c r="J256" s="224"/>
      <c r="K256" s="224"/>
      <c r="L256" s="224"/>
      <c r="M256" s="224"/>
      <c r="N256" s="224"/>
    </row>
    <row r="257" spans="1:14" x14ac:dyDescent="0.25">
      <c r="A257" s="224"/>
      <c r="B257" s="224"/>
      <c r="C257" s="224"/>
      <c r="D257" s="224"/>
      <c r="E257" s="224"/>
      <c r="F257" s="224"/>
      <c r="G257" s="224"/>
      <c r="H257" s="224"/>
      <c r="I257" s="224"/>
      <c r="J257" s="224"/>
      <c r="K257" s="224"/>
      <c r="L257" s="224"/>
      <c r="M257" s="224"/>
      <c r="N257" s="224"/>
    </row>
    <row r="258" spans="1:14" x14ac:dyDescent="0.25">
      <c r="A258" s="224"/>
      <c r="B258" s="224"/>
      <c r="C258" s="224"/>
      <c r="D258" s="224"/>
      <c r="E258" s="224"/>
      <c r="F258" s="224"/>
      <c r="G258" s="224"/>
      <c r="H258" s="224"/>
      <c r="I258" s="224"/>
      <c r="J258" s="224"/>
      <c r="K258" s="224"/>
      <c r="L258" s="224"/>
      <c r="M258" s="224"/>
      <c r="N258" s="224"/>
    </row>
    <row r="259" spans="1:14" x14ac:dyDescent="0.25">
      <c r="A259" s="224"/>
      <c r="B259" s="224"/>
      <c r="C259" s="224"/>
      <c r="D259" s="224"/>
      <c r="E259" s="224"/>
      <c r="F259" s="224"/>
      <c r="G259" s="224"/>
      <c r="H259" s="224"/>
      <c r="I259" s="224"/>
      <c r="J259" s="224"/>
      <c r="K259" s="224"/>
      <c r="L259" s="224"/>
      <c r="M259" s="224"/>
      <c r="N259" s="224"/>
    </row>
    <row r="260" spans="1:14" x14ac:dyDescent="0.25">
      <c r="A260" s="224"/>
      <c r="B260" s="224"/>
      <c r="C260" s="224"/>
      <c r="D260" s="224"/>
      <c r="E260" s="224"/>
      <c r="F260" s="224"/>
      <c r="G260" s="224"/>
      <c r="H260" s="224"/>
      <c r="I260" s="224"/>
      <c r="J260" s="224"/>
      <c r="K260" s="224"/>
      <c r="L260" s="224"/>
      <c r="M260" s="224"/>
      <c r="N260" s="224"/>
    </row>
    <row r="261" spans="1:14" x14ac:dyDescent="0.25">
      <c r="A261" s="224"/>
      <c r="B261" s="224"/>
      <c r="C261" s="224"/>
      <c r="D261" s="224"/>
      <c r="E261" s="224"/>
      <c r="F261" s="224"/>
      <c r="G261" s="224"/>
      <c r="H261" s="224"/>
      <c r="I261" s="224"/>
      <c r="J261" s="224"/>
      <c r="K261" s="224"/>
      <c r="L261" s="224"/>
      <c r="M261" s="224"/>
      <c r="N261" s="224"/>
    </row>
    <row r="262" spans="1:14" x14ac:dyDescent="0.25">
      <c r="A262" s="224"/>
      <c r="B262" s="224"/>
      <c r="C262" s="224"/>
      <c r="D262" s="224"/>
      <c r="E262" s="224"/>
      <c r="F262" s="224"/>
      <c r="G262" s="224"/>
      <c r="H262" s="224"/>
      <c r="I262" s="224"/>
      <c r="J262" s="224"/>
      <c r="K262" s="224"/>
      <c r="L262" s="224"/>
      <c r="M262" s="224"/>
      <c r="N262" s="224"/>
    </row>
    <row r="263" spans="1:14" x14ac:dyDescent="0.25">
      <c r="A263" s="224"/>
      <c r="B263" s="224"/>
      <c r="C263" s="224"/>
      <c r="D263" s="224"/>
      <c r="E263" s="224"/>
      <c r="F263" s="224"/>
      <c r="G263" s="224"/>
      <c r="H263" s="224"/>
      <c r="I263" s="224"/>
      <c r="J263" s="224"/>
      <c r="K263" s="224"/>
      <c r="L263" s="224"/>
      <c r="M263" s="224"/>
      <c r="N263" s="224"/>
    </row>
    <row r="264" spans="1:14" x14ac:dyDescent="0.25">
      <c r="A264" s="224"/>
      <c r="B264" s="224"/>
      <c r="C264" s="224"/>
      <c r="D264" s="224"/>
      <c r="E264" s="224"/>
      <c r="F264" s="224"/>
      <c r="G264" s="224"/>
      <c r="H264" s="224"/>
      <c r="I264" s="224"/>
      <c r="J264" s="224"/>
      <c r="K264" s="224"/>
      <c r="L264" s="224"/>
      <c r="M264" s="224"/>
      <c r="N264" s="224"/>
    </row>
    <row r="265" spans="1:14" x14ac:dyDescent="0.25">
      <c r="A265" s="224"/>
      <c r="B265" s="224"/>
      <c r="C265" s="224"/>
      <c r="D265" s="224"/>
      <c r="E265" s="224"/>
      <c r="F265" s="224"/>
      <c r="G265" s="224"/>
      <c r="H265" s="224"/>
      <c r="I265" s="224"/>
      <c r="J265" s="224"/>
      <c r="K265" s="224"/>
      <c r="L265" s="224"/>
      <c r="M265" s="224"/>
      <c r="N265" s="224"/>
    </row>
    <row r="266" spans="1:14" x14ac:dyDescent="0.25">
      <c r="A266" s="224"/>
      <c r="B266" s="224"/>
      <c r="C266" s="224"/>
      <c r="D266" s="224"/>
      <c r="E266" s="224"/>
      <c r="F266" s="224"/>
      <c r="G266" s="224"/>
      <c r="H266" s="224"/>
      <c r="I266" s="224"/>
      <c r="J266" s="224"/>
      <c r="K266" s="224"/>
      <c r="L266" s="224"/>
      <c r="M266" s="224"/>
      <c r="N266" s="224"/>
    </row>
    <row r="267" spans="1:14" x14ac:dyDescent="0.25">
      <c r="A267" s="224"/>
      <c r="B267" s="224"/>
      <c r="C267" s="224"/>
      <c r="D267" s="224"/>
      <c r="E267" s="224"/>
      <c r="F267" s="224"/>
      <c r="G267" s="224"/>
      <c r="H267" s="224"/>
      <c r="I267" s="224"/>
      <c r="J267" s="224"/>
      <c r="K267" s="224"/>
      <c r="L267" s="224"/>
      <c r="M267" s="224"/>
      <c r="N267" s="224"/>
    </row>
    <row r="268" spans="1:14" x14ac:dyDescent="0.25">
      <c r="A268" s="224"/>
      <c r="B268" s="224"/>
      <c r="C268" s="224"/>
      <c r="D268" s="224"/>
      <c r="E268" s="224"/>
      <c r="F268" s="224"/>
      <c r="G268" s="224"/>
      <c r="H268" s="224"/>
      <c r="I268" s="224"/>
      <c r="J268" s="224"/>
      <c r="K268" s="224"/>
      <c r="L268" s="224"/>
      <c r="M268" s="224"/>
      <c r="N268" s="224"/>
    </row>
    <row r="269" spans="1:14" x14ac:dyDescent="0.25">
      <c r="A269" s="224"/>
      <c r="B269" s="224"/>
      <c r="C269" s="224"/>
      <c r="D269" s="224"/>
      <c r="E269" s="224"/>
      <c r="F269" s="224"/>
      <c r="G269" s="224"/>
      <c r="H269" s="224"/>
      <c r="I269" s="224"/>
      <c r="J269" s="224"/>
      <c r="K269" s="224"/>
      <c r="L269" s="224"/>
      <c r="M269" s="224"/>
      <c r="N269" s="224"/>
    </row>
    <row r="270" spans="1:14" x14ac:dyDescent="0.25">
      <c r="A270" s="224"/>
      <c r="B270" s="224"/>
      <c r="C270" s="224"/>
      <c r="D270" s="224"/>
      <c r="E270" s="224"/>
      <c r="F270" s="224"/>
      <c r="G270" s="224"/>
      <c r="H270" s="224"/>
      <c r="I270" s="224"/>
      <c r="J270" s="224"/>
      <c r="K270" s="224"/>
      <c r="L270" s="224"/>
      <c r="M270" s="224"/>
      <c r="N270" s="224"/>
    </row>
    <row r="271" spans="1:14" x14ac:dyDescent="0.25">
      <c r="A271" s="224"/>
      <c r="B271" s="224"/>
      <c r="C271" s="224"/>
      <c r="D271" s="224"/>
      <c r="E271" s="224"/>
      <c r="F271" s="224"/>
      <c r="G271" s="224"/>
      <c r="H271" s="224"/>
      <c r="I271" s="224"/>
      <c r="J271" s="224"/>
      <c r="K271" s="224"/>
      <c r="L271" s="224"/>
      <c r="M271" s="224"/>
      <c r="N271" s="224"/>
    </row>
    <row r="272" spans="1:14" x14ac:dyDescent="0.25">
      <c r="A272" s="224"/>
      <c r="B272" s="224"/>
      <c r="C272" s="224"/>
      <c r="D272" s="224"/>
      <c r="E272" s="224"/>
      <c r="F272" s="224"/>
      <c r="G272" s="224"/>
      <c r="H272" s="224"/>
      <c r="I272" s="224"/>
      <c r="J272" s="224"/>
      <c r="K272" s="224"/>
      <c r="L272" s="224"/>
      <c r="M272" s="224"/>
      <c r="N272" s="224"/>
    </row>
    <row r="273" spans="1:14" x14ac:dyDescent="0.25">
      <c r="A273" s="224"/>
      <c r="B273" s="224"/>
      <c r="C273" s="224"/>
      <c r="D273" s="224"/>
      <c r="E273" s="224"/>
      <c r="F273" s="224"/>
      <c r="G273" s="224"/>
      <c r="H273" s="224"/>
      <c r="I273" s="224"/>
      <c r="J273" s="224"/>
      <c r="K273" s="224"/>
      <c r="L273" s="224"/>
      <c r="M273" s="224"/>
      <c r="N273" s="224"/>
    </row>
    <row r="274" spans="1:14" x14ac:dyDescent="0.25">
      <c r="A274" s="224"/>
      <c r="B274" s="224"/>
      <c r="C274" s="224"/>
      <c r="D274" s="224"/>
      <c r="E274" s="224"/>
      <c r="F274" s="224"/>
      <c r="G274" s="224"/>
      <c r="H274" s="224"/>
      <c r="I274" s="224"/>
      <c r="J274" s="224"/>
      <c r="K274" s="224"/>
      <c r="L274" s="224"/>
      <c r="M274" s="224"/>
      <c r="N274" s="224"/>
    </row>
    <row r="275" spans="1:14" x14ac:dyDescent="0.25">
      <c r="A275" s="224"/>
      <c r="B275" s="224"/>
      <c r="C275" s="224"/>
      <c r="D275" s="224"/>
      <c r="E275" s="224"/>
      <c r="F275" s="224"/>
      <c r="G275" s="224"/>
      <c r="H275" s="224"/>
      <c r="I275" s="224"/>
      <c r="J275" s="224"/>
      <c r="K275" s="224"/>
      <c r="L275" s="224"/>
      <c r="M275" s="224"/>
      <c r="N275" s="224"/>
    </row>
    <row r="276" spans="1:14" x14ac:dyDescent="0.25">
      <c r="A276" s="224"/>
      <c r="B276" s="224"/>
      <c r="C276" s="224"/>
      <c r="D276" s="224"/>
      <c r="E276" s="224"/>
      <c r="F276" s="224"/>
      <c r="G276" s="224"/>
      <c r="H276" s="224"/>
      <c r="I276" s="224"/>
      <c r="J276" s="224"/>
      <c r="K276" s="224"/>
      <c r="L276" s="224"/>
      <c r="M276" s="224"/>
      <c r="N276" s="224"/>
    </row>
    <row r="277" spans="1:14" x14ac:dyDescent="0.25">
      <c r="A277" s="224"/>
      <c r="B277" s="224"/>
      <c r="C277" s="224"/>
      <c r="D277" s="224"/>
      <c r="E277" s="224"/>
      <c r="F277" s="224"/>
      <c r="G277" s="224"/>
      <c r="H277" s="224"/>
      <c r="I277" s="224"/>
      <c r="J277" s="224"/>
      <c r="K277" s="224"/>
      <c r="L277" s="224"/>
      <c r="M277" s="224"/>
      <c r="N277" s="224"/>
    </row>
    <row r="278" spans="1:14" x14ac:dyDescent="0.25">
      <c r="A278" s="224"/>
      <c r="B278" s="224"/>
      <c r="C278" s="224"/>
      <c r="D278" s="224"/>
      <c r="E278" s="224"/>
      <c r="F278" s="224"/>
      <c r="G278" s="224"/>
      <c r="H278" s="224"/>
      <c r="I278" s="224"/>
      <c r="J278" s="224"/>
      <c r="K278" s="224"/>
      <c r="L278" s="224"/>
      <c r="M278" s="224"/>
      <c r="N278" s="224"/>
    </row>
    <row r="279" spans="1:14" x14ac:dyDescent="0.25">
      <c r="A279" s="224"/>
      <c r="B279" s="224"/>
      <c r="C279" s="224"/>
      <c r="D279" s="224"/>
      <c r="E279" s="224"/>
      <c r="F279" s="224"/>
      <c r="G279" s="224"/>
      <c r="H279" s="224"/>
      <c r="I279" s="224"/>
      <c r="J279" s="224"/>
      <c r="K279" s="224"/>
      <c r="L279" s="224"/>
      <c r="M279" s="224"/>
      <c r="N279" s="224"/>
    </row>
    <row r="280" spans="1:14" x14ac:dyDescent="0.25">
      <c r="A280" s="224"/>
      <c r="B280" s="224"/>
      <c r="C280" s="224"/>
      <c r="D280" s="224"/>
      <c r="E280" s="224"/>
      <c r="F280" s="224"/>
      <c r="G280" s="224"/>
      <c r="H280" s="224"/>
      <c r="I280" s="224"/>
      <c r="J280" s="224"/>
      <c r="K280" s="224"/>
      <c r="L280" s="224"/>
      <c r="M280" s="224"/>
      <c r="N280" s="224"/>
    </row>
    <row r="281" spans="1:14" x14ac:dyDescent="0.25">
      <c r="A281" s="224"/>
      <c r="B281" s="224"/>
      <c r="C281" s="224"/>
      <c r="D281" s="224"/>
      <c r="E281" s="224"/>
      <c r="F281" s="224"/>
      <c r="G281" s="224"/>
      <c r="H281" s="224"/>
      <c r="I281" s="224"/>
      <c r="J281" s="224"/>
      <c r="K281" s="224"/>
      <c r="L281" s="224"/>
      <c r="M281" s="224"/>
      <c r="N281" s="224"/>
    </row>
    <row r="282" spans="1:14" x14ac:dyDescent="0.25">
      <c r="A282" s="224"/>
      <c r="B282" s="224"/>
      <c r="C282" s="224"/>
      <c r="D282" s="224"/>
      <c r="E282" s="224"/>
      <c r="F282" s="224"/>
      <c r="G282" s="224"/>
      <c r="H282" s="224"/>
      <c r="I282" s="224"/>
      <c r="J282" s="224"/>
      <c r="K282" s="224"/>
      <c r="L282" s="224"/>
      <c r="M282" s="224"/>
      <c r="N282" s="224"/>
    </row>
    <row r="283" spans="1:14" x14ac:dyDescent="0.25">
      <c r="A283" s="224"/>
      <c r="B283" s="224"/>
      <c r="C283" s="224"/>
      <c r="D283" s="224"/>
      <c r="E283" s="224"/>
      <c r="F283" s="224"/>
      <c r="G283" s="224"/>
      <c r="H283" s="224"/>
      <c r="I283" s="224"/>
      <c r="J283" s="224"/>
      <c r="K283" s="224"/>
      <c r="L283" s="224"/>
      <c r="M283" s="224"/>
      <c r="N283" s="224"/>
    </row>
    <row r="284" spans="1:14" x14ac:dyDescent="0.25">
      <c r="A284" s="224"/>
      <c r="B284" s="224"/>
      <c r="C284" s="224"/>
      <c r="D284" s="224"/>
      <c r="E284" s="224"/>
      <c r="F284" s="224"/>
      <c r="G284" s="224"/>
      <c r="H284" s="224"/>
      <c r="I284" s="224"/>
      <c r="J284" s="224"/>
      <c r="K284" s="224"/>
      <c r="L284" s="224"/>
      <c r="M284" s="224"/>
      <c r="N284" s="224"/>
    </row>
    <row r="285" spans="1:14" x14ac:dyDescent="0.25">
      <c r="A285" s="224"/>
      <c r="B285" s="224"/>
      <c r="C285" s="224"/>
      <c r="D285" s="224"/>
      <c r="E285" s="224"/>
      <c r="F285" s="224"/>
      <c r="G285" s="224"/>
      <c r="H285" s="224"/>
      <c r="I285" s="224"/>
      <c r="J285" s="224"/>
      <c r="K285" s="224"/>
      <c r="L285" s="224"/>
      <c r="M285" s="224"/>
      <c r="N285" s="224"/>
    </row>
    <row r="286" spans="1:14" x14ac:dyDescent="0.25">
      <c r="A286" s="224"/>
      <c r="B286" s="224"/>
      <c r="C286" s="224"/>
      <c r="D286" s="224"/>
      <c r="E286" s="224"/>
      <c r="F286" s="224"/>
      <c r="G286" s="224"/>
      <c r="H286" s="224"/>
      <c r="I286" s="224"/>
      <c r="J286" s="224"/>
      <c r="K286" s="224"/>
      <c r="L286" s="224"/>
      <c r="M286" s="224"/>
      <c r="N286" s="224"/>
    </row>
    <row r="287" spans="1:14" x14ac:dyDescent="0.25">
      <c r="A287" s="224"/>
      <c r="B287" s="224"/>
      <c r="C287" s="224"/>
      <c r="D287" s="224"/>
      <c r="E287" s="224"/>
      <c r="F287" s="224"/>
      <c r="G287" s="224"/>
      <c r="H287" s="224"/>
      <c r="I287" s="224"/>
      <c r="J287" s="224"/>
      <c r="K287" s="224"/>
      <c r="L287" s="224"/>
      <c r="M287" s="224"/>
      <c r="N287" s="224"/>
    </row>
    <row r="288" spans="1:14" x14ac:dyDescent="0.25">
      <c r="A288" s="224"/>
      <c r="B288" s="224"/>
      <c r="C288" s="224"/>
      <c r="D288" s="224"/>
      <c r="E288" s="224"/>
      <c r="F288" s="224"/>
      <c r="G288" s="224"/>
      <c r="H288" s="224"/>
      <c r="I288" s="224"/>
      <c r="J288" s="224"/>
      <c r="K288" s="224"/>
      <c r="L288" s="224"/>
      <c r="M288" s="224"/>
      <c r="N288" s="224"/>
    </row>
    <row r="289" spans="1:14" x14ac:dyDescent="0.25">
      <c r="A289" s="224"/>
      <c r="B289" s="224"/>
      <c r="C289" s="224"/>
      <c r="D289" s="224"/>
      <c r="E289" s="224"/>
      <c r="F289" s="224"/>
      <c r="G289" s="224"/>
      <c r="H289" s="224"/>
      <c r="I289" s="224"/>
      <c r="J289" s="224"/>
      <c r="K289" s="224"/>
      <c r="L289" s="224"/>
      <c r="M289" s="224"/>
      <c r="N289" s="224"/>
    </row>
    <row r="290" spans="1:14" x14ac:dyDescent="0.25">
      <c r="A290" s="224"/>
      <c r="B290" s="224"/>
      <c r="C290" s="224"/>
      <c r="D290" s="224"/>
      <c r="E290" s="224"/>
      <c r="F290" s="224"/>
      <c r="G290" s="224"/>
      <c r="H290" s="224"/>
      <c r="I290" s="224"/>
      <c r="J290" s="224"/>
      <c r="K290" s="224"/>
      <c r="L290" s="224"/>
      <c r="M290" s="224"/>
      <c r="N290" s="224"/>
    </row>
    <row r="291" spans="1:14" x14ac:dyDescent="0.25">
      <c r="A291" s="224"/>
      <c r="B291" s="224"/>
      <c r="C291" s="224"/>
      <c r="D291" s="224"/>
      <c r="E291" s="224"/>
      <c r="F291" s="224"/>
      <c r="G291" s="224"/>
      <c r="H291" s="224"/>
      <c r="I291" s="224"/>
      <c r="J291" s="224"/>
      <c r="K291" s="224"/>
      <c r="L291" s="224"/>
      <c r="M291" s="224"/>
      <c r="N291" s="224"/>
    </row>
    <row r="292" spans="1:14" x14ac:dyDescent="0.25">
      <c r="A292" s="224"/>
      <c r="B292" s="224"/>
      <c r="C292" s="224"/>
      <c r="D292" s="224"/>
      <c r="E292" s="224"/>
      <c r="F292" s="224"/>
      <c r="G292" s="224"/>
      <c r="H292" s="224"/>
      <c r="I292" s="224"/>
      <c r="J292" s="224"/>
      <c r="K292" s="224"/>
      <c r="L292" s="224"/>
      <c r="M292" s="224"/>
      <c r="N292" s="224"/>
    </row>
    <row r="293" spans="1:14" x14ac:dyDescent="0.25">
      <c r="A293" s="224"/>
      <c r="B293" s="224"/>
      <c r="C293" s="224"/>
      <c r="D293" s="224"/>
      <c r="E293" s="224"/>
      <c r="F293" s="224"/>
      <c r="G293" s="224"/>
      <c r="H293" s="224"/>
      <c r="I293" s="224"/>
      <c r="J293" s="224"/>
      <c r="K293" s="224"/>
      <c r="L293" s="224"/>
      <c r="M293" s="224"/>
      <c r="N293" s="224"/>
    </row>
    <row r="294" spans="1:14" x14ac:dyDescent="0.25">
      <c r="A294" s="224"/>
      <c r="B294" s="224"/>
      <c r="C294" s="224"/>
      <c r="D294" s="224"/>
      <c r="E294" s="224"/>
      <c r="F294" s="224"/>
      <c r="G294" s="224"/>
      <c r="H294" s="224"/>
      <c r="I294" s="224"/>
      <c r="J294" s="224"/>
      <c r="K294" s="224"/>
      <c r="L294" s="224"/>
      <c r="M294" s="224"/>
      <c r="N294" s="224"/>
    </row>
    <row r="295" spans="1:14" x14ac:dyDescent="0.25">
      <c r="A295" s="224"/>
      <c r="B295" s="224"/>
      <c r="C295" s="224"/>
      <c r="D295" s="224"/>
      <c r="E295" s="224"/>
      <c r="F295" s="224"/>
      <c r="G295" s="224"/>
      <c r="H295" s="224"/>
      <c r="I295" s="224"/>
      <c r="J295" s="224"/>
      <c r="K295" s="224"/>
      <c r="L295" s="224"/>
      <c r="M295" s="224"/>
      <c r="N295" s="224"/>
    </row>
    <row r="296" spans="1:14" x14ac:dyDescent="0.25">
      <c r="A296" s="224"/>
      <c r="B296" s="224"/>
      <c r="C296" s="224"/>
      <c r="D296" s="224"/>
      <c r="E296" s="224"/>
      <c r="F296" s="224"/>
      <c r="G296" s="224"/>
      <c r="H296" s="224"/>
      <c r="I296" s="224"/>
      <c r="J296" s="224"/>
      <c r="K296" s="224"/>
      <c r="L296" s="224"/>
      <c r="M296" s="224"/>
      <c r="N296" s="224"/>
    </row>
    <row r="297" spans="1:14" x14ac:dyDescent="0.25">
      <c r="A297" s="224"/>
      <c r="B297" s="224"/>
      <c r="C297" s="224"/>
      <c r="D297" s="224"/>
      <c r="E297" s="224"/>
      <c r="F297" s="224"/>
      <c r="G297" s="224"/>
      <c r="H297" s="224"/>
      <c r="I297" s="224"/>
      <c r="J297" s="224"/>
      <c r="K297" s="224"/>
      <c r="L297" s="224"/>
      <c r="M297" s="224"/>
      <c r="N297" s="224"/>
    </row>
    <row r="298" spans="1:14" x14ac:dyDescent="0.25">
      <c r="A298" s="224"/>
      <c r="B298" s="224"/>
      <c r="C298" s="224"/>
      <c r="D298" s="224"/>
      <c r="E298" s="224"/>
      <c r="F298" s="224"/>
      <c r="G298" s="224"/>
      <c r="H298" s="224"/>
      <c r="I298" s="224"/>
      <c r="J298" s="224"/>
      <c r="K298" s="224"/>
      <c r="L298" s="224"/>
      <c r="M298" s="224"/>
      <c r="N298" s="224"/>
    </row>
    <row r="299" spans="1:14" x14ac:dyDescent="0.25">
      <c r="A299" s="224"/>
      <c r="B299" s="224"/>
      <c r="C299" s="224"/>
      <c r="D299" s="224"/>
      <c r="E299" s="224"/>
      <c r="F299" s="224"/>
      <c r="G299" s="224"/>
      <c r="H299" s="224"/>
      <c r="I299" s="224"/>
      <c r="J299" s="224"/>
      <c r="K299" s="224"/>
      <c r="L299" s="224"/>
      <c r="M299" s="224"/>
      <c r="N299" s="224"/>
    </row>
    <row r="300" spans="1:14" x14ac:dyDescent="0.25">
      <c r="A300" s="224"/>
      <c r="B300" s="224"/>
      <c r="C300" s="224"/>
      <c r="D300" s="224"/>
      <c r="E300" s="224"/>
      <c r="F300" s="224"/>
      <c r="G300" s="224"/>
      <c r="H300" s="224"/>
      <c r="I300" s="224"/>
      <c r="J300" s="224"/>
      <c r="K300" s="224"/>
      <c r="L300" s="224"/>
      <c r="M300" s="224"/>
      <c r="N300" s="224"/>
    </row>
    <row r="301" spans="1:14" x14ac:dyDescent="0.25">
      <c r="A301" s="224"/>
      <c r="B301" s="224"/>
      <c r="C301" s="224"/>
      <c r="D301" s="224"/>
      <c r="E301" s="224"/>
      <c r="F301" s="224"/>
      <c r="G301" s="224"/>
      <c r="H301" s="224"/>
      <c r="I301" s="224"/>
      <c r="J301" s="224"/>
      <c r="K301" s="224"/>
      <c r="L301" s="224"/>
      <c r="M301" s="224"/>
      <c r="N301" s="224"/>
    </row>
    <row r="302" spans="1:14" x14ac:dyDescent="0.25">
      <c r="A302" s="224"/>
      <c r="B302" s="224"/>
      <c r="C302" s="224"/>
      <c r="D302" s="224"/>
      <c r="E302" s="224"/>
      <c r="F302" s="224"/>
      <c r="G302" s="224"/>
      <c r="H302" s="224"/>
      <c r="I302" s="224"/>
      <c r="J302" s="224"/>
      <c r="K302" s="224"/>
      <c r="L302" s="224"/>
      <c r="M302" s="224"/>
      <c r="N302" s="224"/>
    </row>
    <row r="303" spans="1:14" x14ac:dyDescent="0.25">
      <c r="A303" s="224"/>
      <c r="B303" s="224"/>
      <c r="C303" s="224"/>
      <c r="D303" s="224"/>
      <c r="E303" s="224"/>
      <c r="F303" s="224"/>
      <c r="G303" s="224"/>
      <c r="H303" s="224"/>
      <c r="I303" s="224"/>
      <c r="J303" s="224"/>
      <c r="K303" s="224"/>
      <c r="L303" s="224"/>
      <c r="M303" s="224"/>
      <c r="N303" s="224"/>
    </row>
    <row r="304" spans="1:14" x14ac:dyDescent="0.25">
      <c r="A304" s="224"/>
      <c r="B304" s="224"/>
      <c r="C304" s="224"/>
      <c r="D304" s="224"/>
      <c r="E304" s="224"/>
      <c r="F304" s="224"/>
      <c r="G304" s="224"/>
      <c r="H304" s="224"/>
      <c r="I304" s="224"/>
      <c r="J304" s="224"/>
      <c r="K304" s="224"/>
      <c r="L304" s="224"/>
      <c r="M304" s="224"/>
      <c r="N304" s="224"/>
    </row>
    <row r="305" spans="1:14" x14ac:dyDescent="0.25">
      <c r="A305" s="224"/>
      <c r="B305" s="224"/>
      <c r="C305" s="224"/>
      <c r="D305" s="224"/>
      <c r="E305" s="224"/>
      <c r="F305" s="224"/>
      <c r="G305" s="224"/>
      <c r="H305" s="224"/>
      <c r="I305" s="224"/>
      <c r="J305" s="224"/>
      <c r="K305" s="224"/>
      <c r="L305" s="224"/>
      <c r="M305" s="224"/>
      <c r="N305" s="224"/>
    </row>
    <row r="306" spans="1:14" x14ac:dyDescent="0.25">
      <c r="A306" s="224"/>
      <c r="B306" s="224"/>
      <c r="C306" s="224"/>
      <c r="D306" s="224"/>
      <c r="E306" s="224"/>
      <c r="F306" s="224"/>
      <c r="G306" s="224"/>
      <c r="H306" s="224"/>
      <c r="I306" s="224"/>
      <c r="J306" s="224"/>
      <c r="K306" s="224"/>
      <c r="L306" s="224"/>
      <c r="M306" s="224"/>
      <c r="N306" s="224"/>
    </row>
    <row r="307" spans="1:14" x14ac:dyDescent="0.25">
      <c r="A307" s="224"/>
      <c r="B307" s="224"/>
      <c r="C307" s="224"/>
      <c r="D307" s="224"/>
      <c r="E307" s="224"/>
      <c r="F307" s="224"/>
      <c r="G307" s="224"/>
      <c r="H307" s="224"/>
      <c r="I307" s="224"/>
      <c r="J307" s="224"/>
      <c r="K307" s="224"/>
      <c r="L307" s="224"/>
      <c r="M307" s="224"/>
      <c r="N307" s="224"/>
    </row>
    <row r="308" spans="1:14" x14ac:dyDescent="0.25">
      <c r="A308" s="224"/>
      <c r="B308" s="224"/>
      <c r="C308" s="224"/>
      <c r="D308" s="224"/>
      <c r="E308" s="224"/>
      <c r="F308" s="224"/>
      <c r="G308" s="224"/>
      <c r="H308" s="224"/>
      <c r="I308" s="224"/>
      <c r="J308" s="224"/>
      <c r="K308" s="224"/>
      <c r="L308" s="224"/>
      <c r="M308" s="224"/>
      <c r="N308" s="224"/>
    </row>
    <row r="309" spans="1:14" x14ac:dyDescent="0.25">
      <c r="A309" s="224"/>
      <c r="B309" s="224"/>
      <c r="C309" s="224"/>
      <c r="D309" s="224"/>
      <c r="E309" s="224"/>
      <c r="F309" s="224"/>
      <c r="G309" s="224"/>
      <c r="H309" s="224"/>
      <c r="I309" s="224"/>
      <c r="J309" s="224"/>
      <c r="K309" s="224"/>
      <c r="L309" s="224"/>
      <c r="M309" s="224"/>
      <c r="N309" s="224"/>
    </row>
    <row r="310" spans="1:14" x14ac:dyDescent="0.25">
      <c r="A310" s="224"/>
      <c r="B310" s="224"/>
      <c r="C310" s="224"/>
      <c r="D310" s="224"/>
      <c r="E310" s="224"/>
      <c r="F310" s="224"/>
      <c r="G310" s="224"/>
      <c r="H310" s="224"/>
      <c r="I310" s="224"/>
      <c r="J310" s="224"/>
      <c r="K310" s="224"/>
      <c r="L310" s="224"/>
      <c r="M310" s="224"/>
      <c r="N310" s="224"/>
    </row>
    <row r="311" spans="1:14" x14ac:dyDescent="0.25">
      <c r="A311" s="224"/>
      <c r="B311" s="224"/>
      <c r="C311" s="224"/>
      <c r="D311" s="224"/>
      <c r="E311" s="224"/>
      <c r="F311" s="224"/>
      <c r="G311" s="224"/>
      <c r="H311" s="224"/>
      <c r="I311" s="224"/>
      <c r="J311" s="224"/>
      <c r="K311" s="224"/>
      <c r="L311" s="224"/>
      <c r="M311" s="224"/>
      <c r="N311" s="224"/>
    </row>
    <row r="312" spans="1:14" x14ac:dyDescent="0.25">
      <c r="A312" s="224"/>
      <c r="B312" s="224"/>
      <c r="C312" s="224"/>
      <c r="D312" s="224"/>
      <c r="E312" s="224"/>
      <c r="F312" s="224"/>
      <c r="G312" s="224"/>
      <c r="H312" s="224"/>
      <c r="I312" s="224"/>
      <c r="J312" s="224"/>
      <c r="K312" s="224"/>
      <c r="L312" s="224"/>
      <c r="M312" s="224"/>
      <c r="N312" s="224"/>
    </row>
    <row r="313" spans="1:14" x14ac:dyDescent="0.25">
      <c r="A313" s="224"/>
      <c r="B313" s="224"/>
      <c r="C313" s="224"/>
      <c r="D313" s="224"/>
      <c r="E313" s="224"/>
      <c r="F313" s="224"/>
      <c r="G313" s="224"/>
      <c r="H313" s="224"/>
      <c r="I313" s="224"/>
      <c r="J313" s="224"/>
      <c r="K313" s="224"/>
      <c r="L313" s="224"/>
      <c r="M313" s="224"/>
      <c r="N313" s="224"/>
    </row>
    <row r="314" spans="1:14" x14ac:dyDescent="0.25">
      <c r="A314" s="224"/>
      <c r="B314" s="224"/>
      <c r="C314" s="224"/>
      <c r="D314" s="224"/>
      <c r="E314" s="224"/>
      <c r="F314" s="224"/>
      <c r="G314" s="224"/>
      <c r="H314" s="224"/>
      <c r="I314" s="224"/>
      <c r="J314" s="224"/>
      <c r="K314" s="224"/>
      <c r="L314" s="224"/>
      <c r="M314" s="224"/>
      <c r="N314" s="224"/>
    </row>
    <row r="315" spans="1:14" x14ac:dyDescent="0.25">
      <c r="A315" s="224"/>
      <c r="B315" s="224"/>
      <c r="C315" s="224"/>
      <c r="D315" s="224"/>
      <c r="E315" s="224"/>
      <c r="F315" s="224"/>
      <c r="G315" s="224"/>
      <c r="H315" s="224"/>
      <c r="I315" s="224"/>
      <c r="J315" s="224"/>
      <c r="K315" s="224"/>
      <c r="L315" s="224"/>
      <c r="M315" s="224"/>
      <c r="N315" s="224"/>
    </row>
    <row r="316" spans="1:14" x14ac:dyDescent="0.25">
      <c r="A316" s="224"/>
      <c r="B316" s="224"/>
      <c r="C316" s="224"/>
      <c r="D316" s="224"/>
      <c r="E316" s="224"/>
      <c r="F316" s="224"/>
      <c r="G316" s="224"/>
      <c r="H316" s="224"/>
      <c r="I316" s="224"/>
      <c r="J316" s="224"/>
      <c r="K316" s="224"/>
      <c r="L316" s="224"/>
      <c r="M316" s="224"/>
      <c r="N316" s="224"/>
    </row>
    <row r="317" spans="1:14" x14ac:dyDescent="0.25">
      <c r="A317" s="224"/>
      <c r="B317" s="224"/>
      <c r="C317" s="224"/>
      <c r="D317" s="224"/>
      <c r="E317" s="224"/>
      <c r="F317" s="224"/>
      <c r="G317" s="224"/>
      <c r="H317" s="224"/>
      <c r="I317" s="224"/>
      <c r="J317" s="224"/>
      <c r="K317" s="224"/>
      <c r="L317" s="224"/>
      <c r="M317" s="224"/>
      <c r="N317" s="224"/>
    </row>
    <row r="318" spans="1:14" x14ac:dyDescent="0.25">
      <c r="A318" s="224"/>
      <c r="B318" s="224"/>
      <c r="C318" s="224"/>
      <c r="D318" s="224"/>
      <c r="E318" s="224"/>
      <c r="F318" s="224"/>
      <c r="G318" s="224"/>
      <c r="H318" s="224"/>
      <c r="I318" s="224"/>
      <c r="J318" s="224"/>
      <c r="K318" s="224"/>
      <c r="L318" s="224"/>
      <c r="M318" s="224"/>
      <c r="N318" s="224"/>
    </row>
    <row r="319" spans="1:14" x14ac:dyDescent="0.25">
      <c r="A319" s="224"/>
      <c r="B319" s="224"/>
      <c r="C319" s="224"/>
      <c r="D319" s="224"/>
      <c r="E319" s="224"/>
      <c r="F319" s="224"/>
      <c r="G319" s="224"/>
      <c r="H319" s="224"/>
      <c r="I319" s="224"/>
      <c r="J319" s="224"/>
      <c r="K319" s="224"/>
      <c r="L319" s="224"/>
      <c r="M319" s="224"/>
      <c r="N319" s="224"/>
    </row>
    <row r="320" spans="1:14" x14ac:dyDescent="0.25">
      <c r="A320" s="224"/>
      <c r="B320" s="224"/>
      <c r="C320" s="224"/>
      <c r="D320" s="224"/>
      <c r="E320" s="224"/>
      <c r="F320" s="224"/>
      <c r="G320" s="224"/>
      <c r="H320" s="224"/>
      <c r="I320" s="224"/>
      <c r="J320" s="224"/>
      <c r="K320" s="224"/>
      <c r="L320" s="224"/>
      <c r="M320" s="224"/>
      <c r="N320" s="224"/>
    </row>
    <row r="321" spans="1:14" x14ac:dyDescent="0.25">
      <c r="A321" s="224"/>
      <c r="B321" s="224"/>
      <c r="C321" s="224"/>
      <c r="D321" s="224"/>
      <c r="E321" s="224"/>
      <c r="F321" s="224"/>
      <c r="G321" s="224"/>
      <c r="H321" s="224"/>
      <c r="I321" s="224"/>
      <c r="J321" s="224"/>
      <c r="K321" s="224"/>
      <c r="L321" s="224"/>
      <c r="M321" s="224"/>
      <c r="N321" s="224"/>
    </row>
    <row r="322" spans="1:14" x14ac:dyDescent="0.25">
      <c r="A322" s="224"/>
      <c r="B322" s="224"/>
      <c r="C322" s="224"/>
      <c r="D322" s="224"/>
      <c r="E322" s="224"/>
      <c r="F322" s="224"/>
      <c r="G322" s="224"/>
      <c r="H322" s="224"/>
      <c r="I322" s="224"/>
      <c r="J322" s="224"/>
      <c r="K322" s="224"/>
      <c r="L322" s="224"/>
      <c r="M322" s="224"/>
      <c r="N322" s="224"/>
    </row>
    <row r="323" spans="1:14" x14ac:dyDescent="0.25">
      <c r="A323" s="224"/>
      <c r="B323" s="224"/>
      <c r="C323" s="224"/>
      <c r="D323" s="224"/>
      <c r="E323" s="224"/>
      <c r="F323" s="224"/>
      <c r="G323" s="224"/>
      <c r="H323" s="224"/>
      <c r="I323" s="224"/>
      <c r="J323" s="224"/>
      <c r="K323" s="224"/>
      <c r="L323" s="224"/>
      <c r="M323" s="224"/>
      <c r="N323" s="224"/>
    </row>
    <row r="324" spans="1:14" x14ac:dyDescent="0.25">
      <c r="A324" s="224"/>
      <c r="B324" s="224"/>
      <c r="C324" s="224"/>
      <c r="D324" s="224"/>
      <c r="E324" s="224"/>
      <c r="F324" s="224"/>
      <c r="G324" s="224"/>
      <c r="H324" s="224"/>
      <c r="I324" s="224"/>
      <c r="J324" s="224"/>
      <c r="K324" s="224"/>
      <c r="L324" s="224"/>
      <c r="M324" s="224"/>
      <c r="N324" s="224"/>
    </row>
    <row r="325" spans="1:14" x14ac:dyDescent="0.25">
      <c r="A325" s="224"/>
      <c r="B325" s="224"/>
      <c r="C325" s="224"/>
      <c r="D325" s="224"/>
      <c r="E325" s="224"/>
      <c r="F325" s="224"/>
      <c r="G325" s="224"/>
      <c r="H325" s="224"/>
      <c r="I325" s="224"/>
      <c r="J325" s="224"/>
      <c r="K325" s="224"/>
      <c r="L325" s="224"/>
      <c r="M325" s="224"/>
      <c r="N325" s="224"/>
    </row>
    <row r="326" spans="1:14" x14ac:dyDescent="0.25">
      <c r="A326" s="224"/>
      <c r="B326" s="224"/>
      <c r="C326" s="224"/>
      <c r="D326" s="224"/>
      <c r="E326" s="224"/>
      <c r="F326" s="224"/>
      <c r="G326" s="224"/>
      <c r="H326" s="224"/>
      <c r="I326" s="224"/>
      <c r="J326" s="224"/>
      <c r="K326" s="224"/>
      <c r="L326" s="224"/>
      <c r="M326" s="224"/>
      <c r="N326" s="224"/>
    </row>
    <row r="327" spans="1:14" x14ac:dyDescent="0.25">
      <c r="A327" s="224"/>
      <c r="B327" s="224"/>
      <c r="C327" s="224"/>
      <c r="D327" s="224"/>
      <c r="E327" s="224"/>
      <c r="F327" s="224"/>
      <c r="G327" s="224"/>
      <c r="H327" s="224"/>
      <c r="I327" s="224"/>
      <c r="J327" s="224"/>
      <c r="K327" s="224"/>
      <c r="L327" s="224"/>
      <c r="M327" s="224"/>
      <c r="N327" s="224"/>
    </row>
    <row r="328" spans="1:14" x14ac:dyDescent="0.25">
      <c r="A328" s="224"/>
      <c r="B328" s="224"/>
      <c r="C328" s="224"/>
      <c r="D328" s="224"/>
      <c r="E328" s="224"/>
      <c r="F328" s="224"/>
      <c r="G328" s="224"/>
      <c r="H328" s="224"/>
      <c r="I328" s="224"/>
      <c r="J328" s="224"/>
      <c r="K328" s="224"/>
      <c r="L328" s="224"/>
      <c r="M328" s="224"/>
      <c r="N328" s="224"/>
    </row>
    <row r="329" spans="1:14" x14ac:dyDescent="0.25">
      <c r="A329" s="224"/>
      <c r="B329" s="224"/>
      <c r="C329" s="224"/>
      <c r="D329" s="224"/>
      <c r="E329" s="224"/>
      <c r="F329" s="224"/>
      <c r="G329" s="224"/>
      <c r="H329" s="224"/>
      <c r="I329" s="224"/>
      <c r="J329" s="224"/>
      <c r="K329" s="224"/>
      <c r="L329" s="224"/>
      <c r="M329" s="224"/>
      <c r="N329" s="224"/>
    </row>
    <row r="330" spans="1:14" x14ac:dyDescent="0.25">
      <c r="A330" s="224"/>
      <c r="B330" s="224"/>
      <c r="C330" s="224"/>
      <c r="D330" s="224"/>
      <c r="E330" s="224"/>
      <c r="F330" s="224"/>
      <c r="G330" s="224"/>
      <c r="H330" s="224"/>
      <c r="I330" s="224"/>
      <c r="J330" s="224"/>
      <c r="K330" s="224"/>
      <c r="L330" s="224"/>
      <c r="M330" s="224"/>
      <c r="N330" s="224"/>
    </row>
    <row r="331" spans="1:14" x14ac:dyDescent="0.25">
      <c r="A331" s="224"/>
      <c r="B331" s="224"/>
      <c r="C331" s="224"/>
      <c r="D331" s="224"/>
      <c r="E331" s="224"/>
      <c r="F331" s="224"/>
      <c r="G331" s="224"/>
      <c r="H331" s="224"/>
      <c r="I331" s="224"/>
      <c r="J331" s="224"/>
      <c r="K331" s="224"/>
      <c r="L331" s="224"/>
      <c r="M331" s="224"/>
      <c r="N331" s="224"/>
    </row>
    <row r="332" spans="1:14" x14ac:dyDescent="0.25">
      <c r="A332" s="224"/>
      <c r="B332" s="224"/>
      <c r="C332" s="224"/>
      <c r="D332" s="224"/>
      <c r="E332" s="224"/>
      <c r="F332" s="224"/>
      <c r="G332" s="224"/>
      <c r="H332" s="224"/>
      <c r="I332" s="224"/>
      <c r="J332" s="224"/>
      <c r="K332" s="224"/>
      <c r="L332" s="224"/>
      <c r="M332" s="224"/>
      <c r="N332" s="224"/>
    </row>
    <row r="333" spans="1:14" x14ac:dyDescent="0.25">
      <c r="A333" s="224"/>
      <c r="B333" s="224"/>
      <c r="C333" s="224"/>
      <c r="D333" s="224"/>
      <c r="E333" s="224"/>
      <c r="F333" s="224"/>
      <c r="G333" s="224"/>
      <c r="H333" s="224"/>
      <c r="I333" s="224"/>
      <c r="J333" s="224"/>
      <c r="K333" s="224"/>
      <c r="L333" s="224"/>
      <c r="M333" s="224"/>
      <c r="N333" s="224"/>
    </row>
    <row r="334" spans="1:14" x14ac:dyDescent="0.25">
      <c r="A334" s="224"/>
      <c r="B334" s="224"/>
      <c r="C334" s="224"/>
      <c r="D334" s="224"/>
      <c r="E334" s="224"/>
      <c r="F334" s="224"/>
      <c r="G334" s="224"/>
      <c r="H334" s="224"/>
      <c r="I334" s="224"/>
      <c r="J334" s="224"/>
      <c r="K334" s="224"/>
      <c r="L334" s="224"/>
      <c r="M334" s="224"/>
      <c r="N334" s="224"/>
    </row>
    <row r="335" spans="1:14" x14ac:dyDescent="0.25">
      <c r="A335" s="224"/>
      <c r="B335" s="224"/>
      <c r="C335" s="224"/>
      <c r="D335" s="224"/>
      <c r="E335" s="224"/>
      <c r="F335" s="224"/>
      <c r="G335" s="224"/>
      <c r="H335" s="224"/>
      <c r="I335" s="224"/>
      <c r="J335" s="224"/>
      <c r="K335" s="224"/>
      <c r="L335" s="224"/>
      <c r="M335" s="224"/>
      <c r="N335" s="224"/>
    </row>
    <row r="336" spans="1:14" x14ac:dyDescent="0.25">
      <c r="A336" s="224"/>
      <c r="B336" s="224"/>
      <c r="C336" s="224"/>
      <c r="D336" s="224"/>
      <c r="E336" s="224"/>
      <c r="F336" s="224"/>
      <c r="G336" s="224"/>
      <c r="H336" s="224"/>
      <c r="I336" s="224"/>
      <c r="J336" s="224"/>
      <c r="K336" s="224"/>
      <c r="L336" s="224"/>
      <c r="M336" s="224"/>
      <c r="N336" s="224"/>
    </row>
    <row r="337" spans="1:14" x14ac:dyDescent="0.25">
      <c r="A337" s="224"/>
      <c r="B337" s="224"/>
      <c r="C337" s="224"/>
      <c r="D337" s="224"/>
      <c r="E337" s="224"/>
      <c r="F337" s="224"/>
      <c r="G337" s="224"/>
      <c r="H337" s="224"/>
      <c r="I337" s="224"/>
      <c r="J337" s="224"/>
      <c r="K337" s="224"/>
      <c r="L337" s="224"/>
      <c r="M337" s="224"/>
      <c r="N337" s="224"/>
    </row>
    <row r="338" spans="1:14" x14ac:dyDescent="0.25">
      <c r="A338" s="224"/>
      <c r="B338" s="224"/>
      <c r="C338" s="224"/>
      <c r="D338" s="224"/>
      <c r="E338" s="224"/>
      <c r="F338" s="224"/>
      <c r="G338" s="224"/>
      <c r="H338" s="224"/>
      <c r="I338" s="224"/>
      <c r="J338" s="224"/>
      <c r="K338" s="224"/>
      <c r="L338" s="224"/>
      <c r="M338" s="224"/>
      <c r="N338" s="224"/>
    </row>
    <row r="339" spans="1:14" x14ac:dyDescent="0.25">
      <c r="A339" s="224"/>
      <c r="B339" s="224"/>
      <c r="C339" s="224"/>
      <c r="D339" s="224"/>
      <c r="E339" s="224"/>
      <c r="F339" s="224"/>
      <c r="G339" s="224"/>
      <c r="H339" s="224"/>
      <c r="I339" s="224"/>
      <c r="J339" s="224"/>
      <c r="K339" s="224"/>
      <c r="L339" s="224"/>
      <c r="M339" s="224"/>
      <c r="N339" s="224"/>
    </row>
    <row r="340" spans="1:14" x14ac:dyDescent="0.25">
      <c r="A340" s="224"/>
      <c r="B340" s="224"/>
      <c r="C340" s="224"/>
      <c r="D340" s="224"/>
      <c r="E340" s="224"/>
      <c r="F340" s="224"/>
      <c r="G340" s="224"/>
      <c r="H340" s="224"/>
      <c r="I340" s="224"/>
      <c r="J340" s="224"/>
      <c r="K340" s="224"/>
      <c r="L340" s="224"/>
      <c r="M340" s="224"/>
      <c r="N340" s="224"/>
    </row>
    <row r="341" spans="1:14" x14ac:dyDescent="0.25">
      <c r="A341" s="224"/>
      <c r="B341" s="224"/>
      <c r="C341" s="224"/>
      <c r="D341" s="224"/>
      <c r="E341" s="224"/>
      <c r="F341" s="224"/>
      <c r="G341" s="224"/>
      <c r="H341" s="224"/>
      <c r="I341" s="224"/>
      <c r="J341" s="224"/>
      <c r="K341" s="224"/>
      <c r="L341" s="224"/>
      <c r="M341" s="224"/>
      <c r="N341" s="224"/>
    </row>
    <row r="342" spans="1:14" x14ac:dyDescent="0.25">
      <c r="A342" s="224"/>
      <c r="B342" s="224"/>
      <c r="C342" s="224"/>
      <c r="D342" s="224"/>
      <c r="E342" s="224"/>
      <c r="F342" s="224"/>
      <c r="G342" s="224"/>
      <c r="H342" s="224"/>
      <c r="I342" s="224"/>
      <c r="J342" s="224"/>
      <c r="K342" s="224"/>
      <c r="L342" s="224"/>
      <c r="M342" s="224"/>
      <c r="N342" s="224"/>
    </row>
    <row r="343" spans="1:14" x14ac:dyDescent="0.25">
      <c r="A343" s="224"/>
      <c r="B343" s="224"/>
      <c r="C343" s="224"/>
      <c r="D343" s="224"/>
      <c r="E343" s="224"/>
      <c r="F343" s="224"/>
      <c r="G343" s="224"/>
      <c r="H343" s="224"/>
      <c r="I343" s="224"/>
      <c r="J343" s="224"/>
      <c r="K343" s="224"/>
      <c r="L343" s="224"/>
      <c r="M343" s="224"/>
      <c r="N343" s="224"/>
    </row>
    <row r="344" spans="1:14" x14ac:dyDescent="0.25">
      <c r="A344" s="224"/>
      <c r="B344" s="224"/>
      <c r="C344" s="224"/>
      <c r="D344" s="224"/>
      <c r="E344" s="224"/>
      <c r="F344" s="224"/>
      <c r="G344" s="224"/>
      <c r="H344" s="224"/>
      <c r="I344" s="224"/>
      <c r="J344" s="224"/>
      <c r="K344" s="224"/>
      <c r="L344" s="224"/>
      <c r="M344" s="224"/>
      <c r="N344" s="224"/>
    </row>
    <row r="345" spans="1:14" x14ac:dyDescent="0.25">
      <c r="A345" s="224"/>
      <c r="B345" s="224"/>
      <c r="C345" s="224"/>
      <c r="D345" s="224"/>
      <c r="E345" s="224"/>
      <c r="F345" s="224"/>
      <c r="G345" s="224"/>
      <c r="H345" s="224"/>
      <c r="I345" s="224"/>
      <c r="J345" s="224"/>
      <c r="K345" s="224"/>
      <c r="L345" s="224"/>
      <c r="M345" s="224"/>
      <c r="N345" s="224"/>
    </row>
    <row r="346" spans="1:14" x14ac:dyDescent="0.25">
      <c r="A346" s="224"/>
      <c r="B346" s="224"/>
      <c r="C346" s="224"/>
      <c r="D346" s="224"/>
      <c r="E346" s="224"/>
      <c r="F346" s="224"/>
      <c r="G346" s="224"/>
      <c r="H346" s="224"/>
      <c r="I346" s="224"/>
      <c r="J346" s="224"/>
      <c r="K346" s="224"/>
      <c r="L346" s="224"/>
      <c r="M346" s="224"/>
      <c r="N346" s="224"/>
    </row>
    <row r="347" spans="1:14" x14ac:dyDescent="0.25">
      <c r="A347" s="224"/>
      <c r="B347" s="224"/>
      <c r="C347" s="224"/>
      <c r="D347" s="224"/>
      <c r="E347" s="224"/>
      <c r="F347" s="224"/>
      <c r="G347" s="224"/>
      <c r="H347" s="224"/>
      <c r="I347" s="224"/>
      <c r="J347" s="224"/>
      <c r="K347" s="224"/>
      <c r="L347" s="224"/>
      <c r="M347" s="224"/>
      <c r="N347" s="224"/>
    </row>
    <row r="348" spans="1:14" x14ac:dyDescent="0.25">
      <c r="A348" s="224"/>
      <c r="B348" s="224"/>
      <c r="C348" s="224"/>
      <c r="D348" s="224"/>
      <c r="E348" s="224"/>
      <c r="F348" s="224"/>
      <c r="G348" s="224"/>
      <c r="H348" s="224"/>
      <c r="I348" s="224"/>
      <c r="J348" s="224"/>
      <c r="K348" s="224"/>
      <c r="L348" s="224"/>
      <c r="M348" s="224"/>
      <c r="N348" s="224"/>
    </row>
    <row r="349" spans="1:14" x14ac:dyDescent="0.25">
      <c r="A349" s="224"/>
      <c r="B349" s="224"/>
      <c r="C349" s="224"/>
      <c r="D349" s="224"/>
      <c r="E349" s="224"/>
      <c r="F349" s="224"/>
      <c r="G349" s="224"/>
      <c r="H349" s="224"/>
      <c r="I349" s="224"/>
      <c r="J349" s="224"/>
      <c r="K349" s="224"/>
      <c r="L349" s="224"/>
      <c r="M349" s="224"/>
      <c r="N349" s="224"/>
    </row>
    <row r="350" spans="1:14" x14ac:dyDescent="0.25">
      <c r="A350" s="224"/>
      <c r="B350" s="224"/>
      <c r="C350" s="224"/>
      <c r="D350" s="224"/>
      <c r="E350" s="224"/>
      <c r="F350" s="224"/>
      <c r="G350" s="224"/>
      <c r="H350" s="224"/>
      <c r="I350" s="224"/>
      <c r="J350" s="224"/>
      <c r="K350" s="224"/>
      <c r="L350" s="224"/>
      <c r="M350" s="224"/>
      <c r="N350" s="224"/>
    </row>
    <row r="351" spans="1:14" x14ac:dyDescent="0.25">
      <c r="A351" s="224"/>
      <c r="B351" s="224"/>
      <c r="C351" s="224"/>
      <c r="D351" s="224"/>
      <c r="E351" s="224"/>
      <c r="F351" s="224"/>
      <c r="G351" s="224"/>
      <c r="H351" s="224"/>
      <c r="I351" s="224"/>
      <c r="J351" s="224"/>
      <c r="K351" s="224"/>
      <c r="L351" s="224"/>
      <c r="M351" s="224"/>
      <c r="N351" s="224"/>
    </row>
    <row r="352" spans="1:14" x14ac:dyDescent="0.25">
      <c r="A352" s="224"/>
      <c r="B352" s="224"/>
      <c r="C352" s="224"/>
      <c r="D352" s="224"/>
      <c r="E352" s="224"/>
      <c r="F352" s="224"/>
      <c r="G352" s="224"/>
      <c r="H352" s="224"/>
      <c r="I352" s="224"/>
      <c r="J352" s="224"/>
      <c r="K352" s="224"/>
      <c r="L352" s="224"/>
      <c r="M352" s="224"/>
      <c r="N352" s="224"/>
    </row>
    <row r="353" spans="1:14" x14ac:dyDescent="0.25">
      <c r="A353" s="224"/>
      <c r="B353" s="224"/>
      <c r="C353" s="224"/>
      <c r="D353" s="224"/>
      <c r="E353" s="224"/>
      <c r="F353" s="224"/>
      <c r="G353" s="224"/>
      <c r="H353" s="224"/>
      <c r="I353" s="224"/>
      <c r="J353" s="224"/>
      <c r="K353" s="224"/>
      <c r="L353" s="224"/>
      <c r="M353" s="224"/>
      <c r="N353" s="224"/>
    </row>
    <row r="354" spans="1:14" x14ac:dyDescent="0.25">
      <c r="A354" s="224"/>
      <c r="B354" s="224"/>
      <c r="C354" s="224"/>
      <c r="D354" s="224"/>
      <c r="E354" s="224"/>
      <c r="F354" s="224"/>
      <c r="G354" s="224"/>
      <c r="H354" s="224"/>
      <c r="I354" s="224"/>
      <c r="J354" s="224"/>
      <c r="K354" s="224"/>
      <c r="L354" s="224"/>
      <c r="M354" s="224"/>
      <c r="N354" s="224"/>
    </row>
    <row r="355" spans="1:14" x14ac:dyDescent="0.25">
      <c r="A355" s="224"/>
      <c r="B355" s="224"/>
      <c r="C355" s="224"/>
      <c r="D355" s="224"/>
      <c r="E355" s="224"/>
      <c r="F355" s="224"/>
      <c r="G355" s="224"/>
      <c r="H355" s="224"/>
      <c r="I355" s="224"/>
      <c r="J355" s="224"/>
      <c r="K355" s="224"/>
      <c r="L355" s="224"/>
      <c r="M355" s="224"/>
      <c r="N355" s="224"/>
    </row>
    <row r="356" spans="1:14" x14ac:dyDescent="0.25">
      <c r="A356" s="224"/>
      <c r="B356" s="224"/>
      <c r="C356" s="224"/>
      <c r="D356" s="224"/>
      <c r="E356" s="224"/>
      <c r="F356" s="224"/>
      <c r="G356" s="224"/>
      <c r="H356" s="224"/>
      <c r="I356" s="224"/>
      <c r="J356" s="224"/>
      <c r="K356" s="224"/>
      <c r="L356" s="224"/>
      <c r="M356" s="224"/>
      <c r="N356" s="224"/>
    </row>
    <row r="357" spans="1:14" x14ac:dyDescent="0.25">
      <c r="A357" s="224"/>
      <c r="B357" s="224"/>
      <c r="C357" s="224"/>
      <c r="D357" s="224"/>
      <c r="E357" s="224"/>
      <c r="F357" s="224"/>
      <c r="G357" s="224"/>
      <c r="H357" s="224"/>
      <c r="I357" s="224"/>
      <c r="J357" s="224"/>
      <c r="K357" s="224"/>
      <c r="L357" s="224"/>
      <c r="M357" s="224"/>
      <c r="N357" s="224"/>
    </row>
    <row r="358" spans="1:14" x14ac:dyDescent="0.25">
      <c r="A358" s="224"/>
      <c r="B358" s="224"/>
      <c r="C358" s="224"/>
      <c r="D358" s="224"/>
      <c r="E358" s="224"/>
      <c r="F358" s="224"/>
      <c r="G358" s="224"/>
      <c r="H358" s="224"/>
      <c r="I358" s="224"/>
      <c r="J358" s="224"/>
      <c r="K358" s="224"/>
      <c r="L358" s="224"/>
      <c r="M358" s="224"/>
      <c r="N358" s="224"/>
    </row>
    <row r="359" spans="1:14" x14ac:dyDescent="0.25">
      <c r="A359" s="224"/>
      <c r="B359" s="224"/>
      <c r="C359" s="224"/>
      <c r="D359" s="224"/>
      <c r="E359" s="224"/>
      <c r="F359" s="224"/>
      <c r="G359" s="224"/>
      <c r="H359" s="224"/>
      <c r="I359" s="224"/>
      <c r="J359" s="224"/>
      <c r="K359" s="224"/>
      <c r="L359" s="224"/>
      <c r="M359" s="224"/>
      <c r="N359" s="224"/>
    </row>
    <row r="360" spans="1:14" x14ac:dyDescent="0.25">
      <c r="A360" s="224"/>
      <c r="B360" s="224"/>
      <c r="C360" s="224"/>
      <c r="D360" s="224"/>
      <c r="E360" s="224"/>
      <c r="F360" s="224"/>
      <c r="G360" s="224"/>
      <c r="H360" s="224"/>
      <c r="I360" s="224"/>
      <c r="J360" s="224"/>
      <c r="K360" s="224"/>
      <c r="L360" s="224"/>
      <c r="M360" s="224"/>
      <c r="N360" s="224"/>
    </row>
    <row r="361" spans="1:14" x14ac:dyDescent="0.25">
      <c r="A361" s="224"/>
      <c r="B361" s="224"/>
      <c r="C361" s="224"/>
      <c r="D361" s="224"/>
      <c r="E361" s="224"/>
      <c r="F361" s="224"/>
      <c r="G361" s="224"/>
      <c r="H361" s="224"/>
      <c r="I361" s="224"/>
      <c r="J361" s="224"/>
      <c r="K361" s="224"/>
      <c r="L361" s="224"/>
      <c r="M361" s="224"/>
      <c r="N361" s="224"/>
    </row>
    <row r="362" spans="1:14" x14ac:dyDescent="0.25">
      <c r="A362" s="224"/>
      <c r="B362" s="224"/>
      <c r="C362" s="224"/>
      <c r="D362" s="224"/>
      <c r="E362" s="224"/>
      <c r="F362" s="224"/>
      <c r="G362" s="224"/>
      <c r="H362" s="224"/>
      <c r="I362" s="224"/>
      <c r="J362" s="224"/>
      <c r="K362" s="224"/>
      <c r="L362" s="224"/>
      <c r="M362" s="224"/>
      <c r="N362" s="224"/>
    </row>
    <row r="363" spans="1:14" x14ac:dyDescent="0.25">
      <c r="A363" s="224"/>
      <c r="B363" s="224"/>
      <c r="C363" s="224"/>
      <c r="D363" s="224"/>
      <c r="E363" s="224"/>
      <c r="F363" s="224"/>
      <c r="G363" s="224"/>
      <c r="H363" s="224"/>
      <c r="I363" s="224"/>
      <c r="J363" s="224"/>
      <c r="K363" s="224"/>
      <c r="L363" s="224"/>
      <c r="M363" s="224"/>
      <c r="N363" s="224"/>
    </row>
    <row r="364" spans="1:14" x14ac:dyDescent="0.25">
      <c r="A364" s="224"/>
      <c r="B364" s="224"/>
      <c r="C364" s="224"/>
      <c r="D364" s="224"/>
      <c r="E364" s="224"/>
      <c r="F364" s="224"/>
      <c r="G364" s="224"/>
      <c r="H364" s="224"/>
      <c r="I364" s="224"/>
      <c r="J364" s="224"/>
      <c r="K364" s="224"/>
      <c r="L364" s="224"/>
      <c r="M364" s="224"/>
      <c r="N364" s="224"/>
    </row>
    <row r="365" spans="1:14" x14ac:dyDescent="0.25">
      <c r="A365" s="224"/>
      <c r="B365" s="224"/>
      <c r="C365" s="224"/>
      <c r="D365" s="224"/>
      <c r="E365" s="224"/>
      <c r="F365" s="224"/>
      <c r="G365" s="224"/>
      <c r="H365" s="224"/>
      <c r="I365" s="224"/>
      <c r="J365" s="224"/>
      <c r="K365" s="224"/>
      <c r="L365" s="224"/>
      <c r="M365" s="224"/>
      <c r="N365" s="224"/>
    </row>
    <row r="366" spans="1:14" x14ac:dyDescent="0.25">
      <c r="A366" s="224"/>
      <c r="B366" s="224"/>
      <c r="C366" s="224"/>
      <c r="D366" s="224"/>
      <c r="E366" s="224"/>
      <c r="F366" s="224"/>
      <c r="G366" s="224"/>
      <c r="H366" s="224"/>
      <c r="I366" s="224"/>
      <c r="J366" s="224"/>
      <c r="K366" s="224"/>
      <c r="L366" s="224"/>
      <c r="M366" s="224"/>
      <c r="N366" s="224"/>
    </row>
    <row r="367" spans="1:14" x14ac:dyDescent="0.25">
      <c r="A367" s="224"/>
      <c r="B367" s="224"/>
      <c r="C367" s="224"/>
      <c r="D367" s="224"/>
      <c r="E367" s="224"/>
      <c r="F367" s="224"/>
      <c r="G367" s="224"/>
      <c r="H367" s="224"/>
      <c r="I367" s="224"/>
      <c r="J367" s="224"/>
      <c r="K367" s="224"/>
      <c r="L367" s="224"/>
      <c r="M367" s="224"/>
      <c r="N367" s="224"/>
    </row>
    <row r="368" spans="1:14" x14ac:dyDescent="0.25">
      <c r="A368" s="224"/>
      <c r="B368" s="224"/>
      <c r="C368" s="224"/>
      <c r="D368" s="224"/>
      <c r="E368" s="224"/>
      <c r="F368" s="224"/>
      <c r="G368" s="224"/>
      <c r="H368" s="224"/>
      <c r="I368" s="224"/>
      <c r="J368" s="224"/>
      <c r="K368" s="224"/>
      <c r="L368" s="224"/>
      <c r="M368" s="224"/>
      <c r="N368" s="224"/>
    </row>
    <row r="369" spans="1:14" x14ac:dyDescent="0.25">
      <c r="A369" s="224"/>
      <c r="B369" s="224"/>
      <c r="C369" s="224"/>
      <c r="D369" s="224"/>
      <c r="E369" s="224"/>
      <c r="F369" s="224"/>
      <c r="G369" s="224"/>
      <c r="H369" s="224"/>
      <c r="I369" s="224"/>
      <c r="J369" s="224"/>
      <c r="K369" s="224"/>
      <c r="L369" s="224"/>
      <c r="M369" s="224"/>
      <c r="N369" s="224"/>
    </row>
    <row r="370" spans="1:14" x14ac:dyDescent="0.25">
      <c r="A370" s="224"/>
      <c r="B370" s="224"/>
      <c r="C370" s="224"/>
      <c r="D370" s="224"/>
      <c r="E370" s="224"/>
      <c r="F370" s="224"/>
      <c r="G370" s="224"/>
      <c r="H370" s="224"/>
      <c r="I370" s="224"/>
      <c r="J370" s="224"/>
      <c r="K370" s="224"/>
      <c r="L370" s="224"/>
      <c r="M370" s="224"/>
      <c r="N370" s="224"/>
    </row>
    <row r="371" spans="1:14" x14ac:dyDescent="0.25">
      <c r="A371" s="224"/>
      <c r="B371" s="224"/>
      <c r="C371" s="224"/>
      <c r="D371" s="224"/>
      <c r="E371" s="224"/>
      <c r="F371" s="224"/>
      <c r="G371" s="224"/>
      <c r="H371" s="224"/>
      <c r="I371" s="224"/>
      <c r="J371" s="224"/>
      <c r="K371" s="224"/>
      <c r="L371" s="224"/>
      <c r="M371" s="224"/>
      <c r="N371" s="224"/>
    </row>
    <row r="372" spans="1:14" x14ac:dyDescent="0.25">
      <c r="A372" s="224"/>
      <c r="B372" s="224"/>
      <c r="C372" s="224"/>
      <c r="D372" s="224"/>
      <c r="E372" s="224"/>
      <c r="F372" s="224"/>
      <c r="G372" s="224"/>
      <c r="H372" s="224"/>
      <c r="I372" s="224"/>
      <c r="J372" s="224"/>
      <c r="K372" s="224"/>
      <c r="L372" s="224"/>
      <c r="M372" s="224"/>
      <c r="N372" s="224"/>
    </row>
    <row r="373" spans="1:14" x14ac:dyDescent="0.25">
      <c r="A373" s="224"/>
      <c r="B373" s="224"/>
      <c r="C373" s="224"/>
      <c r="D373" s="224"/>
      <c r="E373" s="224"/>
      <c r="F373" s="224"/>
      <c r="G373" s="224"/>
      <c r="H373" s="224"/>
      <c r="I373" s="224"/>
      <c r="J373" s="224"/>
      <c r="K373" s="224"/>
      <c r="L373" s="224"/>
      <c r="M373" s="224"/>
      <c r="N373" s="224"/>
    </row>
    <row r="374" spans="1:14" x14ac:dyDescent="0.25">
      <c r="A374" s="224"/>
      <c r="B374" s="224"/>
      <c r="C374" s="224"/>
      <c r="D374" s="224"/>
      <c r="E374" s="224"/>
      <c r="F374" s="224"/>
      <c r="G374" s="224"/>
      <c r="H374" s="224"/>
      <c r="I374" s="224"/>
      <c r="J374" s="224"/>
      <c r="K374" s="224"/>
      <c r="L374" s="224"/>
      <c r="M374" s="224"/>
      <c r="N374" s="224"/>
    </row>
    <row r="375" spans="1:14" x14ac:dyDescent="0.25">
      <c r="A375" s="224"/>
      <c r="B375" s="224"/>
      <c r="C375" s="224"/>
      <c r="D375" s="224"/>
      <c r="E375" s="224"/>
      <c r="F375" s="224"/>
      <c r="G375" s="224"/>
      <c r="H375" s="224"/>
      <c r="I375" s="224"/>
      <c r="J375" s="224"/>
      <c r="K375" s="224"/>
      <c r="L375" s="224"/>
      <c r="M375" s="224"/>
      <c r="N375" s="224"/>
    </row>
    <row r="376" spans="1:14" x14ac:dyDescent="0.25">
      <c r="A376" s="224"/>
      <c r="B376" s="224"/>
      <c r="C376" s="224"/>
      <c r="D376" s="224"/>
      <c r="E376" s="224"/>
      <c r="F376" s="224"/>
      <c r="G376" s="224"/>
      <c r="H376" s="224"/>
      <c r="I376" s="224"/>
      <c r="J376" s="224"/>
      <c r="K376" s="224"/>
      <c r="L376" s="224"/>
      <c r="M376" s="224"/>
      <c r="N376" s="224"/>
    </row>
    <row r="377" spans="1:14" x14ac:dyDescent="0.25">
      <c r="A377" s="224"/>
      <c r="B377" s="224"/>
      <c r="C377" s="224"/>
      <c r="D377" s="224"/>
      <c r="E377" s="224"/>
      <c r="F377" s="224"/>
      <c r="G377" s="224"/>
      <c r="H377" s="224"/>
      <c r="I377" s="224"/>
      <c r="J377" s="224"/>
      <c r="K377" s="224"/>
      <c r="L377" s="224"/>
      <c r="M377" s="224"/>
      <c r="N377" s="224"/>
    </row>
    <row r="378" spans="1:14" x14ac:dyDescent="0.25">
      <c r="A378" s="224"/>
      <c r="B378" s="224"/>
      <c r="C378" s="224"/>
      <c r="D378" s="224"/>
      <c r="E378" s="224"/>
      <c r="F378" s="224"/>
      <c r="G378" s="224"/>
      <c r="H378" s="224"/>
      <c r="I378" s="224"/>
      <c r="J378" s="224"/>
      <c r="K378" s="224"/>
      <c r="L378" s="224"/>
      <c r="M378" s="224"/>
      <c r="N378" s="224"/>
    </row>
    <row r="379" spans="1:14" x14ac:dyDescent="0.25">
      <c r="A379" s="224"/>
      <c r="B379" s="224"/>
      <c r="C379" s="224"/>
      <c r="D379" s="224"/>
      <c r="E379" s="224"/>
      <c r="F379" s="224"/>
      <c r="G379" s="224"/>
      <c r="H379" s="224"/>
      <c r="I379" s="224"/>
      <c r="J379" s="224"/>
      <c r="K379" s="224"/>
      <c r="L379" s="224"/>
      <c r="M379" s="224"/>
      <c r="N379" s="224"/>
    </row>
    <row r="380" spans="1:14" x14ac:dyDescent="0.25">
      <c r="A380" s="224"/>
      <c r="B380" s="224"/>
      <c r="C380" s="224"/>
      <c r="D380" s="224"/>
      <c r="E380" s="224"/>
      <c r="F380" s="224"/>
      <c r="G380" s="224"/>
      <c r="H380" s="224"/>
      <c r="I380" s="224"/>
      <c r="J380" s="224"/>
      <c r="K380" s="224"/>
      <c r="L380" s="224"/>
      <c r="M380" s="224"/>
      <c r="N380" s="224"/>
    </row>
    <row r="381" spans="1:14" x14ac:dyDescent="0.25">
      <c r="A381" s="224"/>
      <c r="B381" s="224"/>
      <c r="C381" s="224"/>
      <c r="D381" s="224"/>
      <c r="E381" s="224"/>
      <c r="F381" s="224"/>
      <c r="G381" s="224"/>
      <c r="H381" s="224"/>
      <c r="I381" s="224"/>
      <c r="J381" s="224"/>
      <c r="K381" s="224"/>
      <c r="L381" s="224"/>
      <c r="M381" s="224"/>
      <c r="N381" s="224"/>
    </row>
    <row r="382" spans="1:14" x14ac:dyDescent="0.25">
      <c r="A382" s="224"/>
      <c r="B382" s="224"/>
      <c r="C382" s="224"/>
      <c r="D382" s="224"/>
      <c r="E382" s="224"/>
      <c r="F382" s="224"/>
      <c r="G382" s="224"/>
      <c r="H382" s="224"/>
      <c r="I382" s="224"/>
      <c r="J382" s="224"/>
      <c r="K382" s="224"/>
      <c r="L382" s="224"/>
      <c r="M382" s="224"/>
      <c r="N382" s="224"/>
    </row>
    <row r="383" spans="1:14" x14ac:dyDescent="0.25">
      <c r="A383" s="224"/>
      <c r="B383" s="224"/>
      <c r="C383" s="224"/>
      <c r="D383" s="224"/>
      <c r="E383" s="224"/>
      <c r="F383" s="224"/>
      <c r="G383" s="224"/>
      <c r="H383" s="224"/>
      <c r="I383" s="224"/>
      <c r="J383" s="224"/>
      <c r="K383" s="224"/>
      <c r="L383" s="224"/>
      <c r="M383" s="224"/>
      <c r="N383" s="224"/>
    </row>
    <row r="384" spans="1:14" x14ac:dyDescent="0.25">
      <c r="A384" s="224"/>
      <c r="B384" s="224"/>
      <c r="C384" s="224"/>
      <c r="D384" s="224"/>
      <c r="E384" s="224"/>
      <c r="F384" s="224"/>
      <c r="G384" s="224"/>
      <c r="H384" s="224"/>
      <c r="I384" s="224"/>
      <c r="J384" s="224"/>
      <c r="K384" s="224"/>
      <c r="L384" s="224"/>
      <c r="M384" s="224"/>
      <c r="N384" s="224"/>
    </row>
    <row r="385" spans="1:14" x14ac:dyDescent="0.25">
      <c r="A385" s="224"/>
      <c r="B385" s="224"/>
      <c r="C385" s="224"/>
      <c r="D385" s="224"/>
      <c r="E385" s="224"/>
      <c r="F385" s="224"/>
      <c r="G385" s="224"/>
      <c r="H385" s="224"/>
      <c r="I385" s="224"/>
      <c r="J385" s="224"/>
      <c r="K385" s="224"/>
      <c r="L385" s="224"/>
      <c r="M385" s="224"/>
      <c r="N385" s="224"/>
    </row>
    <row r="386" spans="1:14" x14ac:dyDescent="0.25">
      <c r="A386" s="224"/>
      <c r="B386" s="224"/>
      <c r="C386" s="224"/>
      <c r="D386" s="224"/>
      <c r="E386" s="224"/>
      <c r="F386" s="224"/>
      <c r="G386" s="224"/>
      <c r="H386" s="224"/>
      <c r="I386" s="224"/>
      <c r="J386" s="224"/>
      <c r="K386" s="224"/>
      <c r="L386" s="224"/>
      <c r="M386" s="224"/>
      <c r="N386" s="224"/>
    </row>
    <row r="387" spans="1:14" x14ac:dyDescent="0.25">
      <c r="A387" s="224"/>
      <c r="B387" s="224"/>
      <c r="C387" s="224"/>
      <c r="D387" s="224"/>
      <c r="E387" s="224"/>
      <c r="F387" s="224"/>
      <c r="G387" s="224"/>
      <c r="H387" s="224"/>
      <c r="I387" s="224"/>
      <c r="J387" s="224"/>
      <c r="K387" s="224"/>
      <c r="L387" s="224"/>
      <c r="M387" s="224"/>
      <c r="N387" s="224"/>
    </row>
    <row r="388" spans="1:14" x14ac:dyDescent="0.25">
      <c r="A388" s="224"/>
      <c r="B388" s="224"/>
      <c r="C388" s="224"/>
      <c r="D388" s="224"/>
      <c r="E388" s="224"/>
      <c r="F388" s="224"/>
      <c r="G388" s="224"/>
      <c r="H388" s="224"/>
      <c r="I388" s="224"/>
      <c r="J388" s="224"/>
      <c r="K388" s="224"/>
      <c r="L388" s="224"/>
      <c r="M388" s="224"/>
      <c r="N388" s="224"/>
    </row>
    <row r="389" spans="1:14" x14ac:dyDescent="0.25">
      <c r="A389" s="224"/>
      <c r="B389" s="224"/>
      <c r="C389" s="224"/>
      <c r="D389" s="224"/>
      <c r="E389" s="224"/>
      <c r="F389" s="224"/>
      <c r="G389" s="224"/>
      <c r="H389" s="224"/>
      <c r="I389" s="224"/>
      <c r="J389" s="224"/>
      <c r="K389" s="224"/>
      <c r="L389" s="224"/>
      <c r="M389" s="224"/>
      <c r="N389" s="224"/>
    </row>
    <row r="390" spans="1:14" x14ac:dyDescent="0.25">
      <c r="A390" s="224"/>
      <c r="B390" s="224"/>
      <c r="C390" s="224"/>
      <c r="D390" s="224"/>
      <c r="E390" s="224"/>
      <c r="F390" s="224"/>
      <c r="G390" s="224"/>
      <c r="H390" s="224"/>
      <c r="I390" s="224"/>
      <c r="J390" s="224"/>
      <c r="K390" s="224"/>
      <c r="L390" s="224"/>
      <c r="M390" s="224"/>
      <c r="N390" s="224"/>
    </row>
    <row r="391" spans="1:14" x14ac:dyDescent="0.25">
      <c r="A391" s="224"/>
      <c r="B391" s="224"/>
      <c r="C391" s="224"/>
      <c r="D391" s="224"/>
      <c r="E391" s="224"/>
      <c r="F391" s="224"/>
      <c r="G391" s="224"/>
      <c r="H391" s="224"/>
      <c r="I391" s="224"/>
      <c r="J391" s="224"/>
      <c r="K391" s="224"/>
      <c r="L391" s="224"/>
      <c r="M391" s="224"/>
      <c r="N391" s="224"/>
    </row>
    <row r="392" spans="1:14" x14ac:dyDescent="0.25">
      <c r="A392" s="224"/>
      <c r="B392" s="224"/>
      <c r="C392" s="224"/>
      <c r="D392" s="224"/>
      <c r="E392" s="224"/>
      <c r="F392" s="224"/>
      <c r="G392" s="224"/>
      <c r="H392" s="224"/>
      <c r="I392" s="224"/>
      <c r="J392" s="224"/>
      <c r="K392" s="224"/>
      <c r="L392" s="224"/>
      <c r="M392" s="224"/>
      <c r="N392" s="224"/>
    </row>
    <row r="393" spans="1:14" x14ac:dyDescent="0.25">
      <c r="A393" s="224"/>
      <c r="B393" s="224"/>
      <c r="C393" s="224"/>
      <c r="D393" s="224"/>
      <c r="E393" s="224"/>
      <c r="F393" s="224"/>
      <c r="G393" s="224"/>
      <c r="H393" s="224"/>
      <c r="I393" s="224"/>
      <c r="J393" s="224"/>
      <c r="K393" s="224"/>
      <c r="L393" s="224"/>
      <c r="M393" s="224"/>
      <c r="N393" s="224"/>
    </row>
    <row r="394" spans="1:14" x14ac:dyDescent="0.25">
      <c r="A394" s="224"/>
      <c r="B394" s="224"/>
      <c r="C394" s="224"/>
      <c r="D394" s="224"/>
      <c r="E394" s="224"/>
      <c r="F394" s="224"/>
      <c r="G394" s="224"/>
      <c r="H394" s="224"/>
      <c r="I394" s="224"/>
      <c r="J394" s="224"/>
      <c r="K394" s="224"/>
      <c r="L394" s="224"/>
      <c r="M394" s="224"/>
      <c r="N394" s="224"/>
    </row>
    <row r="395" spans="1:14" x14ac:dyDescent="0.25">
      <c r="A395" s="224"/>
      <c r="B395" s="224"/>
      <c r="C395" s="224"/>
      <c r="D395" s="224"/>
      <c r="E395" s="224"/>
      <c r="F395" s="224"/>
      <c r="G395" s="224"/>
      <c r="H395" s="224"/>
      <c r="I395" s="224"/>
      <c r="J395" s="224"/>
      <c r="K395" s="224"/>
      <c r="L395" s="224"/>
      <c r="M395" s="224"/>
      <c r="N395" s="224"/>
    </row>
    <row r="396" spans="1:14" x14ac:dyDescent="0.25">
      <c r="A396" s="224"/>
      <c r="B396" s="224"/>
      <c r="C396" s="224"/>
      <c r="D396" s="224"/>
      <c r="E396" s="224"/>
      <c r="F396" s="224"/>
      <c r="G396" s="224"/>
      <c r="H396" s="224"/>
      <c r="I396" s="224"/>
      <c r="J396" s="224"/>
      <c r="K396" s="224"/>
      <c r="L396" s="224"/>
      <c r="M396" s="224"/>
      <c r="N396" s="224"/>
    </row>
    <row r="397" spans="1:14" x14ac:dyDescent="0.25">
      <c r="A397" s="224"/>
      <c r="B397" s="224"/>
      <c r="C397" s="224"/>
      <c r="D397" s="224"/>
      <c r="E397" s="224"/>
      <c r="F397" s="224"/>
      <c r="G397" s="224"/>
      <c r="H397" s="224"/>
      <c r="I397" s="224"/>
      <c r="J397" s="224"/>
      <c r="K397" s="224"/>
      <c r="L397" s="224"/>
      <c r="M397" s="224"/>
      <c r="N397" s="224"/>
    </row>
    <row r="398" spans="1:14" x14ac:dyDescent="0.25">
      <c r="A398" s="224"/>
      <c r="B398" s="224"/>
      <c r="C398" s="224"/>
      <c r="D398" s="224"/>
      <c r="E398" s="224"/>
      <c r="F398" s="224"/>
      <c r="G398" s="224"/>
      <c r="H398" s="224"/>
      <c r="I398" s="224"/>
      <c r="J398" s="224"/>
      <c r="K398" s="224"/>
      <c r="L398" s="224"/>
      <c r="M398" s="224"/>
      <c r="N398" s="224"/>
    </row>
    <row r="399" spans="1:14" x14ac:dyDescent="0.25">
      <c r="A399" s="224"/>
      <c r="B399" s="224"/>
      <c r="C399" s="224"/>
      <c r="D399" s="224"/>
      <c r="E399" s="224"/>
      <c r="F399" s="224"/>
      <c r="G399" s="224"/>
      <c r="H399" s="224"/>
      <c r="I399" s="224"/>
      <c r="J399" s="224"/>
      <c r="K399" s="224"/>
      <c r="L399" s="224"/>
      <c r="M399" s="224"/>
      <c r="N399" s="224"/>
    </row>
    <row r="400" spans="1:14" x14ac:dyDescent="0.25">
      <c r="A400" s="224"/>
      <c r="B400" s="224"/>
      <c r="C400" s="224"/>
      <c r="D400" s="224"/>
      <c r="E400" s="224"/>
      <c r="F400" s="224"/>
      <c r="G400" s="224"/>
      <c r="H400" s="224"/>
      <c r="I400" s="224"/>
      <c r="J400" s="224"/>
      <c r="K400" s="224"/>
      <c r="L400" s="224"/>
      <c r="M400" s="224"/>
      <c r="N400" s="224"/>
    </row>
    <row r="401" spans="1:14" x14ac:dyDescent="0.25">
      <c r="A401" s="224"/>
      <c r="B401" s="224"/>
      <c r="C401" s="224"/>
      <c r="D401" s="224"/>
      <c r="E401" s="224"/>
      <c r="F401" s="224"/>
      <c r="G401" s="224"/>
      <c r="H401" s="224"/>
      <c r="I401" s="224"/>
      <c r="J401" s="224"/>
      <c r="K401" s="224"/>
      <c r="L401" s="224"/>
      <c r="M401" s="224"/>
      <c r="N401" s="224"/>
    </row>
    <row r="402" spans="1:14" x14ac:dyDescent="0.25">
      <c r="A402" s="224"/>
      <c r="B402" s="224"/>
      <c r="C402" s="224"/>
      <c r="D402" s="224"/>
      <c r="E402" s="224"/>
      <c r="F402" s="224"/>
      <c r="G402" s="224"/>
      <c r="H402" s="224"/>
      <c r="I402" s="224"/>
      <c r="J402" s="224"/>
      <c r="K402" s="224"/>
      <c r="L402" s="224"/>
      <c r="M402" s="224"/>
      <c r="N402" s="224"/>
    </row>
    <row r="403" spans="1:14" x14ac:dyDescent="0.25">
      <c r="A403" s="224"/>
      <c r="B403" s="224"/>
      <c r="C403" s="224"/>
      <c r="D403" s="224"/>
      <c r="E403" s="224"/>
      <c r="F403" s="224"/>
      <c r="G403" s="224"/>
      <c r="H403" s="224"/>
      <c r="I403" s="224"/>
      <c r="J403" s="224"/>
      <c r="K403" s="224"/>
      <c r="L403" s="224"/>
      <c r="M403" s="224"/>
      <c r="N403" s="224"/>
    </row>
    <row r="404" spans="1:14" x14ac:dyDescent="0.25">
      <c r="A404" s="224"/>
      <c r="B404" s="224"/>
      <c r="C404" s="224"/>
      <c r="D404" s="224"/>
      <c r="E404" s="224"/>
      <c r="F404" s="224"/>
      <c r="G404" s="224"/>
      <c r="H404" s="224"/>
      <c r="I404" s="224"/>
      <c r="J404" s="224"/>
      <c r="K404" s="224"/>
      <c r="L404" s="224"/>
      <c r="M404" s="224"/>
      <c r="N404" s="224"/>
    </row>
    <row r="405" spans="1:14" x14ac:dyDescent="0.25">
      <c r="A405" s="224"/>
      <c r="B405" s="224"/>
      <c r="C405" s="224"/>
      <c r="D405" s="224"/>
      <c r="E405" s="224"/>
      <c r="F405" s="224"/>
      <c r="G405" s="224"/>
      <c r="H405" s="224"/>
      <c r="I405" s="224"/>
      <c r="J405" s="224"/>
      <c r="K405" s="224"/>
      <c r="L405" s="224"/>
      <c r="M405" s="224"/>
      <c r="N405" s="224"/>
    </row>
    <row r="406" spans="1:14" x14ac:dyDescent="0.25">
      <c r="A406" s="224"/>
      <c r="B406" s="224"/>
      <c r="C406" s="224"/>
      <c r="D406" s="224"/>
      <c r="E406" s="224"/>
      <c r="F406" s="224"/>
      <c r="G406" s="224"/>
      <c r="H406" s="224"/>
      <c r="I406" s="224"/>
      <c r="J406" s="224"/>
      <c r="K406" s="224"/>
      <c r="L406" s="224"/>
      <c r="M406" s="224"/>
      <c r="N406" s="224"/>
    </row>
    <row r="407" spans="1:14" x14ac:dyDescent="0.25">
      <c r="A407" s="224"/>
      <c r="B407" s="224"/>
      <c r="C407" s="224"/>
      <c r="D407" s="224"/>
      <c r="E407" s="224"/>
      <c r="F407" s="224"/>
      <c r="G407" s="224"/>
      <c r="H407" s="224"/>
      <c r="I407" s="224"/>
      <c r="J407" s="224"/>
      <c r="K407" s="224"/>
      <c r="L407" s="224"/>
      <c r="M407" s="224"/>
      <c r="N407" s="224"/>
    </row>
    <row r="408" spans="1:14" x14ac:dyDescent="0.25">
      <c r="A408" s="224"/>
      <c r="B408" s="224"/>
      <c r="C408" s="224"/>
      <c r="D408" s="224"/>
      <c r="E408" s="224"/>
      <c r="F408" s="224"/>
      <c r="G408" s="224"/>
      <c r="H408" s="224"/>
      <c r="I408" s="224"/>
      <c r="J408" s="224"/>
      <c r="K408" s="224"/>
      <c r="L408" s="224"/>
      <c r="M408" s="224"/>
      <c r="N408" s="224"/>
    </row>
    <row r="409" spans="1:14" x14ac:dyDescent="0.25">
      <c r="A409" s="224"/>
      <c r="B409" s="224"/>
      <c r="C409" s="224"/>
      <c r="D409" s="224"/>
      <c r="E409" s="224"/>
      <c r="F409" s="224"/>
      <c r="G409" s="224"/>
      <c r="H409" s="224"/>
      <c r="I409" s="224"/>
      <c r="J409" s="224"/>
      <c r="K409" s="224"/>
      <c r="L409" s="224"/>
      <c r="M409" s="224"/>
      <c r="N409" s="224"/>
    </row>
    <row r="410" spans="1:14" x14ac:dyDescent="0.25">
      <c r="A410" s="224"/>
      <c r="B410" s="224"/>
      <c r="C410" s="224"/>
      <c r="D410" s="224"/>
      <c r="E410" s="224"/>
      <c r="F410" s="224"/>
      <c r="G410" s="224"/>
      <c r="H410" s="224"/>
      <c r="I410" s="224"/>
      <c r="J410" s="224"/>
      <c r="K410" s="224"/>
      <c r="L410" s="224"/>
      <c r="M410" s="224"/>
      <c r="N410" s="224"/>
    </row>
    <row r="411" spans="1:14" x14ac:dyDescent="0.25">
      <c r="A411" s="224"/>
      <c r="B411" s="224"/>
      <c r="C411" s="224"/>
      <c r="D411" s="224"/>
      <c r="E411" s="224"/>
      <c r="F411" s="224"/>
      <c r="G411" s="224"/>
      <c r="H411" s="224"/>
      <c r="I411" s="224"/>
      <c r="J411" s="224"/>
      <c r="K411" s="224"/>
      <c r="L411" s="224"/>
      <c r="M411" s="224"/>
      <c r="N411" s="224"/>
    </row>
    <row r="412" spans="1:14" x14ac:dyDescent="0.25">
      <c r="A412" s="224"/>
      <c r="B412" s="224"/>
      <c r="C412" s="224"/>
      <c r="D412" s="224"/>
      <c r="E412" s="224"/>
      <c r="F412" s="224"/>
      <c r="G412" s="224"/>
      <c r="H412" s="224"/>
      <c r="I412" s="224"/>
      <c r="J412" s="224"/>
      <c r="K412" s="224"/>
      <c r="L412" s="224"/>
      <c r="M412" s="224"/>
      <c r="N412" s="224"/>
    </row>
    <row r="413" spans="1:14" x14ac:dyDescent="0.25">
      <c r="A413" s="224"/>
      <c r="B413" s="224"/>
      <c r="C413" s="224"/>
      <c r="D413" s="224"/>
      <c r="E413" s="224"/>
      <c r="F413" s="224"/>
      <c r="G413" s="224"/>
      <c r="H413" s="224"/>
      <c r="I413" s="224"/>
      <c r="J413" s="224"/>
      <c r="K413" s="224"/>
      <c r="L413" s="224"/>
      <c r="M413" s="224"/>
      <c r="N413" s="224"/>
    </row>
    <row r="414" spans="1:14" x14ac:dyDescent="0.25">
      <c r="A414" s="224"/>
      <c r="B414" s="224"/>
      <c r="C414" s="224"/>
      <c r="D414" s="224"/>
      <c r="E414" s="224"/>
      <c r="F414" s="224"/>
      <c r="G414" s="224"/>
      <c r="H414" s="224"/>
      <c r="I414" s="224"/>
      <c r="J414" s="224"/>
      <c r="K414" s="224"/>
      <c r="L414" s="224"/>
      <c r="M414" s="224"/>
      <c r="N414" s="224"/>
    </row>
    <row r="415" spans="1:14" x14ac:dyDescent="0.25">
      <c r="A415" s="224"/>
      <c r="B415" s="224"/>
      <c r="C415" s="224"/>
      <c r="D415" s="224"/>
      <c r="E415" s="224"/>
      <c r="F415" s="224"/>
      <c r="G415" s="224"/>
      <c r="H415" s="224"/>
      <c r="I415" s="224"/>
      <c r="J415" s="224"/>
      <c r="K415" s="224"/>
      <c r="L415" s="224"/>
      <c r="M415" s="224"/>
      <c r="N415" s="224"/>
    </row>
    <row r="416" spans="1:14" x14ac:dyDescent="0.25">
      <c r="A416" s="224"/>
      <c r="B416" s="224"/>
      <c r="C416" s="224"/>
      <c r="D416" s="224"/>
      <c r="E416" s="224"/>
      <c r="F416" s="224"/>
      <c r="G416" s="224"/>
      <c r="H416" s="224"/>
      <c r="I416" s="224"/>
      <c r="J416" s="224"/>
      <c r="K416" s="224"/>
      <c r="L416" s="224"/>
      <c r="M416" s="224"/>
      <c r="N416" s="224"/>
    </row>
    <row r="417" spans="1:14" x14ac:dyDescent="0.25">
      <c r="A417" s="224"/>
      <c r="B417" s="224"/>
      <c r="C417" s="224"/>
      <c r="D417" s="224"/>
      <c r="E417" s="224"/>
      <c r="F417" s="224"/>
      <c r="G417" s="224"/>
      <c r="H417" s="224"/>
      <c r="I417" s="224"/>
      <c r="J417" s="224"/>
      <c r="K417" s="224"/>
      <c r="L417" s="224"/>
      <c r="M417" s="224"/>
      <c r="N417" s="224"/>
    </row>
    <row r="418" spans="1:14" x14ac:dyDescent="0.25">
      <c r="A418" s="224"/>
      <c r="B418" s="224"/>
      <c r="C418" s="224"/>
      <c r="D418" s="224"/>
      <c r="E418" s="224"/>
      <c r="F418" s="224"/>
      <c r="G418" s="224"/>
      <c r="H418" s="224"/>
      <c r="I418" s="224"/>
      <c r="J418" s="224"/>
      <c r="K418" s="224"/>
      <c r="L418" s="224"/>
      <c r="M418" s="224"/>
      <c r="N418" s="224"/>
    </row>
    <row r="419" spans="1:14" x14ac:dyDescent="0.25">
      <c r="A419" s="224"/>
      <c r="B419" s="224"/>
      <c r="C419" s="224"/>
      <c r="D419" s="224"/>
      <c r="E419" s="224"/>
      <c r="F419" s="224"/>
      <c r="G419" s="224"/>
      <c r="H419" s="224"/>
      <c r="I419" s="224"/>
      <c r="J419" s="224"/>
      <c r="K419" s="224"/>
      <c r="L419" s="224"/>
      <c r="M419" s="224"/>
      <c r="N419" s="224"/>
    </row>
    <row r="420" spans="1:14" x14ac:dyDescent="0.25">
      <c r="A420" s="224"/>
      <c r="B420" s="224"/>
      <c r="C420" s="224"/>
      <c r="D420" s="224"/>
      <c r="E420" s="224"/>
      <c r="F420" s="224"/>
      <c r="G420" s="224"/>
      <c r="H420" s="224"/>
      <c r="I420" s="224"/>
      <c r="J420" s="224"/>
      <c r="K420" s="224"/>
      <c r="L420" s="224"/>
      <c r="M420" s="224"/>
      <c r="N420" s="224"/>
    </row>
    <row r="421" spans="1:14" x14ac:dyDescent="0.25">
      <c r="A421" s="224"/>
      <c r="B421" s="224"/>
      <c r="C421" s="224"/>
      <c r="D421" s="224"/>
      <c r="E421" s="224"/>
      <c r="F421" s="224"/>
      <c r="G421" s="224"/>
      <c r="H421" s="224"/>
      <c r="I421" s="224"/>
      <c r="J421" s="224"/>
      <c r="K421" s="224"/>
      <c r="L421" s="224"/>
      <c r="M421" s="224"/>
      <c r="N421" s="224"/>
    </row>
    <row r="422" spans="1:14" x14ac:dyDescent="0.25">
      <c r="A422" s="224"/>
      <c r="B422" s="224"/>
      <c r="C422" s="224"/>
      <c r="D422" s="224"/>
      <c r="E422" s="224"/>
      <c r="F422" s="224"/>
      <c r="G422" s="224"/>
      <c r="H422" s="224"/>
      <c r="I422" s="224"/>
      <c r="J422" s="224"/>
      <c r="K422" s="224"/>
      <c r="L422" s="224"/>
      <c r="M422" s="224"/>
      <c r="N422" s="224"/>
    </row>
    <row r="423" spans="1:14" x14ac:dyDescent="0.25">
      <c r="A423" s="224"/>
      <c r="B423" s="224"/>
      <c r="C423" s="224"/>
      <c r="D423" s="224"/>
      <c r="E423" s="224"/>
      <c r="F423" s="224"/>
      <c r="G423" s="224"/>
      <c r="H423" s="224"/>
      <c r="I423" s="224"/>
      <c r="J423" s="224"/>
      <c r="K423" s="224"/>
      <c r="L423" s="224"/>
      <c r="M423" s="224"/>
      <c r="N423" s="224"/>
    </row>
    <row r="424" spans="1:14" x14ac:dyDescent="0.25">
      <c r="A424" s="224"/>
      <c r="B424" s="224"/>
      <c r="C424" s="224"/>
      <c r="D424" s="224"/>
      <c r="E424" s="224"/>
      <c r="F424" s="224"/>
      <c r="G424" s="224"/>
      <c r="H424" s="224"/>
      <c r="I424" s="224"/>
      <c r="J424" s="224"/>
      <c r="K424" s="224"/>
      <c r="L424" s="224"/>
      <c r="M424" s="224"/>
      <c r="N424" s="224"/>
    </row>
    <row r="425" spans="1:14" x14ac:dyDescent="0.25">
      <c r="A425" s="224"/>
      <c r="B425" s="224"/>
      <c r="C425" s="224"/>
      <c r="D425" s="224"/>
      <c r="E425" s="224"/>
      <c r="F425" s="224"/>
      <c r="G425" s="224"/>
      <c r="H425" s="224"/>
      <c r="I425" s="224"/>
      <c r="J425" s="224"/>
      <c r="K425" s="224"/>
      <c r="L425" s="224"/>
      <c r="M425" s="224"/>
      <c r="N425" s="224"/>
    </row>
    <row r="426" spans="1:14" x14ac:dyDescent="0.25">
      <c r="A426" s="224"/>
      <c r="B426" s="224"/>
      <c r="C426" s="224"/>
      <c r="D426" s="224"/>
      <c r="E426" s="224"/>
      <c r="F426" s="224"/>
      <c r="G426" s="224"/>
      <c r="H426" s="224"/>
      <c r="I426" s="224"/>
      <c r="J426" s="224"/>
      <c r="K426" s="224"/>
      <c r="L426" s="224"/>
      <c r="M426" s="224"/>
      <c r="N426" s="224"/>
    </row>
    <row r="427" spans="1:14" x14ac:dyDescent="0.25">
      <c r="A427" s="224"/>
      <c r="B427" s="224"/>
      <c r="C427" s="224"/>
      <c r="D427" s="224"/>
      <c r="E427" s="224"/>
      <c r="F427" s="224"/>
      <c r="G427" s="224"/>
      <c r="H427" s="224"/>
      <c r="I427" s="224"/>
      <c r="J427" s="224"/>
      <c r="K427" s="224"/>
      <c r="L427" s="224"/>
      <c r="M427" s="224"/>
      <c r="N427" s="224"/>
    </row>
    <row r="428" spans="1:14" x14ac:dyDescent="0.25">
      <c r="A428" s="224"/>
      <c r="B428" s="224"/>
      <c r="C428" s="224"/>
      <c r="D428" s="224"/>
      <c r="E428" s="224"/>
      <c r="F428" s="224"/>
      <c r="G428" s="224"/>
      <c r="H428" s="224"/>
      <c r="I428" s="224"/>
      <c r="J428" s="224"/>
      <c r="K428" s="224"/>
      <c r="L428" s="224"/>
      <c r="M428" s="224"/>
      <c r="N428" s="224"/>
    </row>
    <row r="429" spans="1:14" x14ac:dyDescent="0.25">
      <c r="A429" s="224"/>
      <c r="B429" s="224"/>
      <c r="C429" s="224"/>
      <c r="D429" s="224"/>
      <c r="E429" s="224"/>
      <c r="F429" s="224"/>
      <c r="G429" s="224"/>
      <c r="H429" s="224"/>
      <c r="I429" s="224"/>
      <c r="J429" s="224"/>
      <c r="K429" s="224"/>
      <c r="L429" s="224"/>
      <c r="M429" s="224"/>
      <c r="N429" s="224"/>
    </row>
    <row r="430" spans="1:14" x14ac:dyDescent="0.25">
      <c r="A430" s="224"/>
      <c r="B430" s="224"/>
      <c r="C430" s="224"/>
      <c r="D430" s="224"/>
      <c r="E430" s="224"/>
      <c r="F430" s="224"/>
      <c r="G430" s="224"/>
      <c r="H430" s="224"/>
      <c r="I430" s="224"/>
      <c r="J430" s="224"/>
      <c r="K430" s="224"/>
      <c r="L430" s="224"/>
      <c r="M430" s="224"/>
      <c r="N430" s="224"/>
    </row>
    <row r="431" spans="1:14" x14ac:dyDescent="0.25">
      <c r="A431" s="224"/>
      <c r="B431" s="224"/>
      <c r="C431" s="224"/>
      <c r="D431" s="224"/>
      <c r="E431" s="224"/>
      <c r="F431" s="224"/>
      <c r="G431" s="224"/>
      <c r="H431" s="224"/>
      <c r="I431" s="224"/>
      <c r="J431" s="224"/>
      <c r="K431" s="224"/>
      <c r="L431" s="224"/>
      <c r="M431" s="224"/>
      <c r="N431" s="224"/>
    </row>
    <row r="432" spans="1:14" x14ac:dyDescent="0.25">
      <c r="A432" s="224"/>
      <c r="B432" s="224"/>
      <c r="C432" s="224"/>
      <c r="D432" s="224"/>
      <c r="E432" s="224"/>
      <c r="F432" s="224"/>
      <c r="G432" s="224"/>
      <c r="H432" s="224"/>
      <c r="I432" s="224"/>
      <c r="J432" s="224"/>
      <c r="K432" s="224"/>
      <c r="L432" s="224"/>
      <c r="M432" s="224"/>
      <c r="N432" s="224"/>
    </row>
    <row r="433" spans="1:14" x14ac:dyDescent="0.25">
      <c r="A433" s="224"/>
      <c r="B433" s="224"/>
      <c r="C433" s="224"/>
      <c r="D433" s="224"/>
      <c r="E433" s="224"/>
      <c r="F433" s="224"/>
      <c r="G433" s="224"/>
      <c r="H433" s="224"/>
      <c r="I433" s="224"/>
      <c r="J433" s="224"/>
      <c r="K433" s="224"/>
      <c r="L433" s="224"/>
      <c r="M433" s="224"/>
      <c r="N433" s="224"/>
    </row>
    <row r="434" spans="1:14" x14ac:dyDescent="0.25">
      <c r="A434" s="224"/>
      <c r="B434" s="224"/>
      <c r="C434" s="224"/>
      <c r="D434" s="224"/>
      <c r="E434" s="224"/>
      <c r="F434" s="224"/>
      <c r="G434" s="224"/>
      <c r="H434" s="224"/>
      <c r="I434" s="224"/>
      <c r="J434" s="224"/>
      <c r="K434" s="224"/>
      <c r="L434" s="224"/>
      <c r="M434" s="224"/>
      <c r="N434" s="224"/>
    </row>
    <row r="435" spans="1:14" x14ac:dyDescent="0.25">
      <c r="A435" s="224"/>
      <c r="B435" s="224"/>
      <c r="C435" s="224"/>
      <c r="D435" s="224"/>
      <c r="E435" s="224"/>
      <c r="F435" s="224"/>
      <c r="G435" s="224"/>
      <c r="H435" s="224"/>
      <c r="I435" s="224"/>
      <c r="J435" s="224"/>
      <c r="K435" s="224"/>
      <c r="L435" s="224"/>
      <c r="M435" s="224"/>
      <c r="N435" s="224"/>
    </row>
    <row r="436" spans="1:14" x14ac:dyDescent="0.25">
      <c r="A436" s="224"/>
      <c r="B436" s="224"/>
      <c r="C436" s="224"/>
      <c r="D436" s="224"/>
      <c r="E436" s="224"/>
      <c r="F436" s="224"/>
      <c r="G436" s="224"/>
      <c r="H436" s="224"/>
      <c r="I436" s="224"/>
      <c r="J436" s="224"/>
      <c r="K436" s="224"/>
      <c r="L436" s="224"/>
      <c r="M436" s="224"/>
      <c r="N436" s="224"/>
    </row>
    <row r="437" spans="1:14" x14ac:dyDescent="0.25">
      <c r="A437" s="224"/>
      <c r="B437" s="224"/>
      <c r="C437" s="224"/>
      <c r="D437" s="224"/>
      <c r="E437" s="224"/>
      <c r="F437" s="224"/>
      <c r="G437" s="224"/>
      <c r="H437" s="224"/>
      <c r="I437" s="224"/>
      <c r="J437" s="224"/>
      <c r="K437" s="224"/>
      <c r="L437" s="224"/>
      <c r="M437" s="224"/>
      <c r="N437" s="224"/>
    </row>
    <row r="438" spans="1:14" x14ac:dyDescent="0.25">
      <c r="A438" s="224"/>
      <c r="B438" s="224"/>
      <c r="C438" s="224"/>
      <c r="D438" s="224"/>
      <c r="E438" s="224"/>
      <c r="F438" s="224"/>
      <c r="G438" s="224"/>
      <c r="H438" s="224"/>
      <c r="I438" s="224"/>
      <c r="J438" s="224"/>
      <c r="K438" s="224"/>
      <c r="L438" s="224"/>
      <c r="M438" s="224"/>
      <c r="N438" s="224"/>
    </row>
    <row r="439" spans="1:14" x14ac:dyDescent="0.25">
      <c r="A439" s="224"/>
      <c r="B439" s="224"/>
      <c r="C439" s="224"/>
      <c r="D439" s="224"/>
      <c r="E439" s="224"/>
      <c r="F439" s="224"/>
      <c r="G439" s="224"/>
      <c r="H439" s="224"/>
      <c r="I439" s="224"/>
      <c r="J439" s="224"/>
      <c r="K439" s="224"/>
      <c r="L439" s="224"/>
      <c r="M439" s="224"/>
      <c r="N439" s="224"/>
    </row>
    <row r="440" spans="1:14" x14ac:dyDescent="0.25">
      <c r="A440" s="224"/>
      <c r="B440" s="224"/>
      <c r="C440" s="224"/>
      <c r="D440" s="224"/>
      <c r="E440" s="224"/>
      <c r="F440" s="224"/>
      <c r="G440" s="224"/>
      <c r="H440" s="224"/>
      <c r="I440" s="224"/>
      <c r="J440" s="224"/>
      <c r="K440" s="224"/>
      <c r="L440" s="224"/>
      <c r="M440" s="224"/>
      <c r="N440" s="224"/>
    </row>
    <row r="441" spans="1:14" x14ac:dyDescent="0.25">
      <c r="A441" s="224"/>
      <c r="B441" s="224"/>
      <c r="C441" s="224"/>
      <c r="D441" s="224"/>
      <c r="E441" s="224"/>
      <c r="F441" s="224"/>
      <c r="G441" s="224"/>
      <c r="H441" s="224"/>
      <c r="I441" s="224"/>
      <c r="J441" s="224"/>
      <c r="K441" s="224"/>
      <c r="L441" s="224"/>
      <c r="M441" s="224"/>
      <c r="N441" s="224"/>
    </row>
    <row r="442" spans="1:14" x14ac:dyDescent="0.25">
      <c r="A442" s="224"/>
      <c r="B442" s="224"/>
      <c r="C442" s="224"/>
      <c r="D442" s="224"/>
      <c r="E442" s="224"/>
      <c r="F442" s="224"/>
      <c r="G442" s="224"/>
      <c r="H442" s="224"/>
      <c r="I442" s="224"/>
      <c r="J442" s="224"/>
      <c r="K442" s="224"/>
      <c r="L442" s="224"/>
      <c r="M442" s="224"/>
      <c r="N442" s="224"/>
    </row>
    <row r="443" spans="1:14" x14ac:dyDescent="0.25">
      <c r="A443" s="224"/>
      <c r="B443" s="224"/>
      <c r="C443" s="224"/>
      <c r="D443" s="224"/>
      <c r="E443" s="224"/>
      <c r="F443" s="224"/>
      <c r="G443" s="224"/>
      <c r="H443" s="224"/>
      <c r="I443" s="224"/>
      <c r="J443" s="224"/>
      <c r="K443" s="224"/>
      <c r="L443" s="224"/>
      <c r="M443" s="224"/>
      <c r="N443" s="224"/>
    </row>
    <row r="444" spans="1:14" x14ac:dyDescent="0.25">
      <c r="A444" s="224"/>
      <c r="B444" s="224"/>
      <c r="C444" s="224"/>
      <c r="D444" s="224"/>
      <c r="E444" s="224"/>
      <c r="F444" s="224"/>
      <c r="G444" s="224"/>
      <c r="H444" s="224"/>
      <c r="I444" s="224"/>
      <c r="J444" s="224"/>
      <c r="K444" s="224"/>
      <c r="L444" s="224"/>
      <c r="M444" s="224"/>
      <c r="N444" s="224"/>
    </row>
    <row r="445" spans="1:14" x14ac:dyDescent="0.25">
      <c r="A445" s="224"/>
      <c r="B445" s="224"/>
      <c r="C445" s="224"/>
      <c r="D445" s="224"/>
      <c r="E445" s="224"/>
      <c r="F445" s="224"/>
      <c r="G445" s="224"/>
      <c r="H445" s="224"/>
      <c r="I445" s="224"/>
      <c r="J445" s="224"/>
      <c r="K445" s="224"/>
      <c r="L445" s="224"/>
      <c r="M445" s="224"/>
      <c r="N445" s="224"/>
    </row>
    <row r="446" spans="1:14" x14ac:dyDescent="0.25">
      <c r="A446" s="224"/>
      <c r="B446" s="224"/>
      <c r="C446" s="224"/>
      <c r="D446" s="224"/>
      <c r="E446" s="224"/>
      <c r="F446" s="224"/>
      <c r="G446" s="224"/>
      <c r="H446" s="224"/>
      <c r="I446" s="224"/>
      <c r="J446" s="224"/>
      <c r="K446" s="224"/>
      <c r="L446" s="224"/>
      <c r="M446" s="224"/>
      <c r="N446" s="224"/>
    </row>
    <row r="447" spans="1:14" x14ac:dyDescent="0.25">
      <c r="A447" s="224"/>
      <c r="B447" s="224"/>
      <c r="C447" s="224"/>
      <c r="D447" s="224"/>
      <c r="E447" s="224"/>
      <c r="F447" s="224"/>
      <c r="G447" s="224"/>
      <c r="H447" s="224"/>
      <c r="I447" s="224"/>
      <c r="J447" s="224"/>
      <c r="K447" s="224"/>
      <c r="L447" s="224"/>
      <c r="M447" s="224"/>
      <c r="N447" s="224"/>
    </row>
    <row r="448" spans="1:14" x14ac:dyDescent="0.25">
      <c r="A448" s="224"/>
      <c r="B448" s="224"/>
      <c r="C448" s="224"/>
      <c r="D448" s="224"/>
      <c r="E448" s="224"/>
      <c r="F448" s="224"/>
      <c r="G448" s="224"/>
      <c r="H448" s="224"/>
      <c r="I448" s="224"/>
      <c r="J448" s="224"/>
      <c r="K448" s="224"/>
      <c r="L448" s="224"/>
      <c r="M448" s="224"/>
      <c r="N448" s="224"/>
    </row>
    <row r="449" spans="1:14" x14ac:dyDescent="0.25">
      <c r="A449" s="224"/>
      <c r="B449" s="224"/>
      <c r="C449" s="224"/>
      <c r="D449" s="224"/>
      <c r="E449" s="224"/>
      <c r="F449" s="224"/>
      <c r="G449" s="224"/>
      <c r="H449" s="224"/>
      <c r="I449" s="224"/>
      <c r="J449" s="224"/>
      <c r="K449" s="224"/>
      <c r="L449" s="224"/>
      <c r="M449" s="224"/>
      <c r="N449" s="224"/>
    </row>
    <row r="450" spans="1:14" x14ac:dyDescent="0.25">
      <c r="A450" s="224"/>
      <c r="B450" s="224"/>
      <c r="C450" s="224"/>
      <c r="D450" s="224"/>
      <c r="E450" s="224"/>
      <c r="F450" s="224"/>
      <c r="G450" s="224"/>
      <c r="H450" s="224"/>
      <c r="I450" s="224"/>
      <c r="J450" s="224"/>
      <c r="K450" s="224"/>
      <c r="L450" s="224"/>
      <c r="M450" s="224"/>
      <c r="N450" s="224"/>
    </row>
    <row r="451" spans="1:14" x14ac:dyDescent="0.25">
      <c r="A451" s="224"/>
      <c r="B451" s="224"/>
      <c r="C451" s="224"/>
      <c r="D451" s="224"/>
      <c r="E451" s="224"/>
      <c r="F451" s="224"/>
      <c r="G451" s="224"/>
      <c r="H451" s="224"/>
      <c r="I451" s="224"/>
      <c r="J451" s="224"/>
      <c r="K451" s="224"/>
      <c r="L451" s="224"/>
      <c r="M451" s="224"/>
      <c r="N451" s="224"/>
    </row>
    <row r="452" spans="1:14" x14ac:dyDescent="0.25">
      <c r="A452" s="224"/>
      <c r="B452" s="224"/>
      <c r="C452" s="224"/>
      <c r="D452" s="224"/>
      <c r="E452" s="224"/>
      <c r="F452" s="224"/>
      <c r="G452" s="224"/>
      <c r="H452" s="224"/>
      <c r="I452" s="224"/>
      <c r="J452" s="224"/>
      <c r="K452" s="224"/>
      <c r="L452" s="224"/>
      <c r="M452" s="224"/>
      <c r="N452" s="224"/>
    </row>
    <row r="453" spans="1:14" x14ac:dyDescent="0.25">
      <c r="A453" s="224"/>
      <c r="B453" s="224"/>
      <c r="C453" s="224"/>
      <c r="D453" s="224"/>
      <c r="E453" s="224"/>
      <c r="F453" s="224"/>
      <c r="G453" s="224"/>
      <c r="H453" s="224"/>
      <c r="I453" s="224"/>
      <c r="J453" s="224"/>
      <c r="K453" s="224"/>
      <c r="L453" s="224"/>
      <c r="M453" s="224"/>
      <c r="N453" s="224"/>
    </row>
    <row r="454" spans="1:14" x14ac:dyDescent="0.25">
      <c r="A454" s="224"/>
      <c r="B454" s="224"/>
      <c r="C454" s="224"/>
      <c r="D454" s="224"/>
      <c r="E454" s="224"/>
      <c r="F454" s="224"/>
      <c r="G454" s="224"/>
      <c r="H454" s="224"/>
      <c r="I454" s="224"/>
      <c r="J454" s="224"/>
      <c r="K454" s="224"/>
      <c r="L454" s="224"/>
      <c r="M454" s="224"/>
      <c r="N454" s="224"/>
    </row>
    <row r="455" spans="1:14" x14ac:dyDescent="0.25">
      <c r="A455" s="224"/>
      <c r="B455" s="224"/>
      <c r="C455" s="224"/>
      <c r="D455" s="224"/>
      <c r="E455" s="224"/>
      <c r="F455" s="224"/>
      <c r="G455" s="224"/>
      <c r="H455" s="224"/>
      <c r="I455" s="224"/>
      <c r="J455" s="224"/>
      <c r="K455" s="224"/>
      <c r="L455" s="224"/>
      <c r="M455" s="224"/>
      <c r="N455" s="224"/>
    </row>
    <row r="456" spans="1:14" x14ac:dyDescent="0.25">
      <c r="A456" s="224"/>
      <c r="B456" s="224"/>
      <c r="C456" s="224"/>
      <c r="D456" s="224"/>
      <c r="E456" s="224"/>
      <c r="F456" s="224"/>
      <c r="G456" s="224"/>
      <c r="H456" s="224"/>
      <c r="I456" s="224"/>
      <c r="J456" s="224"/>
      <c r="K456" s="224"/>
      <c r="L456" s="224"/>
      <c r="M456" s="224"/>
      <c r="N456" s="224"/>
    </row>
    <row r="457" spans="1:14" x14ac:dyDescent="0.25">
      <c r="A457" s="224"/>
      <c r="B457" s="224"/>
      <c r="C457" s="224"/>
      <c r="D457" s="224"/>
      <c r="E457" s="224"/>
      <c r="F457" s="224"/>
      <c r="G457" s="224"/>
      <c r="H457" s="224"/>
      <c r="I457" s="224"/>
      <c r="J457" s="224"/>
      <c r="K457" s="224"/>
      <c r="L457" s="224"/>
      <c r="M457" s="224"/>
      <c r="N457" s="224"/>
    </row>
    <row r="458" spans="1:14" x14ac:dyDescent="0.25">
      <c r="A458" s="224"/>
      <c r="B458" s="224"/>
      <c r="C458" s="224"/>
      <c r="D458" s="224"/>
      <c r="E458" s="224"/>
      <c r="F458" s="224"/>
      <c r="G458" s="224"/>
      <c r="H458" s="224"/>
      <c r="I458" s="224"/>
      <c r="J458" s="224"/>
      <c r="K458" s="224"/>
      <c r="L458" s="224"/>
      <c r="M458" s="224"/>
      <c r="N458" s="224"/>
    </row>
    <row r="459" spans="1:14" x14ac:dyDescent="0.25">
      <c r="A459" s="224"/>
      <c r="B459" s="224"/>
      <c r="C459" s="224"/>
      <c r="D459" s="224"/>
      <c r="E459" s="224"/>
      <c r="F459" s="224"/>
      <c r="G459" s="224"/>
      <c r="H459" s="224"/>
      <c r="I459" s="224"/>
      <c r="J459" s="224"/>
      <c r="K459" s="224"/>
      <c r="L459" s="224"/>
      <c r="M459" s="224"/>
      <c r="N459" s="224"/>
    </row>
    <row r="460" spans="1:14" x14ac:dyDescent="0.25">
      <c r="A460" s="224"/>
      <c r="B460" s="224"/>
      <c r="C460" s="224"/>
      <c r="D460" s="224"/>
      <c r="E460" s="224"/>
      <c r="F460" s="224"/>
      <c r="G460" s="224"/>
      <c r="H460" s="224"/>
      <c r="I460" s="224"/>
      <c r="J460" s="224"/>
      <c r="K460" s="224"/>
      <c r="L460" s="224"/>
      <c r="M460" s="224"/>
      <c r="N460" s="224"/>
    </row>
    <row r="461" spans="1:14" x14ac:dyDescent="0.25">
      <c r="A461" s="224"/>
      <c r="B461" s="224"/>
      <c r="C461" s="224"/>
      <c r="D461" s="224"/>
      <c r="E461" s="224"/>
      <c r="F461" s="224"/>
      <c r="G461" s="224"/>
      <c r="H461" s="224"/>
      <c r="I461" s="224"/>
      <c r="J461" s="224"/>
      <c r="K461" s="224"/>
      <c r="L461" s="224"/>
      <c r="M461" s="224"/>
      <c r="N461" s="224"/>
    </row>
    <row r="462" spans="1:14" x14ac:dyDescent="0.25">
      <c r="A462" s="224"/>
      <c r="B462" s="224"/>
      <c r="C462" s="224"/>
      <c r="D462" s="224"/>
      <c r="E462" s="224"/>
      <c r="F462" s="224"/>
      <c r="G462" s="224"/>
      <c r="H462" s="224"/>
      <c r="I462" s="224"/>
      <c r="J462" s="224"/>
      <c r="K462" s="224"/>
      <c r="L462" s="224"/>
      <c r="M462" s="224"/>
      <c r="N462" s="224"/>
    </row>
    <row r="463" spans="1:14" x14ac:dyDescent="0.25">
      <c r="A463" s="224"/>
      <c r="B463" s="224"/>
      <c r="C463" s="224"/>
      <c r="D463" s="224"/>
      <c r="E463" s="224"/>
      <c r="F463" s="224"/>
      <c r="G463" s="224"/>
      <c r="H463" s="224"/>
      <c r="I463" s="224"/>
      <c r="J463" s="224"/>
      <c r="K463" s="224"/>
      <c r="L463" s="224"/>
      <c r="M463" s="224"/>
      <c r="N463" s="224"/>
    </row>
    <row r="464" spans="1:14" x14ac:dyDescent="0.25">
      <c r="A464" s="224"/>
      <c r="B464" s="224"/>
      <c r="C464" s="224"/>
      <c r="D464" s="224"/>
      <c r="E464" s="224"/>
      <c r="F464" s="224"/>
      <c r="G464" s="224"/>
      <c r="H464" s="224"/>
      <c r="I464" s="224"/>
      <c r="J464" s="224"/>
      <c r="K464" s="224"/>
      <c r="L464" s="224"/>
      <c r="M464" s="224"/>
      <c r="N464" s="224"/>
    </row>
    <row r="465" spans="1:14" x14ac:dyDescent="0.25">
      <c r="A465" s="224"/>
      <c r="B465" s="224"/>
      <c r="C465" s="224"/>
      <c r="D465" s="224"/>
      <c r="E465" s="224"/>
      <c r="F465" s="224"/>
      <c r="G465" s="224"/>
      <c r="H465" s="224"/>
      <c r="I465" s="224"/>
      <c r="J465" s="224"/>
      <c r="K465" s="224"/>
      <c r="L465" s="224"/>
      <c r="M465" s="224"/>
      <c r="N465" s="224"/>
    </row>
    <row r="466" spans="1:14" x14ac:dyDescent="0.25">
      <c r="A466" s="224"/>
      <c r="B466" s="224"/>
      <c r="C466" s="224"/>
      <c r="D466" s="224"/>
      <c r="E466" s="224"/>
      <c r="F466" s="224"/>
      <c r="G466" s="224"/>
      <c r="H466" s="224"/>
      <c r="I466" s="224"/>
      <c r="J466" s="224"/>
      <c r="K466" s="224"/>
      <c r="L466" s="224"/>
      <c r="M466" s="224"/>
      <c r="N466" s="224"/>
    </row>
    <row r="467" spans="1:14" x14ac:dyDescent="0.25">
      <c r="A467" s="224"/>
      <c r="B467" s="224"/>
      <c r="C467" s="224"/>
      <c r="D467" s="224"/>
      <c r="E467" s="224"/>
      <c r="F467" s="224"/>
      <c r="G467" s="224"/>
      <c r="H467" s="224"/>
      <c r="I467" s="224"/>
      <c r="J467" s="224"/>
      <c r="K467" s="224"/>
      <c r="L467" s="224"/>
      <c r="M467" s="224"/>
      <c r="N467" s="224"/>
    </row>
    <row r="468" spans="1:14" x14ac:dyDescent="0.25">
      <c r="A468" s="224"/>
      <c r="B468" s="224"/>
      <c r="C468" s="224"/>
      <c r="D468" s="224"/>
      <c r="E468" s="224"/>
      <c r="F468" s="224"/>
      <c r="G468" s="224"/>
      <c r="H468" s="224"/>
      <c r="I468" s="224"/>
      <c r="J468" s="224"/>
      <c r="K468" s="224"/>
      <c r="L468" s="224"/>
      <c r="M468" s="224"/>
      <c r="N468" s="224"/>
    </row>
    <row r="469" spans="1:14" x14ac:dyDescent="0.25">
      <c r="A469" s="224"/>
      <c r="B469" s="224"/>
      <c r="C469" s="224"/>
      <c r="D469" s="224"/>
      <c r="E469" s="224"/>
      <c r="F469" s="224"/>
      <c r="G469" s="224"/>
      <c r="H469" s="224"/>
      <c r="I469" s="224"/>
      <c r="J469" s="224"/>
      <c r="K469" s="224"/>
      <c r="L469" s="224"/>
      <c r="M469" s="224"/>
      <c r="N469" s="224"/>
    </row>
    <row r="470" spans="1:14" x14ac:dyDescent="0.25">
      <c r="A470" s="224"/>
      <c r="B470" s="224"/>
      <c r="C470" s="224"/>
      <c r="D470" s="224"/>
      <c r="E470" s="224"/>
      <c r="F470" s="224"/>
      <c r="G470" s="224"/>
      <c r="H470" s="224"/>
      <c r="I470" s="224"/>
      <c r="J470" s="224"/>
      <c r="K470" s="224"/>
      <c r="L470" s="224"/>
      <c r="M470" s="224"/>
      <c r="N470" s="224"/>
    </row>
    <row r="471" spans="1:14" x14ac:dyDescent="0.25">
      <c r="A471" s="224"/>
      <c r="B471" s="224"/>
      <c r="C471" s="224"/>
      <c r="D471" s="224"/>
      <c r="E471" s="224"/>
      <c r="F471" s="224"/>
      <c r="G471" s="224"/>
      <c r="H471" s="224"/>
      <c r="I471" s="224"/>
      <c r="J471" s="224"/>
      <c r="K471" s="224"/>
      <c r="L471" s="224"/>
      <c r="M471" s="224"/>
      <c r="N471" s="224"/>
    </row>
    <row r="472" spans="1:14" x14ac:dyDescent="0.25">
      <c r="A472" s="224"/>
      <c r="B472" s="224"/>
      <c r="C472" s="224"/>
      <c r="D472" s="224"/>
      <c r="E472" s="224"/>
      <c r="F472" s="224"/>
      <c r="G472" s="224"/>
      <c r="H472" s="224"/>
      <c r="I472" s="224"/>
      <c r="J472" s="224"/>
      <c r="K472" s="224"/>
      <c r="L472" s="224"/>
      <c r="M472" s="224"/>
      <c r="N472" s="224"/>
    </row>
    <row r="473" spans="1:14" x14ac:dyDescent="0.25">
      <c r="A473" s="224"/>
      <c r="B473" s="224"/>
      <c r="C473" s="224"/>
      <c r="D473" s="224"/>
      <c r="E473" s="224"/>
      <c r="F473" s="224"/>
      <c r="G473" s="224"/>
      <c r="H473" s="224"/>
      <c r="I473" s="224"/>
      <c r="J473" s="224"/>
      <c r="K473" s="224"/>
      <c r="L473" s="224"/>
      <c r="M473" s="224"/>
      <c r="N473" s="224"/>
    </row>
    <row r="474" spans="1:14" x14ac:dyDescent="0.25">
      <c r="A474" s="224"/>
      <c r="B474" s="224"/>
      <c r="C474" s="224"/>
      <c r="D474" s="224"/>
      <c r="E474" s="224"/>
      <c r="F474" s="224"/>
      <c r="G474" s="224"/>
      <c r="H474" s="224"/>
      <c r="I474" s="224"/>
      <c r="J474" s="224"/>
      <c r="K474" s="224"/>
      <c r="L474" s="224"/>
      <c r="M474" s="224"/>
      <c r="N474" s="224"/>
    </row>
    <row r="475" spans="1:14" x14ac:dyDescent="0.25">
      <c r="A475" s="224"/>
      <c r="B475" s="224"/>
      <c r="C475" s="224"/>
      <c r="D475" s="224"/>
      <c r="E475" s="224"/>
      <c r="F475" s="224"/>
      <c r="G475" s="224"/>
      <c r="H475" s="224"/>
      <c r="I475" s="224"/>
      <c r="J475" s="224"/>
      <c r="K475" s="224"/>
      <c r="L475" s="224"/>
      <c r="M475" s="224"/>
      <c r="N475" s="224"/>
    </row>
    <row r="476" spans="1:14" x14ac:dyDescent="0.25">
      <c r="A476" s="224"/>
      <c r="B476" s="224"/>
      <c r="C476" s="224"/>
      <c r="D476" s="224"/>
      <c r="E476" s="224"/>
      <c r="F476" s="224"/>
      <c r="G476" s="224"/>
      <c r="H476" s="224"/>
      <c r="I476" s="224"/>
      <c r="J476" s="224"/>
      <c r="K476" s="224"/>
      <c r="L476" s="224"/>
      <c r="M476" s="224"/>
      <c r="N476" s="224"/>
    </row>
    <row r="477" spans="1:14" x14ac:dyDescent="0.25">
      <c r="A477" s="224"/>
      <c r="B477" s="224"/>
      <c r="C477" s="224"/>
      <c r="D477" s="224"/>
      <c r="E477" s="224"/>
      <c r="F477" s="224"/>
      <c r="G477" s="224"/>
      <c r="H477" s="224"/>
      <c r="I477" s="224"/>
      <c r="J477" s="224"/>
      <c r="K477" s="224"/>
      <c r="L477" s="224"/>
      <c r="M477" s="224"/>
      <c r="N477" s="224"/>
    </row>
    <row r="478" spans="1:14" x14ac:dyDescent="0.25">
      <c r="A478" s="224"/>
      <c r="B478" s="224"/>
      <c r="C478" s="224"/>
      <c r="D478" s="224"/>
      <c r="E478" s="224"/>
      <c r="F478" s="224"/>
      <c r="G478" s="224"/>
      <c r="H478" s="224"/>
      <c r="I478" s="224"/>
      <c r="J478" s="224"/>
      <c r="K478" s="224"/>
      <c r="L478" s="224"/>
      <c r="M478" s="224"/>
      <c r="N478" s="224"/>
    </row>
    <row r="479" spans="1:14" x14ac:dyDescent="0.25">
      <c r="A479" s="224"/>
      <c r="B479" s="224"/>
      <c r="C479" s="224"/>
      <c r="D479" s="224"/>
      <c r="E479" s="224"/>
      <c r="F479" s="224"/>
      <c r="G479" s="224"/>
      <c r="H479" s="224"/>
      <c r="I479" s="224"/>
      <c r="J479" s="224"/>
      <c r="K479" s="224"/>
      <c r="L479" s="224"/>
      <c r="M479" s="224"/>
      <c r="N479" s="224"/>
    </row>
    <row r="480" spans="1:14" x14ac:dyDescent="0.25">
      <c r="A480" s="224"/>
      <c r="B480" s="224"/>
      <c r="C480" s="224"/>
      <c r="D480" s="224"/>
      <c r="E480" s="224"/>
      <c r="F480" s="224"/>
      <c r="G480" s="224"/>
      <c r="H480" s="224"/>
      <c r="I480" s="224"/>
      <c r="J480" s="224"/>
      <c r="K480" s="224"/>
      <c r="L480" s="224"/>
      <c r="M480" s="224"/>
      <c r="N480" s="224"/>
    </row>
    <row r="481" spans="1:14" x14ac:dyDescent="0.25">
      <c r="A481" s="224"/>
      <c r="B481" s="224"/>
      <c r="C481" s="224"/>
      <c r="D481" s="224"/>
      <c r="E481" s="224"/>
      <c r="F481" s="224"/>
      <c r="G481" s="224"/>
      <c r="H481" s="224"/>
      <c r="I481" s="224"/>
      <c r="J481" s="224"/>
      <c r="K481" s="224"/>
      <c r="L481" s="224"/>
      <c r="M481" s="224"/>
      <c r="N481" s="224"/>
    </row>
    <row r="482" spans="1:14" x14ac:dyDescent="0.25">
      <c r="A482" s="224"/>
      <c r="B482" s="224"/>
      <c r="C482" s="224"/>
      <c r="D482" s="224"/>
      <c r="E482" s="224"/>
      <c r="F482" s="224"/>
      <c r="G482" s="224"/>
      <c r="H482" s="224"/>
      <c r="I482" s="224"/>
      <c r="J482" s="224"/>
      <c r="K482" s="224"/>
      <c r="L482" s="224"/>
      <c r="M482" s="224"/>
      <c r="N482" s="224"/>
    </row>
    <row r="483" spans="1:14" x14ac:dyDescent="0.25">
      <c r="A483" s="224"/>
      <c r="B483" s="224"/>
      <c r="C483" s="224"/>
      <c r="D483" s="224"/>
      <c r="E483" s="224"/>
      <c r="F483" s="224"/>
      <c r="G483" s="224"/>
      <c r="H483" s="224"/>
      <c r="I483" s="224"/>
      <c r="J483" s="224"/>
      <c r="K483" s="224"/>
      <c r="L483" s="224"/>
      <c r="M483" s="224"/>
      <c r="N483" s="224"/>
    </row>
    <row r="484" spans="1:14" x14ac:dyDescent="0.25">
      <c r="A484" s="224"/>
      <c r="B484" s="224"/>
      <c r="C484" s="224"/>
      <c r="D484" s="224"/>
      <c r="E484" s="224"/>
      <c r="F484" s="224"/>
      <c r="G484" s="224"/>
      <c r="H484" s="224"/>
      <c r="I484" s="224"/>
      <c r="J484" s="224"/>
      <c r="K484" s="224"/>
      <c r="L484" s="224"/>
      <c r="M484" s="224"/>
      <c r="N484" s="224"/>
    </row>
    <row r="485" spans="1:14" x14ac:dyDescent="0.25">
      <c r="A485" s="224"/>
      <c r="B485" s="224"/>
      <c r="C485" s="224"/>
      <c r="D485" s="224"/>
      <c r="E485" s="224"/>
      <c r="F485" s="224"/>
      <c r="G485" s="224"/>
      <c r="H485" s="224"/>
      <c r="I485" s="224"/>
      <c r="J485" s="224"/>
      <c r="K485" s="224"/>
      <c r="L485" s="224"/>
      <c r="M485" s="224"/>
      <c r="N485" s="224"/>
    </row>
    <row r="486" spans="1:14" x14ac:dyDescent="0.25">
      <c r="A486" s="224"/>
      <c r="B486" s="224"/>
      <c r="C486" s="224"/>
      <c r="D486" s="224"/>
      <c r="E486" s="224"/>
      <c r="F486" s="224"/>
      <c r="G486" s="224"/>
      <c r="H486" s="224"/>
      <c r="I486" s="224"/>
      <c r="J486" s="224"/>
      <c r="K486" s="224"/>
      <c r="L486" s="224"/>
      <c r="M486" s="224"/>
      <c r="N486" s="224"/>
    </row>
    <row r="487" spans="1:14" x14ac:dyDescent="0.25">
      <c r="A487" s="224"/>
      <c r="B487" s="224"/>
      <c r="C487" s="224"/>
      <c r="D487" s="224"/>
      <c r="E487" s="224"/>
      <c r="F487" s="224"/>
      <c r="G487" s="224"/>
      <c r="H487" s="224"/>
      <c r="I487" s="224"/>
      <c r="J487" s="224"/>
      <c r="K487" s="224"/>
      <c r="L487" s="224"/>
      <c r="M487" s="224"/>
      <c r="N487" s="224"/>
    </row>
    <row r="488" spans="1:14" x14ac:dyDescent="0.25">
      <c r="A488" s="224"/>
      <c r="B488" s="224"/>
      <c r="C488" s="224"/>
      <c r="D488" s="224"/>
      <c r="E488" s="224"/>
      <c r="F488" s="224"/>
      <c r="G488" s="224"/>
      <c r="H488" s="224"/>
      <c r="I488" s="224"/>
      <c r="J488" s="224"/>
      <c r="K488" s="224"/>
      <c r="L488" s="224"/>
      <c r="M488" s="224"/>
      <c r="N488" s="224"/>
    </row>
    <row r="489" spans="1:14" x14ac:dyDescent="0.25">
      <c r="A489" s="224"/>
      <c r="B489" s="224"/>
      <c r="C489" s="224"/>
      <c r="D489" s="224"/>
      <c r="E489" s="224"/>
      <c r="F489" s="224"/>
      <c r="G489" s="224"/>
      <c r="H489" s="224"/>
      <c r="I489" s="224"/>
      <c r="J489" s="224"/>
      <c r="K489" s="224"/>
      <c r="L489" s="224"/>
      <c r="M489" s="224"/>
      <c r="N489" s="224"/>
    </row>
    <row r="490" spans="1:14" x14ac:dyDescent="0.25">
      <c r="A490" s="224"/>
      <c r="B490" s="224"/>
      <c r="C490" s="224"/>
      <c r="D490" s="224"/>
      <c r="E490" s="224"/>
      <c r="F490" s="224"/>
      <c r="G490" s="224"/>
      <c r="H490" s="224"/>
      <c r="I490" s="224"/>
      <c r="J490" s="224"/>
      <c r="K490" s="224"/>
      <c r="L490" s="224"/>
      <c r="M490" s="224"/>
      <c r="N490" s="224"/>
    </row>
    <row r="491" spans="1:14" x14ac:dyDescent="0.25">
      <c r="A491" s="224"/>
      <c r="B491" s="224"/>
      <c r="C491" s="224"/>
      <c r="D491" s="224"/>
      <c r="E491" s="224"/>
      <c r="F491" s="224"/>
      <c r="G491" s="224"/>
      <c r="H491" s="224"/>
      <c r="I491" s="224"/>
      <c r="J491" s="224"/>
      <c r="K491" s="224"/>
      <c r="L491" s="224"/>
      <c r="M491" s="224"/>
      <c r="N491" s="224"/>
    </row>
    <row r="492" spans="1:14" x14ac:dyDescent="0.25">
      <c r="A492" s="224"/>
      <c r="B492" s="224"/>
      <c r="C492" s="224"/>
      <c r="D492" s="224"/>
      <c r="E492" s="224"/>
      <c r="F492" s="224"/>
      <c r="G492" s="224"/>
      <c r="H492" s="224"/>
      <c r="I492" s="224"/>
      <c r="J492" s="224"/>
      <c r="K492" s="224"/>
      <c r="L492" s="224"/>
      <c r="M492" s="224"/>
      <c r="N492" s="224"/>
    </row>
    <row r="493" spans="1:14" x14ac:dyDescent="0.25">
      <c r="A493" s="224"/>
      <c r="B493" s="224"/>
      <c r="C493" s="224"/>
      <c r="D493" s="224"/>
      <c r="E493" s="224"/>
      <c r="F493" s="224"/>
      <c r="G493" s="224"/>
      <c r="H493" s="224"/>
      <c r="I493" s="224"/>
      <c r="J493" s="224"/>
      <c r="K493" s="224"/>
      <c r="L493" s="224"/>
      <c r="M493" s="224"/>
      <c r="N493" s="224"/>
    </row>
    <row r="494" spans="1:14" x14ac:dyDescent="0.25">
      <c r="A494" s="224"/>
      <c r="B494" s="224"/>
      <c r="C494" s="224"/>
      <c r="D494" s="224"/>
      <c r="E494" s="224"/>
      <c r="F494" s="224"/>
      <c r="G494" s="224"/>
      <c r="H494" s="224"/>
      <c r="I494" s="224"/>
      <c r="J494" s="224"/>
      <c r="K494" s="224"/>
      <c r="L494" s="224"/>
      <c r="M494" s="224"/>
      <c r="N494" s="224"/>
    </row>
    <row r="495" spans="1:14" x14ac:dyDescent="0.25">
      <c r="A495" s="224"/>
      <c r="B495" s="224"/>
      <c r="C495" s="224"/>
      <c r="D495" s="224"/>
      <c r="E495" s="224"/>
      <c r="F495" s="224"/>
      <c r="G495" s="224"/>
      <c r="H495" s="224"/>
      <c r="I495" s="224"/>
      <c r="J495" s="224"/>
      <c r="K495" s="224"/>
      <c r="L495" s="224"/>
      <c r="M495" s="224"/>
      <c r="N495" s="224"/>
    </row>
    <row r="496" spans="1:14" x14ac:dyDescent="0.25">
      <c r="A496" s="224"/>
      <c r="B496" s="224"/>
      <c r="C496" s="224"/>
      <c r="D496" s="224"/>
      <c r="E496" s="224"/>
      <c r="F496" s="224"/>
      <c r="G496" s="224"/>
      <c r="H496" s="224"/>
      <c r="I496" s="224"/>
      <c r="J496" s="224"/>
      <c r="K496" s="224"/>
      <c r="L496" s="224"/>
      <c r="M496" s="224"/>
      <c r="N496" s="224"/>
    </row>
    <row r="497" spans="1:14" x14ac:dyDescent="0.25">
      <c r="A497" s="224"/>
      <c r="B497" s="224"/>
      <c r="C497" s="224"/>
      <c r="D497" s="224"/>
      <c r="E497" s="224"/>
      <c r="F497" s="224"/>
      <c r="G497" s="224"/>
      <c r="H497" s="224"/>
      <c r="I497" s="224"/>
      <c r="J497" s="224"/>
      <c r="K497" s="224"/>
      <c r="L497" s="224"/>
      <c r="M497" s="224"/>
      <c r="N497" s="224"/>
    </row>
    <row r="498" spans="1:14" x14ac:dyDescent="0.25">
      <c r="A498" s="224"/>
      <c r="B498" s="224"/>
      <c r="C498" s="224"/>
      <c r="D498" s="224"/>
      <c r="E498" s="224"/>
      <c r="F498" s="224"/>
      <c r="G498" s="224"/>
      <c r="H498" s="224"/>
      <c r="I498" s="224"/>
      <c r="J498" s="224"/>
      <c r="K498" s="224"/>
      <c r="L498" s="224"/>
      <c r="M498" s="224"/>
      <c r="N498" s="224"/>
    </row>
    <row r="499" spans="1:14" x14ac:dyDescent="0.25">
      <c r="A499" s="224"/>
      <c r="B499" s="224"/>
      <c r="C499" s="224"/>
      <c r="D499" s="224"/>
      <c r="E499" s="224"/>
      <c r="F499" s="224"/>
      <c r="G499" s="224"/>
      <c r="H499" s="224"/>
      <c r="I499" s="224"/>
      <c r="J499" s="224"/>
      <c r="K499" s="224"/>
      <c r="L499" s="224"/>
      <c r="M499" s="224"/>
      <c r="N499" s="224"/>
    </row>
    <row r="500" spans="1:14" x14ac:dyDescent="0.25">
      <c r="A500" s="224"/>
      <c r="B500" s="224"/>
      <c r="C500" s="224"/>
      <c r="D500" s="224"/>
      <c r="E500" s="224"/>
      <c r="F500" s="224"/>
      <c r="G500" s="224"/>
      <c r="H500" s="224"/>
      <c r="I500" s="224"/>
      <c r="J500" s="224"/>
      <c r="K500" s="224"/>
      <c r="L500" s="224"/>
      <c r="M500" s="224"/>
      <c r="N500" s="224"/>
    </row>
    <row r="501" spans="1:14" x14ac:dyDescent="0.25">
      <c r="A501" s="224"/>
      <c r="B501" s="224"/>
      <c r="C501" s="224"/>
      <c r="D501" s="224"/>
      <c r="E501" s="224"/>
      <c r="F501" s="224"/>
      <c r="G501" s="224"/>
      <c r="H501" s="224"/>
      <c r="I501" s="224"/>
      <c r="J501" s="224"/>
      <c r="K501" s="224"/>
      <c r="L501" s="224"/>
      <c r="M501" s="224"/>
      <c r="N501" s="224"/>
    </row>
    <row r="502" spans="1:14" x14ac:dyDescent="0.25">
      <c r="A502" s="224"/>
      <c r="B502" s="224"/>
      <c r="C502" s="224"/>
      <c r="D502" s="224"/>
      <c r="E502" s="224"/>
      <c r="F502" s="224"/>
      <c r="G502" s="224"/>
      <c r="H502" s="224"/>
      <c r="I502" s="224"/>
      <c r="J502" s="224"/>
      <c r="K502" s="224"/>
      <c r="L502" s="224"/>
      <c r="M502" s="224"/>
      <c r="N502" s="224"/>
    </row>
    <row r="503" spans="1:14" x14ac:dyDescent="0.25">
      <c r="A503" s="224"/>
      <c r="B503" s="224"/>
      <c r="C503" s="224"/>
      <c r="D503" s="224"/>
      <c r="E503" s="224"/>
      <c r="F503" s="224"/>
      <c r="G503" s="224"/>
      <c r="H503" s="224"/>
      <c r="I503" s="224"/>
      <c r="J503" s="224"/>
      <c r="K503" s="224"/>
      <c r="L503" s="224"/>
      <c r="M503" s="224"/>
      <c r="N503" s="224"/>
    </row>
    <row r="504" spans="1:14" x14ac:dyDescent="0.25">
      <c r="A504" s="224"/>
      <c r="B504" s="224"/>
      <c r="C504" s="224"/>
      <c r="D504" s="224"/>
      <c r="E504" s="224"/>
      <c r="F504" s="224"/>
      <c r="G504" s="224"/>
      <c r="H504" s="224"/>
      <c r="I504" s="224"/>
      <c r="J504" s="224"/>
      <c r="K504" s="224"/>
      <c r="L504" s="224"/>
      <c r="M504" s="224"/>
      <c r="N504" s="224"/>
    </row>
    <row r="505" spans="1:14" x14ac:dyDescent="0.25">
      <c r="A505" s="224"/>
      <c r="B505" s="224"/>
      <c r="C505" s="224"/>
      <c r="D505" s="224"/>
      <c r="E505" s="224"/>
      <c r="F505" s="224"/>
      <c r="G505" s="224"/>
      <c r="H505" s="224"/>
      <c r="I505" s="224"/>
      <c r="J505" s="224"/>
      <c r="K505" s="224"/>
      <c r="L505" s="224"/>
      <c r="M505" s="224"/>
      <c r="N505" s="224"/>
    </row>
    <row r="506" spans="1:14" x14ac:dyDescent="0.25">
      <c r="A506" s="224"/>
      <c r="B506" s="224"/>
      <c r="C506" s="224"/>
      <c r="D506" s="224"/>
      <c r="E506" s="224"/>
      <c r="F506" s="224"/>
      <c r="G506" s="224"/>
      <c r="H506" s="224"/>
      <c r="I506" s="224"/>
      <c r="J506" s="224"/>
      <c r="K506" s="224"/>
      <c r="L506" s="224"/>
      <c r="M506" s="224"/>
      <c r="N506" s="224"/>
    </row>
    <row r="507" spans="1:14" x14ac:dyDescent="0.25">
      <c r="A507" s="224"/>
      <c r="B507" s="224"/>
      <c r="C507" s="224"/>
      <c r="D507" s="224"/>
      <c r="E507" s="224"/>
      <c r="F507" s="224"/>
      <c r="G507" s="224"/>
      <c r="H507" s="224"/>
      <c r="I507" s="224"/>
      <c r="J507" s="224"/>
      <c r="K507" s="224"/>
      <c r="L507" s="224"/>
      <c r="M507" s="224"/>
      <c r="N507" s="224"/>
    </row>
    <row r="508" spans="1:14" x14ac:dyDescent="0.25">
      <c r="A508" s="224"/>
      <c r="B508" s="224"/>
      <c r="C508" s="224"/>
      <c r="D508" s="224"/>
      <c r="E508" s="224"/>
      <c r="F508" s="224"/>
      <c r="G508" s="224"/>
      <c r="H508" s="224"/>
      <c r="I508" s="224"/>
      <c r="J508" s="224"/>
      <c r="K508" s="224"/>
      <c r="L508" s="224"/>
      <c r="M508" s="224"/>
      <c r="N508" s="224"/>
    </row>
    <row r="509" spans="1:14" x14ac:dyDescent="0.25">
      <c r="A509" s="224"/>
      <c r="B509" s="224"/>
      <c r="C509" s="224"/>
      <c r="D509" s="224"/>
      <c r="E509" s="224"/>
      <c r="F509" s="224"/>
      <c r="G509" s="224"/>
      <c r="H509" s="224"/>
      <c r="I509" s="224"/>
      <c r="J509" s="224"/>
      <c r="K509" s="224"/>
      <c r="L509" s="224"/>
      <c r="M509" s="224"/>
      <c r="N509" s="224"/>
    </row>
    <row r="510" spans="1:14" x14ac:dyDescent="0.25">
      <c r="A510" s="224"/>
      <c r="B510" s="224"/>
      <c r="C510" s="224"/>
      <c r="D510" s="224"/>
      <c r="E510" s="224"/>
      <c r="F510" s="224"/>
      <c r="G510" s="224"/>
      <c r="H510" s="224"/>
      <c r="I510" s="224"/>
      <c r="J510" s="224"/>
      <c r="K510" s="224"/>
      <c r="L510" s="224"/>
      <c r="M510" s="224"/>
      <c r="N510" s="224"/>
    </row>
    <row r="511" spans="1:14" x14ac:dyDescent="0.25">
      <c r="A511" s="224"/>
      <c r="B511" s="224"/>
      <c r="C511" s="224"/>
      <c r="D511" s="224"/>
      <c r="E511" s="224"/>
      <c r="F511" s="224"/>
      <c r="G511" s="224"/>
      <c r="H511" s="224"/>
      <c r="I511" s="224"/>
      <c r="J511" s="224"/>
      <c r="K511" s="224"/>
      <c r="L511" s="224"/>
      <c r="M511" s="224"/>
      <c r="N511" s="224"/>
    </row>
    <row r="512" spans="1:14" x14ac:dyDescent="0.25">
      <c r="A512" s="224"/>
      <c r="B512" s="224"/>
      <c r="C512" s="224"/>
      <c r="D512" s="224"/>
      <c r="E512" s="224"/>
      <c r="F512" s="224"/>
      <c r="G512" s="224"/>
      <c r="H512" s="224"/>
      <c r="I512" s="224"/>
      <c r="J512" s="224"/>
      <c r="K512" s="224"/>
      <c r="L512" s="224"/>
      <c r="M512" s="224"/>
      <c r="N512" s="224"/>
    </row>
    <row r="513" spans="1:14" x14ac:dyDescent="0.25">
      <c r="A513" s="224"/>
      <c r="B513" s="224"/>
      <c r="C513" s="224"/>
      <c r="D513" s="224"/>
      <c r="E513" s="224"/>
      <c r="F513" s="224"/>
      <c r="G513" s="224"/>
      <c r="H513" s="224"/>
      <c r="I513" s="224"/>
      <c r="J513" s="224"/>
      <c r="K513" s="224"/>
      <c r="L513" s="224"/>
      <c r="M513" s="224"/>
      <c r="N513" s="224"/>
    </row>
    <row r="514" spans="1:14" x14ac:dyDescent="0.25">
      <c r="A514" s="224"/>
      <c r="B514" s="224"/>
      <c r="C514" s="224"/>
      <c r="D514" s="224"/>
      <c r="E514" s="224"/>
      <c r="F514" s="224"/>
      <c r="G514" s="224"/>
      <c r="H514" s="224"/>
      <c r="I514" s="224"/>
      <c r="J514" s="224"/>
      <c r="K514" s="224"/>
      <c r="L514" s="224"/>
      <c r="M514" s="224"/>
      <c r="N514" s="224"/>
    </row>
    <row r="515" spans="1:14" x14ac:dyDescent="0.25">
      <c r="A515" s="224"/>
      <c r="B515" s="224"/>
      <c r="C515" s="224"/>
      <c r="D515" s="224"/>
      <c r="E515" s="224"/>
      <c r="F515" s="224"/>
      <c r="G515" s="224"/>
      <c r="H515" s="224"/>
      <c r="I515" s="224"/>
      <c r="J515" s="224"/>
      <c r="K515" s="224"/>
      <c r="L515" s="224"/>
      <c r="M515" s="224"/>
      <c r="N515" s="224"/>
    </row>
    <row r="516" spans="1:14" x14ac:dyDescent="0.25">
      <c r="A516" s="224"/>
      <c r="B516" s="224"/>
      <c r="C516" s="224"/>
      <c r="D516" s="224"/>
      <c r="E516" s="224"/>
      <c r="F516" s="224"/>
      <c r="G516" s="224"/>
      <c r="H516" s="224"/>
      <c r="I516" s="224"/>
      <c r="J516" s="224"/>
      <c r="K516" s="224"/>
      <c r="L516" s="224"/>
      <c r="M516" s="224"/>
      <c r="N516" s="224"/>
    </row>
    <row r="517" spans="1:14" x14ac:dyDescent="0.25">
      <c r="A517" s="224"/>
      <c r="B517" s="224"/>
      <c r="C517" s="224"/>
      <c r="D517" s="224"/>
      <c r="E517" s="224"/>
      <c r="F517" s="224"/>
      <c r="G517" s="224"/>
      <c r="H517" s="224"/>
      <c r="I517" s="224"/>
      <c r="J517" s="224"/>
      <c r="K517" s="224"/>
      <c r="L517" s="224"/>
      <c r="M517" s="224"/>
      <c r="N517" s="224"/>
    </row>
    <row r="518" spans="1:14" x14ac:dyDescent="0.25">
      <c r="A518" s="224"/>
      <c r="B518" s="224"/>
      <c r="C518" s="224"/>
      <c r="D518" s="224"/>
      <c r="E518" s="224"/>
      <c r="F518" s="224"/>
      <c r="G518" s="224"/>
      <c r="H518" s="224"/>
      <c r="I518" s="224"/>
      <c r="J518" s="224"/>
      <c r="K518" s="224"/>
      <c r="L518" s="224"/>
      <c r="M518" s="224"/>
      <c r="N518" s="224"/>
    </row>
    <row r="519" spans="1:14" x14ac:dyDescent="0.25">
      <c r="A519" s="224"/>
      <c r="B519" s="224"/>
      <c r="C519" s="224"/>
      <c r="D519" s="224"/>
      <c r="E519" s="224"/>
      <c r="F519" s="224"/>
      <c r="G519" s="224"/>
      <c r="H519" s="224"/>
      <c r="I519" s="224"/>
      <c r="J519" s="224"/>
      <c r="K519" s="224"/>
      <c r="L519" s="224"/>
      <c r="M519" s="224"/>
      <c r="N519" s="224"/>
    </row>
    <row r="520" spans="1:14" x14ac:dyDescent="0.25">
      <c r="A520" s="224"/>
      <c r="B520" s="224"/>
      <c r="C520" s="224"/>
      <c r="D520" s="224"/>
      <c r="E520" s="224"/>
      <c r="F520" s="224"/>
      <c r="G520" s="224"/>
      <c r="H520" s="224"/>
      <c r="I520" s="224"/>
      <c r="J520" s="224"/>
      <c r="K520" s="224"/>
      <c r="L520" s="224"/>
      <c r="M520" s="224"/>
      <c r="N520" s="224"/>
    </row>
    <row r="521" spans="1:14" x14ac:dyDescent="0.25">
      <c r="A521" s="224"/>
      <c r="B521" s="224"/>
      <c r="C521" s="224"/>
      <c r="D521" s="224"/>
      <c r="E521" s="224"/>
      <c r="F521" s="224"/>
      <c r="G521" s="224"/>
      <c r="H521" s="224"/>
      <c r="I521" s="224"/>
      <c r="J521" s="224"/>
      <c r="K521" s="224"/>
      <c r="L521" s="224"/>
      <c r="M521" s="224"/>
      <c r="N521" s="224"/>
    </row>
    <row r="522" spans="1:14" x14ac:dyDescent="0.25">
      <c r="A522" s="224"/>
      <c r="B522" s="224"/>
      <c r="C522" s="224"/>
      <c r="D522" s="224"/>
      <c r="E522" s="224"/>
      <c r="F522" s="224"/>
      <c r="G522" s="224"/>
      <c r="H522" s="224"/>
      <c r="I522" s="224"/>
      <c r="J522" s="224"/>
      <c r="K522" s="224"/>
      <c r="L522" s="224"/>
      <c r="M522" s="224"/>
      <c r="N522" s="224"/>
    </row>
    <row r="523" spans="1:14" x14ac:dyDescent="0.25">
      <c r="A523" s="224"/>
      <c r="B523" s="224"/>
      <c r="C523" s="224"/>
      <c r="D523" s="224"/>
      <c r="E523" s="224"/>
      <c r="F523" s="224"/>
      <c r="G523" s="224"/>
      <c r="H523" s="224"/>
      <c r="I523" s="224"/>
      <c r="J523" s="224"/>
      <c r="K523" s="224"/>
      <c r="L523" s="224"/>
      <c r="M523" s="224"/>
      <c r="N523" s="224"/>
    </row>
    <row r="524" spans="1:14" x14ac:dyDescent="0.25">
      <c r="A524" s="224"/>
      <c r="B524" s="224"/>
      <c r="C524" s="224"/>
      <c r="D524" s="224"/>
      <c r="E524" s="224"/>
      <c r="F524" s="224"/>
      <c r="G524" s="224"/>
      <c r="H524" s="224"/>
      <c r="I524" s="224"/>
      <c r="J524" s="224"/>
      <c r="K524" s="224"/>
      <c r="L524" s="224"/>
      <c r="M524" s="224"/>
      <c r="N524" s="224"/>
    </row>
    <row r="525" spans="1:14" x14ac:dyDescent="0.25">
      <c r="A525" s="224"/>
      <c r="B525" s="224"/>
      <c r="C525" s="224"/>
      <c r="D525" s="224"/>
      <c r="E525" s="224"/>
      <c r="F525" s="224"/>
      <c r="G525" s="224"/>
      <c r="H525" s="224"/>
      <c r="I525" s="224"/>
      <c r="J525" s="224"/>
      <c r="K525" s="224"/>
      <c r="L525" s="224"/>
      <c r="M525" s="224"/>
      <c r="N525" s="224"/>
    </row>
    <row r="526" spans="1:14" x14ac:dyDescent="0.25">
      <c r="A526" s="224"/>
      <c r="B526" s="224"/>
      <c r="C526" s="224"/>
      <c r="D526" s="224"/>
      <c r="E526" s="224"/>
      <c r="F526" s="224"/>
      <c r="G526" s="224"/>
      <c r="H526" s="224"/>
      <c r="I526" s="224"/>
      <c r="J526" s="224"/>
      <c r="K526" s="224"/>
      <c r="L526" s="224"/>
      <c r="M526" s="224"/>
      <c r="N526" s="224"/>
    </row>
    <row r="527" spans="1:14" x14ac:dyDescent="0.25">
      <c r="A527" s="224"/>
      <c r="B527" s="224"/>
      <c r="C527" s="224"/>
      <c r="D527" s="224"/>
      <c r="E527" s="224"/>
      <c r="F527" s="224"/>
      <c r="G527" s="224"/>
      <c r="H527" s="224"/>
      <c r="I527" s="224"/>
      <c r="J527" s="224"/>
      <c r="K527" s="224"/>
      <c r="L527" s="224"/>
      <c r="M527" s="224"/>
      <c r="N527" s="224"/>
    </row>
    <row r="528" spans="1:14" x14ac:dyDescent="0.25">
      <c r="A528" s="224"/>
      <c r="B528" s="224"/>
      <c r="C528" s="224"/>
      <c r="D528" s="224"/>
      <c r="E528" s="224"/>
      <c r="F528" s="224"/>
      <c r="G528" s="224"/>
      <c r="H528" s="224"/>
      <c r="I528" s="224"/>
      <c r="J528" s="224"/>
      <c r="K528" s="224"/>
      <c r="L528" s="224"/>
      <c r="M528" s="224"/>
      <c r="N528" s="224"/>
    </row>
    <row r="529" spans="1:14" x14ac:dyDescent="0.25">
      <c r="A529" s="224"/>
      <c r="B529" s="224"/>
      <c r="C529" s="224"/>
      <c r="D529" s="224"/>
      <c r="E529" s="224"/>
      <c r="F529" s="224"/>
      <c r="G529" s="224"/>
      <c r="H529" s="224"/>
      <c r="I529" s="224"/>
      <c r="J529" s="224"/>
      <c r="K529" s="224"/>
      <c r="L529" s="224"/>
      <c r="M529" s="224"/>
      <c r="N529" s="224"/>
    </row>
    <row r="530" spans="1:14" x14ac:dyDescent="0.25">
      <c r="A530" s="224"/>
      <c r="B530" s="224"/>
      <c r="C530" s="224"/>
      <c r="D530" s="224"/>
      <c r="E530" s="224"/>
      <c r="F530" s="224"/>
      <c r="G530" s="224"/>
      <c r="H530" s="224"/>
      <c r="I530" s="224"/>
      <c r="J530" s="224"/>
      <c r="K530" s="224"/>
      <c r="L530" s="224"/>
      <c r="M530" s="224"/>
      <c r="N530" s="224"/>
    </row>
    <row r="531" spans="1:14" x14ac:dyDescent="0.25">
      <c r="A531" s="224"/>
      <c r="B531" s="224"/>
      <c r="C531" s="224"/>
      <c r="D531" s="224"/>
      <c r="E531" s="224"/>
      <c r="F531" s="224"/>
      <c r="G531" s="224"/>
      <c r="H531" s="224"/>
      <c r="I531" s="224"/>
      <c r="J531" s="224"/>
      <c r="K531" s="224"/>
      <c r="L531" s="224"/>
      <c r="M531" s="224"/>
      <c r="N531" s="224"/>
    </row>
    <row r="532" spans="1:14" x14ac:dyDescent="0.25">
      <c r="A532" s="224"/>
      <c r="B532" s="224"/>
      <c r="C532" s="224"/>
      <c r="D532" s="224"/>
      <c r="E532" s="224"/>
      <c r="F532" s="224"/>
      <c r="G532" s="224"/>
      <c r="H532" s="224"/>
      <c r="I532" s="224"/>
      <c r="J532" s="224"/>
      <c r="K532" s="224"/>
      <c r="L532" s="224"/>
      <c r="M532" s="224"/>
      <c r="N532" s="224"/>
    </row>
    <row r="533" spans="1:14" x14ac:dyDescent="0.25">
      <c r="A533" s="224"/>
      <c r="B533" s="224"/>
      <c r="C533" s="224"/>
      <c r="D533" s="224"/>
      <c r="E533" s="224"/>
      <c r="F533" s="224"/>
      <c r="G533" s="224"/>
      <c r="H533" s="224"/>
      <c r="I533" s="224"/>
      <c r="J533" s="224"/>
      <c r="K533" s="224"/>
      <c r="L533" s="224"/>
      <c r="M533" s="224"/>
      <c r="N533" s="224"/>
    </row>
    <row r="534" spans="1:14" x14ac:dyDescent="0.25">
      <c r="A534" s="224"/>
      <c r="B534" s="224"/>
      <c r="C534" s="224"/>
      <c r="D534" s="224"/>
      <c r="E534" s="224"/>
      <c r="F534" s="224"/>
      <c r="G534" s="224"/>
      <c r="H534" s="224"/>
      <c r="I534" s="224"/>
      <c r="J534" s="224"/>
      <c r="K534" s="224"/>
      <c r="L534" s="224"/>
      <c r="M534" s="224"/>
      <c r="N534" s="224"/>
    </row>
    <row r="535" spans="1:14" x14ac:dyDescent="0.25">
      <c r="A535" s="224"/>
      <c r="B535" s="224"/>
      <c r="C535" s="224"/>
      <c r="D535" s="224"/>
      <c r="E535" s="224"/>
      <c r="F535" s="224"/>
      <c r="G535" s="224"/>
      <c r="H535" s="224"/>
      <c r="I535" s="224"/>
      <c r="J535" s="224"/>
      <c r="K535" s="224"/>
      <c r="L535" s="224"/>
      <c r="M535" s="224"/>
      <c r="N535" s="224"/>
    </row>
    <row r="536" spans="1:14" x14ac:dyDescent="0.25">
      <c r="A536" s="224"/>
      <c r="B536" s="224"/>
      <c r="C536" s="224"/>
      <c r="D536" s="224"/>
      <c r="E536" s="224"/>
      <c r="F536" s="224"/>
      <c r="G536" s="224"/>
      <c r="H536" s="224"/>
      <c r="I536" s="224"/>
      <c r="J536" s="224"/>
      <c r="K536" s="224"/>
      <c r="L536" s="224"/>
      <c r="M536" s="224"/>
      <c r="N536" s="224"/>
    </row>
    <row r="537" spans="1:14" x14ac:dyDescent="0.25">
      <c r="A537" s="224"/>
      <c r="B537" s="224"/>
      <c r="C537" s="224"/>
      <c r="D537" s="224"/>
      <c r="E537" s="224"/>
      <c r="F537" s="224"/>
      <c r="G537" s="224"/>
      <c r="H537" s="224"/>
      <c r="I537" s="224"/>
      <c r="J537" s="224"/>
      <c r="K537" s="224"/>
      <c r="L537" s="224"/>
      <c r="M537" s="224"/>
      <c r="N537" s="224"/>
    </row>
    <row r="538" spans="1:14" x14ac:dyDescent="0.25">
      <c r="A538" s="224"/>
      <c r="B538" s="224"/>
      <c r="C538" s="224"/>
      <c r="D538" s="224"/>
      <c r="E538" s="224"/>
      <c r="F538" s="224"/>
      <c r="G538" s="224"/>
      <c r="H538" s="224"/>
      <c r="I538" s="224"/>
      <c r="J538" s="224"/>
      <c r="K538" s="224"/>
      <c r="L538" s="224"/>
      <c r="M538" s="224"/>
      <c r="N538" s="224"/>
    </row>
    <row r="539" spans="1:14" x14ac:dyDescent="0.25">
      <c r="A539" s="224"/>
      <c r="B539" s="224"/>
      <c r="C539" s="224"/>
      <c r="D539" s="224"/>
      <c r="E539" s="224"/>
      <c r="F539" s="224"/>
      <c r="G539" s="224"/>
      <c r="H539" s="224"/>
      <c r="I539" s="224"/>
      <c r="J539" s="224"/>
      <c r="K539" s="224"/>
      <c r="L539" s="224"/>
      <c r="M539" s="224"/>
      <c r="N539" s="224"/>
    </row>
    <row r="540" spans="1:14" x14ac:dyDescent="0.25">
      <c r="A540" s="224"/>
      <c r="B540" s="224"/>
      <c r="C540" s="224"/>
      <c r="D540" s="224"/>
      <c r="E540" s="224"/>
      <c r="F540" s="224"/>
      <c r="G540" s="224"/>
      <c r="H540" s="224"/>
      <c r="I540" s="224"/>
      <c r="J540" s="224"/>
      <c r="K540" s="224"/>
      <c r="L540" s="224"/>
      <c r="M540" s="224"/>
      <c r="N540" s="224"/>
    </row>
    <row r="541" spans="1:14" x14ac:dyDescent="0.25">
      <c r="A541" s="224"/>
      <c r="B541" s="224"/>
      <c r="C541" s="224"/>
      <c r="D541" s="224"/>
      <c r="E541" s="224"/>
      <c r="F541" s="224"/>
      <c r="G541" s="224"/>
      <c r="H541" s="224"/>
      <c r="I541" s="224"/>
      <c r="J541" s="224"/>
      <c r="K541" s="224"/>
      <c r="L541" s="224"/>
      <c r="M541" s="224"/>
      <c r="N541" s="224"/>
    </row>
    <row r="542" spans="1:14" x14ac:dyDescent="0.25">
      <c r="A542" s="224"/>
      <c r="B542" s="224"/>
      <c r="C542" s="224"/>
      <c r="D542" s="224"/>
      <c r="E542" s="224"/>
      <c r="F542" s="224"/>
      <c r="G542" s="224"/>
      <c r="H542" s="224"/>
      <c r="I542" s="224"/>
      <c r="J542" s="224"/>
      <c r="K542" s="224"/>
      <c r="L542" s="224"/>
      <c r="M542" s="224"/>
      <c r="N542" s="224"/>
    </row>
    <row r="543" spans="1:14" x14ac:dyDescent="0.25">
      <c r="A543" s="224"/>
      <c r="B543" s="224"/>
      <c r="C543" s="224"/>
      <c r="D543" s="224"/>
      <c r="E543" s="224"/>
      <c r="F543" s="224"/>
      <c r="G543" s="224"/>
      <c r="H543" s="224"/>
      <c r="I543" s="224"/>
      <c r="J543" s="224"/>
      <c r="K543" s="224"/>
      <c r="L543" s="224"/>
      <c r="M543" s="224"/>
      <c r="N543" s="224"/>
    </row>
    <row r="544" spans="1:14" x14ac:dyDescent="0.25">
      <c r="A544" s="224"/>
      <c r="B544" s="224"/>
      <c r="C544" s="224"/>
      <c r="D544" s="224"/>
      <c r="E544" s="224"/>
      <c r="F544" s="224"/>
      <c r="G544" s="224"/>
      <c r="H544" s="224"/>
      <c r="I544" s="224"/>
      <c r="J544" s="224"/>
      <c r="K544" s="224"/>
      <c r="L544" s="224"/>
      <c r="M544" s="224"/>
      <c r="N544" s="224"/>
    </row>
    <row r="545" spans="1:14" x14ac:dyDescent="0.25">
      <c r="A545" s="224"/>
      <c r="B545" s="224"/>
      <c r="C545" s="224"/>
      <c r="D545" s="224"/>
      <c r="E545" s="224"/>
      <c r="F545" s="224"/>
      <c r="G545" s="224"/>
      <c r="H545" s="224"/>
      <c r="I545" s="224"/>
      <c r="J545" s="224"/>
      <c r="K545" s="224"/>
      <c r="L545" s="224"/>
      <c r="M545" s="224"/>
      <c r="N545" s="224"/>
    </row>
    <row r="546" spans="1:14" x14ac:dyDescent="0.25">
      <c r="A546" s="224"/>
      <c r="B546" s="224"/>
      <c r="C546" s="224"/>
      <c r="D546" s="224"/>
      <c r="E546" s="224"/>
      <c r="F546" s="224"/>
      <c r="G546" s="224"/>
      <c r="H546" s="224"/>
      <c r="I546" s="224"/>
      <c r="J546" s="224"/>
      <c r="K546" s="224"/>
      <c r="L546" s="224"/>
      <c r="M546" s="224"/>
      <c r="N546" s="224"/>
    </row>
    <row r="547" spans="1:14" x14ac:dyDescent="0.25">
      <c r="A547" s="224"/>
      <c r="B547" s="224"/>
      <c r="C547" s="224"/>
      <c r="D547" s="224"/>
      <c r="E547" s="224"/>
      <c r="F547" s="224"/>
      <c r="G547" s="224"/>
      <c r="H547" s="224"/>
      <c r="I547" s="224"/>
      <c r="J547" s="224"/>
      <c r="K547" s="224"/>
      <c r="L547" s="224"/>
      <c r="M547" s="224"/>
      <c r="N547" s="224"/>
    </row>
    <row r="548" spans="1:14" x14ac:dyDescent="0.25">
      <c r="A548" s="224"/>
      <c r="B548" s="224"/>
      <c r="C548" s="224"/>
      <c r="D548" s="224"/>
      <c r="E548" s="224"/>
      <c r="F548" s="224"/>
      <c r="G548" s="224"/>
      <c r="H548" s="224"/>
      <c r="I548" s="224"/>
      <c r="J548" s="224"/>
      <c r="K548" s="224"/>
      <c r="L548" s="224"/>
      <c r="M548" s="224"/>
      <c r="N548" s="224"/>
    </row>
    <row r="549" spans="1:14" x14ac:dyDescent="0.25">
      <c r="A549" s="224"/>
      <c r="B549" s="224"/>
      <c r="C549" s="224"/>
      <c r="D549" s="224"/>
      <c r="E549" s="224"/>
      <c r="F549" s="224"/>
      <c r="G549" s="224"/>
      <c r="H549" s="224"/>
      <c r="I549" s="224"/>
      <c r="J549" s="224"/>
      <c r="K549" s="224"/>
      <c r="L549" s="224"/>
      <c r="M549" s="224"/>
      <c r="N549" s="224"/>
    </row>
    <row r="550" spans="1:14" x14ac:dyDescent="0.25">
      <c r="A550" s="224"/>
      <c r="B550" s="224"/>
      <c r="C550" s="224"/>
      <c r="D550" s="224"/>
      <c r="E550" s="224"/>
      <c r="F550" s="224"/>
      <c r="G550" s="224"/>
      <c r="H550" s="224"/>
      <c r="I550" s="224"/>
      <c r="J550" s="224"/>
      <c r="K550" s="224"/>
      <c r="L550" s="224"/>
      <c r="M550" s="224"/>
      <c r="N550" s="224"/>
    </row>
    <row r="551" spans="1:14" x14ac:dyDescent="0.25">
      <c r="A551" s="224"/>
      <c r="B551" s="224"/>
      <c r="C551" s="224"/>
      <c r="D551" s="224"/>
      <c r="E551" s="224"/>
      <c r="F551" s="224"/>
      <c r="G551" s="224"/>
      <c r="H551" s="224"/>
      <c r="I551" s="224"/>
      <c r="J551" s="224"/>
      <c r="K551" s="224"/>
      <c r="L551" s="224"/>
      <c r="M551" s="224"/>
      <c r="N551" s="224"/>
    </row>
    <row r="552" spans="1:14" x14ac:dyDescent="0.25">
      <c r="A552" s="224"/>
      <c r="B552" s="224"/>
      <c r="C552" s="224"/>
      <c r="D552" s="224"/>
      <c r="E552" s="224"/>
      <c r="F552" s="224"/>
      <c r="G552" s="224"/>
      <c r="H552" s="224"/>
      <c r="I552" s="224"/>
      <c r="J552" s="224"/>
      <c r="K552" s="224"/>
      <c r="L552" s="224"/>
      <c r="M552" s="224"/>
      <c r="N552" s="224"/>
    </row>
    <row r="553" spans="1:14" x14ac:dyDescent="0.25">
      <c r="A553" s="224"/>
      <c r="B553" s="224"/>
      <c r="C553" s="224"/>
      <c r="D553" s="224"/>
      <c r="E553" s="224"/>
      <c r="F553" s="224"/>
      <c r="G553" s="224"/>
      <c r="H553" s="224"/>
      <c r="I553" s="224"/>
      <c r="J553" s="224"/>
      <c r="K553" s="224"/>
      <c r="L553" s="224"/>
      <c r="M553" s="224"/>
      <c r="N553" s="224"/>
    </row>
    <row r="554" spans="1:14" x14ac:dyDescent="0.25">
      <c r="A554" s="224"/>
      <c r="B554" s="224"/>
      <c r="C554" s="224"/>
      <c r="D554" s="224"/>
      <c r="E554" s="224"/>
      <c r="F554" s="224"/>
      <c r="G554" s="224"/>
      <c r="H554" s="224"/>
      <c r="I554" s="224"/>
      <c r="J554" s="224"/>
      <c r="K554" s="224"/>
      <c r="L554" s="224"/>
      <c r="M554" s="224"/>
      <c r="N554" s="224"/>
    </row>
    <row r="555" spans="1:14" x14ac:dyDescent="0.25">
      <c r="A555" s="224"/>
      <c r="B555" s="224"/>
      <c r="C555" s="224"/>
      <c r="D555" s="224"/>
      <c r="E555" s="224"/>
      <c r="F555" s="224"/>
      <c r="G555" s="224"/>
      <c r="H555" s="224"/>
      <c r="I555" s="224"/>
      <c r="J555" s="224"/>
      <c r="K555" s="224"/>
      <c r="L555" s="224"/>
      <c r="M555" s="224"/>
      <c r="N555" s="224"/>
    </row>
    <row r="556" spans="1:14" x14ac:dyDescent="0.25">
      <c r="A556" s="224"/>
      <c r="B556" s="224"/>
      <c r="C556" s="224"/>
      <c r="D556" s="224"/>
      <c r="E556" s="224"/>
      <c r="F556" s="224"/>
      <c r="G556" s="224"/>
      <c r="H556" s="224"/>
      <c r="I556" s="224"/>
      <c r="J556" s="224"/>
      <c r="K556" s="224"/>
      <c r="L556" s="224"/>
      <c r="M556" s="224"/>
      <c r="N556" s="224"/>
    </row>
    <row r="557" spans="1:14" x14ac:dyDescent="0.25">
      <c r="A557" s="224"/>
      <c r="B557" s="224"/>
      <c r="C557" s="224"/>
      <c r="D557" s="224"/>
      <c r="E557" s="224"/>
      <c r="F557" s="224"/>
      <c r="G557" s="224"/>
      <c r="H557" s="224"/>
      <c r="I557" s="224"/>
      <c r="J557" s="224"/>
      <c r="K557" s="224"/>
      <c r="L557" s="224"/>
      <c r="M557" s="224"/>
      <c r="N557" s="224"/>
    </row>
    <row r="558" spans="1:14" x14ac:dyDescent="0.25">
      <c r="A558" s="224"/>
      <c r="B558" s="224"/>
      <c r="C558" s="224"/>
      <c r="D558" s="224"/>
      <c r="E558" s="224"/>
      <c r="F558" s="224"/>
      <c r="G558" s="224"/>
      <c r="H558" s="224"/>
      <c r="I558" s="224"/>
      <c r="J558" s="224"/>
      <c r="K558" s="224"/>
      <c r="L558" s="224"/>
      <c r="M558" s="224"/>
      <c r="N558" s="224"/>
    </row>
    <row r="559" spans="1:14" x14ac:dyDescent="0.25">
      <c r="A559" s="224"/>
      <c r="B559" s="224"/>
      <c r="C559" s="224"/>
      <c r="D559" s="224"/>
      <c r="E559" s="224"/>
      <c r="F559" s="224"/>
      <c r="G559" s="224"/>
      <c r="H559" s="224"/>
      <c r="I559" s="224"/>
      <c r="J559" s="224"/>
      <c r="K559" s="224"/>
      <c r="L559" s="224"/>
      <c r="M559" s="224"/>
      <c r="N559" s="224"/>
    </row>
    <row r="560" spans="1:14" x14ac:dyDescent="0.25">
      <c r="A560" s="224"/>
      <c r="B560" s="224"/>
      <c r="C560" s="224"/>
      <c r="D560" s="224"/>
      <c r="E560" s="224"/>
      <c r="F560" s="224"/>
      <c r="G560" s="224"/>
      <c r="H560" s="224"/>
      <c r="I560" s="224"/>
      <c r="J560" s="224"/>
      <c r="K560" s="224"/>
      <c r="L560" s="224"/>
      <c r="M560" s="224"/>
      <c r="N560" s="224"/>
    </row>
    <row r="561" spans="1:14" x14ac:dyDescent="0.25">
      <c r="A561" s="224"/>
      <c r="B561" s="224"/>
      <c r="C561" s="224"/>
      <c r="D561" s="224"/>
      <c r="E561" s="224"/>
      <c r="F561" s="224"/>
      <c r="G561" s="224"/>
      <c r="H561" s="224"/>
      <c r="I561" s="224"/>
      <c r="J561" s="224"/>
      <c r="K561" s="224"/>
      <c r="L561" s="224"/>
      <c r="M561" s="224"/>
      <c r="N561" s="224"/>
    </row>
    <row r="562" spans="1:14" x14ac:dyDescent="0.25">
      <c r="A562" s="224"/>
      <c r="B562" s="224"/>
      <c r="C562" s="224"/>
      <c r="D562" s="224"/>
      <c r="E562" s="224"/>
      <c r="F562" s="224"/>
      <c r="G562" s="224"/>
      <c r="H562" s="224"/>
      <c r="I562" s="224"/>
      <c r="J562" s="224"/>
      <c r="K562" s="224"/>
      <c r="L562" s="224"/>
      <c r="M562" s="224"/>
      <c r="N562" s="224"/>
    </row>
    <row r="563" spans="1:14" x14ac:dyDescent="0.25">
      <c r="A563" s="224"/>
      <c r="B563" s="224"/>
      <c r="C563" s="224"/>
      <c r="D563" s="224"/>
      <c r="E563" s="224"/>
      <c r="F563" s="224"/>
      <c r="G563" s="224"/>
      <c r="H563" s="224"/>
      <c r="I563" s="224"/>
      <c r="J563" s="224"/>
      <c r="K563" s="224"/>
      <c r="L563" s="224"/>
      <c r="M563" s="224"/>
      <c r="N563" s="224"/>
    </row>
    <row r="564" spans="1:14" x14ac:dyDescent="0.25">
      <c r="A564" s="224"/>
      <c r="B564" s="224"/>
      <c r="C564" s="224"/>
      <c r="D564" s="224"/>
      <c r="E564" s="224"/>
      <c r="F564" s="224"/>
      <c r="G564" s="224"/>
      <c r="H564" s="224"/>
      <c r="I564" s="224"/>
      <c r="J564" s="224"/>
      <c r="K564" s="224"/>
      <c r="L564" s="224"/>
      <c r="M564" s="224"/>
      <c r="N564" s="224"/>
    </row>
    <row r="565" spans="1:14" x14ac:dyDescent="0.25">
      <c r="A565" s="224"/>
      <c r="B565" s="224"/>
      <c r="C565" s="224"/>
      <c r="D565" s="224"/>
      <c r="E565" s="224"/>
      <c r="F565" s="224"/>
      <c r="G565" s="224"/>
      <c r="H565" s="224"/>
      <c r="I565" s="224"/>
      <c r="J565" s="224"/>
      <c r="K565" s="224"/>
      <c r="L565" s="224"/>
      <c r="M565" s="224"/>
      <c r="N565" s="224"/>
    </row>
    <row r="566" spans="1:14" x14ac:dyDescent="0.25">
      <c r="A566" s="224"/>
      <c r="B566" s="224"/>
      <c r="C566" s="224"/>
      <c r="D566" s="224"/>
      <c r="E566" s="224"/>
      <c r="F566" s="224"/>
      <c r="G566" s="224"/>
      <c r="H566" s="224"/>
      <c r="I566" s="224"/>
      <c r="J566" s="224"/>
      <c r="K566" s="224"/>
      <c r="L566" s="224"/>
      <c r="M566" s="224"/>
      <c r="N566" s="224"/>
    </row>
    <row r="567" spans="1:14" x14ac:dyDescent="0.25">
      <c r="A567" s="224"/>
      <c r="B567" s="224"/>
      <c r="C567" s="224"/>
      <c r="D567" s="224"/>
      <c r="E567" s="224"/>
      <c r="F567" s="224"/>
      <c r="G567" s="224"/>
      <c r="H567" s="224"/>
      <c r="I567" s="224"/>
      <c r="J567" s="224"/>
      <c r="K567" s="224"/>
      <c r="L567" s="224"/>
      <c r="M567" s="224"/>
      <c r="N567" s="224"/>
    </row>
    <row r="568" spans="1:14" x14ac:dyDescent="0.25">
      <c r="A568" s="224"/>
      <c r="B568" s="224"/>
      <c r="C568" s="224"/>
      <c r="D568" s="224"/>
      <c r="E568" s="224"/>
      <c r="F568" s="224"/>
      <c r="G568" s="224"/>
      <c r="H568" s="224"/>
      <c r="I568" s="224"/>
      <c r="J568" s="224"/>
      <c r="K568" s="224"/>
      <c r="L568" s="224"/>
      <c r="M568" s="224"/>
      <c r="N568" s="224"/>
    </row>
    <row r="569" spans="1:14" x14ac:dyDescent="0.25">
      <c r="A569" s="224"/>
      <c r="B569" s="224"/>
      <c r="C569" s="224"/>
      <c r="D569" s="224"/>
      <c r="E569" s="224"/>
      <c r="F569" s="224"/>
      <c r="G569" s="224"/>
      <c r="H569" s="224"/>
      <c r="I569" s="224"/>
      <c r="J569" s="224"/>
      <c r="K569" s="224"/>
      <c r="L569" s="224"/>
      <c r="M569" s="224"/>
      <c r="N569" s="224"/>
    </row>
    <row r="570" spans="1:14" x14ac:dyDescent="0.25">
      <c r="A570" s="224"/>
      <c r="B570" s="224"/>
      <c r="C570" s="224"/>
      <c r="D570" s="224"/>
      <c r="E570" s="224"/>
      <c r="F570" s="224"/>
      <c r="G570" s="224"/>
      <c r="H570" s="224"/>
      <c r="I570" s="224"/>
      <c r="J570" s="224"/>
      <c r="K570" s="224"/>
      <c r="L570" s="224"/>
      <c r="M570" s="224"/>
      <c r="N570" s="224"/>
    </row>
    <row r="571" spans="1:14" x14ac:dyDescent="0.25">
      <c r="A571" s="224"/>
      <c r="B571" s="224"/>
      <c r="C571" s="224"/>
      <c r="D571" s="224"/>
      <c r="E571" s="224"/>
      <c r="F571" s="224"/>
      <c r="G571" s="224"/>
      <c r="H571" s="224"/>
      <c r="I571" s="224"/>
      <c r="J571" s="224"/>
      <c r="K571" s="224"/>
      <c r="L571" s="224"/>
      <c r="M571" s="224"/>
      <c r="N571" s="224"/>
    </row>
    <row r="572" spans="1:14" x14ac:dyDescent="0.25">
      <c r="A572" s="224"/>
      <c r="B572" s="224"/>
      <c r="C572" s="224"/>
      <c r="D572" s="224"/>
      <c r="E572" s="224"/>
      <c r="F572" s="224"/>
      <c r="G572" s="224"/>
      <c r="H572" s="224"/>
      <c r="I572" s="224"/>
      <c r="J572" s="224"/>
      <c r="K572" s="224"/>
      <c r="L572" s="224"/>
      <c r="M572" s="224"/>
      <c r="N572" s="224"/>
    </row>
    <row r="573" spans="1:14" x14ac:dyDescent="0.25">
      <c r="A573" s="224"/>
      <c r="B573" s="224"/>
      <c r="C573" s="224"/>
      <c r="D573" s="224"/>
      <c r="E573" s="224"/>
      <c r="F573" s="224"/>
      <c r="G573" s="224"/>
      <c r="H573" s="224"/>
      <c r="I573" s="224"/>
      <c r="J573" s="224"/>
      <c r="K573" s="224"/>
      <c r="L573" s="224"/>
      <c r="M573" s="224"/>
      <c r="N573" s="224"/>
    </row>
    <row r="574" spans="1:14" x14ac:dyDescent="0.25">
      <c r="A574" s="224"/>
      <c r="B574" s="224"/>
      <c r="C574" s="224"/>
      <c r="D574" s="224"/>
      <c r="E574" s="224"/>
      <c r="F574" s="224"/>
      <c r="G574" s="224"/>
      <c r="H574" s="224"/>
      <c r="I574" s="224"/>
      <c r="J574" s="224"/>
      <c r="K574" s="224"/>
      <c r="L574" s="224"/>
      <c r="M574" s="224"/>
      <c r="N574" s="224"/>
    </row>
    <row r="575" spans="1:14" x14ac:dyDescent="0.25">
      <c r="A575" s="224"/>
      <c r="B575" s="224"/>
      <c r="C575" s="224"/>
      <c r="D575" s="224"/>
      <c r="E575" s="224"/>
      <c r="F575" s="224"/>
      <c r="G575" s="224"/>
      <c r="H575" s="224"/>
      <c r="I575" s="224"/>
      <c r="J575" s="224"/>
      <c r="K575" s="224"/>
      <c r="L575" s="224"/>
      <c r="M575" s="224"/>
      <c r="N575" s="224"/>
    </row>
    <row r="576" spans="1:14" x14ac:dyDescent="0.25">
      <c r="A576" s="224"/>
      <c r="B576" s="224"/>
      <c r="C576" s="224"/>
      <c r="D576" s="224"/>
      <c r="E576" s="224"/>
      <c r="F576" s="224"/>
      <c r="G576" s="224"/>
      <c r="H576" s="224"/>
      <c r="I576" s="224"/>
      <c r="J576" s="224"/>
      <c r="K576" s="224"/>
      <c r="L576" s="224"/>
      <c r="M576" s="224"/>
      <c r="N576" s="224"/>
    </row>
    <row r="577" spans="1:14" x14ac:dyDescent="0.25">
      <c r="A577" s="224"/>
      <c r="B577" s="224"/>
      <c r="C577" s="224"/>
      <c r="D577" s="224"/>
      <c r="E577" s="224"/>
      <c r="F577" s="224"/>
      <c r="G577" s="224"/>
      <c r="H577" s="224"/>
      <c r="I577" s="224"/>
      <c r="J577" s="224"/>
      <c r="K577" s="224"/>
      <c r="L577" s="224"/>
      <c r="M577" s="224"/>
      <c r="N577" s="224"/>
    </row>
    <row r="578" spans="1:14" x14ac:dyDescent="0.25">
      <c r="A578" s="224"/>
      <c r="B578" s="224"/>
      <c r="C578" s="224"/>
      <c r="D578" s="224"/>
      <c r="E578" s="224"/>
      <c r="F578" s="224"/>
      <c r="G578" s="224"/>
      <c r="H578" s="224"/>
      <c r="I578" s="224"/>
      <c r="J578" s="224"/>
      <c r="K578" s="224"/>
      <c r="L578" s="224"/>
      <c r="M578" s="224"/>
      <c r="N578" s="224"/>
    </row>
    <row r="579" spans="1:14" x14ac:dyDescent="0.25">
      <c r="A579" s="224"/>
      <c r="B579" s="224"/>
      <c r="C579" s="224"/>
      <c r="D579" s="224"/>
      <c r="E579" s="224"/>
      <c r="F579" s="224"/>
      <c r="G579" s="224"/>
      <c r="H579" s="224"/>
      <c r="I579" s="224"/>
      <c r="J579" s="224"/>
      <c r="K579" s="224"/>
      <c r="L579" s="224"/>
      <c r="M579" s="224"/>
      <c r="N579" s="224"/>
    </row>
    <row r="580" spans="1:14" x14ac:dyDescent="0.25">
      <c r="A580" s="224"/>
      <c r="B580" s="224"/>
      <c r="C580" s="224"/>
      <c r="D580" s="224"/>
      <c r="E580" s="224"/>
      <c r="F580" s="224"/>
      <c r="G580" s="224"/>
      <c r="H580" s="224"/>
      <c r="I580" s="224"/>
      <c r="J580" s="224"/>
      <c r="K580" s="224"/>
      <c r="L580" s="224"/>
      <c r="M580" s="224"/>
      <c r="N580" s="224"/>
    </row>
    <row r="581" spans="1:14" x14ac:dyDescent="0.25">
      <c r="A581" s="224"/>
      <c r="B581" s="224"/>
      <c r="C581" s="224"/>
      <c r="D581" s="224"/>
      <c r="E581" s="224"/>
      <c r="F581" s="224"/>
      <c r="G581" s="224"/>
      <c r="H581" s="224"/>
      <c r="I581" s="224"/>
      <c r="J581" s="224"/>
      <c r="K581" s="224"/>
      <c r="L581" s="224"/>
      <c r="M581" s="224"/>
      <c r="N581" s="224"/>
    </row>
    <row r="582" spans="1:14" x14ac:dyDescent="0.25">
      <c r="A582" s="224"/>
      <c r="B582" s="224"/>
      <c r="C582" s="224"/>
      <c r="D582" s="224"/>
      <c r="E582" s="224"/>
      <c r="F582" s="224"/>
      <c r="G582" s="224"/>
      <c r="H582" s="224"/>
      <c r="I582" s="224"/>
      <c r="J582" s="224"/>
      <c r="K582" s="224"/>
      <c r="L582" s="224"/>
      <c r="M582" s="224"/>
      <c r="N582" s="224"/>
    </row>
    <row r="583" spans="1:14" x14ac:dyDescent="0.25">
      <c r="A583" s="224"/>
      <c r="B583" s="224"/>
      <c r="C583" s="224"/>
      <c r="D583" s="224"/>
      <c r="E583" s="224"/>
      <c r="F583" s="224"/>
      <c r="G583" s="224"/>
      <c r="H583" s="224"/>
      <c r="I583" s="224"/>
      <c r="J583" s="224"/>
      <c r="K583" s="224"/>
      <c r="L583" s="224"/>
      <c r="M583" s="224"/>
      <c r="N583" s="224"/>
    </row>
    <row r="584" spans="1:14" x14ac:dyDescent="0.25">
      <c r="A584" s="224"/>
      <c r="B584" s="224"/>
      <c r="C584" s="224"/>
      <c r="D584" s="224"/>
      <c r="E584" s="224"/>
      <c r="F584" s="224"/>
      <c r="G584" s="224"/>
      <c r="H584" s="224"/>
      <c r="I584" s="224"/>
      <c r="J584" s="224"/>
      <c r="K584" s="224"/>
      <c r="L584" s="224"/>
      <c r="M584" s="224"/>
      <c r="N584" s="224"/>
    </row>
    <row r="585" spans="1:14" x14ac:dyDescent="0.25">
      <c r="A585" s="224"/>
      <c r="B585" s="224"/>
      <c r="C585" s="224"/>
      <c r="D585" s="224"/>
      <c r="E585" s="224"/>
      <c r="F585" s="224"/>
      <c r="G585" s="224"/>
      <c r="H585" s="224"/>
      <c r="I585" s="224"/>
      <c r="J585" s="224"/>
      <c r="K585" s="224"/>
      <c r="L585" s="224"/>
      <c r="M585" s="224"/>
      <c r="N585" s="224"/>
    </row>
    <row r="586" spans="1:14" x14ac:dyDescent="0.25">
      <c r="A586" s="224"/>
      <c r="B586" s="224"/>
      <c r="C586" s="224"/>
      <c r="D586" s="224"/>
      <c r="E586" s="224"/>
      <c r="F586" s="224"/>
      <c r="G586" s="224"/>
      <c r="H586" s="224"/>
      <c r="I586" s="224"/>
      <c r="J586" s="224"/>
      <c r="K586" s="224"/>
      <c r="L586" s="224"/>
      <c r="M586" s="224"/>
      <c r="N586" s="224"/>
    </row>
    <row r="587" spans="1:14" x14ac:dyDescent="0.25">
      <c r="A587" s="224"/>
      <c r="B587" s="224"/>
      <c r="C587" s="224"/>
      <c r="D587" s="224"/>
      <c r="E587" s="224"/>
      <c r="F587" s="224"/>
      <c r="G587" s="224"/>
      <c r="H587" s="224"/>
      <c r="I587" s="224"/>
      <c r="J587" s="224"/>
      <c r="K587" s="224"/>
      <c r="L587" s="224"/>
      <c r="M587" s="224"/>
      <c r="N587" s="224"/>
    </row>
    <row r="588" spans="1:14" x14ac:dyDescent="0.25">
      <c r="A588" s="224"/>
      <c r="B588" s="224"/>
      <c r="C588" s="224"/>
      <c r="D588" s="224"/>
      <c r="E588" s="224"/>
      <c r="F588" s="224"/>
      <c r="G588" s="224"/>
      <c r="H588" s="224"/>
      <c r="I588" s="224"/>
      <c r="J588" s="224"/>
      <c r="K588" s="224"/>
      <c r="L588" s="224"/>
      <c r="M588" s="224"/>
      <c r="N588" s="224"/>
    </row>
    <row r="589" spans="1:14" x14ac:dyDescent="0.25">
      <c r="A589" s="224"/>
      <c r="B589" s="224"/>
      <c r="C589" s="224"/>
      <c r="D589" s="224"/>
      <c r="E589" s="224"/>
      <c r="F589" s="224"/>
      <c r="G589" s="224"/>
      <c r="H589" s="224"/>
      <c r="I589" s="224"/>
      <c r="J589" s="224"/>
      <c r="K589" s="224"/>
      <c r="L589" s="224"/>
      <c r="M589" s="224"/>
      <c r="N589" s="224"/>
    </row>
    <row r="590" spans="1:14" x14ac:dyDescent="0.25">
      <c r="A590" s="224"/>
      <c r="B590" s="224"/>
      <c r="C590" s="224"/>
      <c r="D590" s="224"/>
      <c r="E590" s="224"/>
      <c r="F590" s="224"/>
      <c r="G590" s="224"/>
      <c r="H590" s="224"/>
      <c r="I590" s="224"/>
      <c r="J590" s="224"/>
      <c r="K590" s="224"/>
      <c r="L590" s="224"/>
      <c r="M590" s="224"/>
      <c r="N590" s="224"/>
    </row>
    <row r="591" spans="1:14" x14ac:dyDescent="0.25">
      <c r="A591" s="224"/>
      <c r="B591" s="224"/>
      <c r="C591" s="224"/>
      <c r="D591" s="224"/>
      <c r="E591" s="224"/>
      <c r="F591" s="224"/>
      <c r="G591" s="224"/>
      <c r="H591" s="224"/>
      <c r="I591" s="224"/>
      <c r="J591" s="224"/>
      <c r="K591" s="224"/>
      <c r="L591" s="224"/>
      <c r="M591" s="224"/>
      <c r="N591" s="224"/>
    </row>
    <row r="592" spans="1:14" x14ac:dyDescent="0.25">
      <c r="A592" s="224"/>
      <c r="B592" s="224"/>
      <c r="C592" s="224"/>
      <c r="D592" s="224"/>
      <c r="E592" s="224"/>
      <c r="F592" s="224"/>
      <c r="G592" s="224"/>
      <c r="H592" s="224"/>
      <c r="I592" s="224"/>
      <c r="J592" s="224"/>
      <c r="K592" s="224"/>
      <c r="L592" s="224"/>
      <c r="M592" s="224"/>
      <c r="N592" s="224"/>
    </row>
    <row r="593" spans="1:14" x14ac:dyDescent="0.25">
      <c r="A593" s="224"/>
      <c r="B593" s="224"/>
      <c r="C593" s="224"/>
      <c r="D593" s="224"/>
      <c r="E593" s="224"/>
      <c r="F593" s="224"/>
      <c r="G593" s="224"/>
      <c r="H593" s="224"/>
      <c r="I593" s="224"/>
      <c r="J593" s="224"/>
      <c r="K593" s="224"/>
      <c r="L593" s="224"/>
      <c r="M593" s="224"/>
      <c r="N593" s="224"/>
    </row>
    <row r="594" spans="1:14" x14ac:dyDescent="0.25">
      <c r="A594" s="224"/>
      <c r="B594" s="224"/>
      <c r="C594" s="224"/>
      <c r="D594" s="224"/>
      <c r="E594" s="224"/>
      <c r="F594" s="224"/>
      <c r="G594" s="224"/>
      <c r="H594" s="224"/>
      <c r="I594" s="224"/>
      <c r="J594" s="224"/>
      <c r="K594" s="224"/>
      <c r="L594" s="224"/>
      <c r="M594" s="224"/>
      <c r="N594" s="224"/>
    </row>
    <row r="595" spans="1:14" x14ac:dyDescent="0.25">
      <c r="A595" s="224"/>
      <c r="B595" s="224"/>
      <c r="C595" s="224"/>
      <c r="D595" s="224"/>
      <c r="E595" s="224"/>
      <c r="F595" s="224"/>
      <c r="G595" s="224"/>
      <c r="H595" s="224"/>
      <c r="I595" s="224"/>
      <c r="J595" s="224"/>
      <c r="K595" s="224"/>
      <c r="L595" s="224"/>
      <c r="M595" s="224"/>
      <c r="N595" s="224"/>
    </row>
    <row r="596" spans="1:14" x14ac:dyDescent="0.25">
      <c r="A596" s="224"/>
      <c r="B596" s="224"/>
      <c r="C596" s="224"/>
      <c r="D596" s="224"/>
      <c r="E596" s="224"/>
      <c r="F596" s="224"/>
      <c r="G596" s="224"/>
      <c r="H596" s="224"/>
      <c r="I596" s="224"/>
      <c r="J596" s="224"/>
      <c r="K596" s="224"/>
      <c r="L596" s="224"/>
      <c r="M596" s="224"/>
      <c r="N596" s="224"/>
    </row>
    <row r="597" spans="1:14" x14ac:dyDescent="0.25">
      <c r="A597" s="224"/>
      <c r="B597" s="224"/>
      <c r="C597" s="224"/>
      <c r="D597" s="224"/>
      <c r="E597" s="224"/>
      <c r="F597" s="224"/>
      <c r="G597" s="224"/>
      <c r="H597" s="224"/>
      <c r="I597" s="224"/>
      <c r="J597" s="224"/>
      <c r="K597" s="224"/>
      <c r="L597" s="224"/>
      <c r="M597" s="224"/>
      <c r="N597" s="224"/>
    </row>
    <row r="598" spans="1:14" x14ac:dyDescent="0.25">
      <c r="A598" s="224"/>
      <c r="B598" s="224"/>
      <c r="C598" s="224"/>
      <c r="D598" s="224"/>
      <c r="E598" s="224"/>
      <c r="F598" s="224"/>
      <c r="G598" s="224"/>
      <c r="H598" s="224"/>
      <c r="I598" s="224"/>
      <c r="J598" s="224"/>
      <c r="K598" s="224"/>
      <c r="L598" s="224"/>
      <c r="M598" s="224"/>
      <c r="N598" s="224"/>
    </row>
    <row r="599" spans="1:14" x14ac:dyDescent="0.25">
      <c r="A599" s="224"/>
      <c r="B599" s="224"/>
      <c r="C599" s="224"/>
      <c r="D599" s="224"/>
      <c r="E599" s="224"/>
      <c r="F599" s="224"/>
      <c r="G599" s="224"/>
      <c r="H599" s="224"/>
      <c r="I599" s="224"/>
      <c r="J599" s="224"/>
      <c r="K599" s="224"/>
      <c r="L599" s="224"/>
      <c r="M599" s="224"/>
      <c r="N599" s="224"/>
    </row>
    <row r="600" spans="1:14" x14ac:dyDescent="0.25">
      <c r="A600" s="224"/>
      <c r="B600" s="224"/>
      <c r="C600" s="224"/>
      <c r="D600" s="224"/>
      <c r="E600" s="224"/>
      <c r="F600" s="224"/>
      <c r="G600" s="224"/>
      <c r="H600" s="224"/>
      <c r="I600" s="224"/>
      <c r="J600" s="224"/>
      <c r="K600" s="224"/>
      <c r="L600" s="224"/>
      <c r="M600" s="224"/>
      <c r="N600" s="224"/>
    </row>
    <row r="601" spans="1:14" x14ac:dyDescent="0.25">
      <c r="A601" s="224"/>
      <c r="B601" s="224"/>
      <c r="C601" s="224"/>
      <c r="D601" s="224"/>
      <c r="E601" s="224"/>
      <c r="F601" s="224"/>
      <c r="G601" s="224"/>
      <c r="H601" s="224"/>
      <c r="I601" s="224"/>
      <c r="J601" s="224"/>
      <c r="K601" s="224"/>
      <c r="L601" s="224"/>
      <c r="M601" s="224"/>
      <c r="N601" s="224"/>
    </row>
    <row r="602" spans="1:14" x14ac:dyDescent="0.25">
      <c r="A602" s="224"/>
      <c r="B602" s="224"/>
      <c r="C602" s="224"/>
      <c r="D602" s="224"/>
      <c r="E602" s="224"/>
      <c r="F602" s="224"/>
      <c r="G602" s="224"/>
      <c r="H602" s="224"/>
      <c r="I602" s="224"/>
      <c r="J602" s="224"/>
      <c r="K602" s="224"/>
      <c r="L602" s="224"/>
      <c r="M602" s="224"/>
      <c r="N602" s="224"/>
    </row>
    <row r="603" spans="1:14" x14ac:dyDescent="0.25">
      <c r="A603" s="224"/>
      <c r="B603" s="224"/>
      <c r="C603" s="224"/>
      <c r="D603" s="224"/>
      <c r="E603" s="224"/>
      <c r="F603" s="224"/>
      <c r="G603" s="224"/>
      <c r="H603" s="224"/>
      <c r="I603" s="224"/>
      <c r="J603" s="224"/>
      <c r="K603" s="224"/>
      <c r="L603" s="224"/>
      <c r="M603" s="224"/>
      <c r="N603" s="224"/>
    </row>
    <row r="604" spans="1:14" x14ac:dyDescent="0.25">
      <c r="A604" s="224"/>
      <c r="B604" s="224"/>
      <c r="C604" s="224"/>
      <c r="D604" s="224"/>
      <c r="E604" s="224"/>
      <c r="F604" s="224"/>
      <c r="G604" s="224"/>
      <c r="H604" s="224"/>
      <c r="I604" s="224"/>
      <c r="J604" s="224"/>
      <c r="K604" s="224"/>
      <c r="L604" s="224"/>
      <c r="M604" s="224"/>
      <c r="N604" s="224"/>
    </row>
    <row r="605" spans="1:14" x14ac:dyDescent="0.25">
      <c r="A605" s="224"/>
      <c r="B605" s="224"/>
      <c r="C605" s="224"/>
      <c r="D605" s="224"/>
      <c r="E605" s="224"/>
      <c r="F605" s="224"/>
      <c r="G605" s="224"/>
      <c r="H605" s="224"/>
      <c r="I605" s="224"/>
      <c r="J605" s="224"/>
      <c r="K605" s="224"/>
      <c r="L605" s="224"/>
      <c r="M605" s="224"/>
      <c r="N605" s="224"/>
    </row>
    <row r="606" spans="1:14" x14ac:dyDescent="0.25">
      <c r="A606" s="224"/>
      <c r="B606" s="224"/>
      <c r="C606" s="224"/>
      <c r="D606" s="224"/>
      <c r="E606" s="224"/>
      <c r="F606" s="224"/>
      <c r="G606" s="224"/>
      <c r="H606" s="224"/>
      <c r="I606" s="224"/>
      <c r="J606" s="224"/>
      <c r="K606" s="224"/>
      <c r="L606" s="224"/>
      <c r="M606" s="224"/>
      <c r="N606" s="224"/>
    </row>
    <row r="607" spans="1:14" x14ac:dyDescent="0.25">
      <c r="A607" s="224"/>
      <c r="B607" s="224"/>
      <c r="C607" s="224"/>
      <c r="D607" s="224"/>
      <c r="E607" s="224"/>
      <c r="F607" s="224"/>
      <c r="G607" s="224"/>
      <c r="H607" s="224"/>
      <c r="I607" s="224"/>
      <c r="J607" s="224"/>
      <c r="K607" s="224"/>
      <c r="L607" s="224"/>
      <c r="M607" s="224"/>
      <c r="N607" s="224"/>
    </row>
    <row r="608" spans="1:14" x14ac:dyDescent="0.25">
      <c r="A608" s="224"/>
      <c r="B608" s="224"/>
      <c r="C608" s="224"/>
      <c r="D608" s="224"/>
      <c r="E608" s="224"/>
      <c r="F608" s="224"/>
      <c r="G608" s="224"/>
      <c r="H608" s="224"/>
      <c r="I608" s="224"/>
      <c r="J608" s="224"/>
      <c r="K608" s="224"/>
      <c r="L608" s="224"/>
      <c r="M608" s="224"/>
      <c r="N608" s="224"/>
    </row>
    <row r="609" spans="1:14" x14ac:dyDescent="0.25">
      <c r="A609" s="224"/>
      <c r="B609" s="224"/>
      <c r="C609" s="224"/>
      <c r="D609" s="224"/>
      <c r="E609" s="224"/>
      <c r="F609" s="224"/>
      <c r="G609" s="224"/>
      <c r="H609" s="224"/>
      <c r="I609" s="224"/>
      <c r="J609" s="224"/>
      <c r="K609" s="224"/>
      <c r="L609" s="224"/>
      <c r="M609" s="224"/>
      <c r="N609" s="224"/>
    </row>
    <row r="610" spans="1:14" x14ac:dyDescent="0.25">
      <c r="A610" s="224"/>
      <c r="B610" s="224"/>
      <c r="C610" s="224"/>
      <c r="D610" s="224"/>
      <c r="E610" s="224"/>
      <c r="F610" s="224"/>
      <c r="G610" s="224"/>
      <c r="H610" s="224"/>
      <c r="I610" s="224"/>
      <c r="J610" s="224"/>
      <c r="K610" s="224"/>
      <c r="L610" s="224"/>
      <c r="M610" s="224"/>
      <c r="N610" s="224"/>
    </row>
    <row r="611" spans="1:14" x14ac:dyDescent="0.25">
      <c r="A611" s="224"/>
      <c r="B611" s="224"/>
      <c r="C611" s="224"/>
      <c r="D611" s="224"/>
      <c r="E611" s="224"/>
      <c r="F611" s="224"/>
      <c r="G611" s="224"/>
      <c r="H611" s="224"/>
      <c r="I611" s="224"/>
      <c r="J611" s="224"/>
      <c r="K611" s="224"/>
      <c r="L611" s="224"/>
      <c r="M611" s="224"/>
      <c r="N611" s="224"/>
    </row>
    <row r="612" spans="1:14" x14ac:dyDescent="0.25">
      <c r="A612" s="224"/>
      <c r="B612" s="224"/>
      <c r="C612" s="224"/>
      <c r="D612" s="224"/>
      <c r="E612" s="224"/>
      <c r="F612" s="224"/>
      <c r="G612" s="224"/>
      <c r="H612" s="224"/>
      <c r="I612" s="224"/>
      <c r="J612" s="224"/>
      <c r="K612" s="224"/>
      <c r="L612" s="224"/>
      <c r="M612" s="224"/>
      <c r="N612" s="224"/>
    </row>
    <row r="613" spans="1:14" x14ac:dyDescent="0.25">
      <c r="A613" s="224"/>
      <c r="B613" s="224"/>
      <c r="C613" s="224"/>
      <c r="D613" s="224"/>
      <c r="E613" s="224"/>
      <c r="F613" s="224"/>
      <c r="G613" s="224"/>
      <c r="H613" s="224"/>
      <c r="I613" s="224"/>
      <c r="J613" s="224"/>
      <c r="K613" s="224"/>
      <c r="L613" s="224"/>
      <c r="M613" s="224"/>
      <c r="N613" s="224"/>
    </row>
    <row r="614" spans="1:14" x14ac:dyDescent="0.25">
      <c r="A614" s="224"/>
      <c r="B614" s="224"/>
      <c r="C614" s="224"/>
      <c r="D614" s="224"/>
      <c r="E614" s="224"/>
      <c r="F614" s="224"/>
      <c r="G614" s="224"/>
      <c r="H614" s="224"/>
      <c r="I614" s="224"/>
      <c r="J614" s="224"/>
      <c r="K614" s="224"/>
      <c r="L614" s="224"/>
      <c r="M614" s="224"/>
      <c r="N614" s="224"/>
    </row>
    <row r="615" spans="1:14" x14ac:dyDescent="0.25">
      <c r="A615" s="224"/>
      <c r="B615" s="224"/>
      <c r="C615" s="224"/>
      <c r="D615" s="224"/>
      <c r="E615" s="224"/>
      <c r="F615" s="224"/>
      <c r="G615" s="224"/>
      <c r="H615" s="224"/>
      <c r="I615" s="224"/>
      <c r="J615" s="224"/>
      <c r="K615" s="224"/>
      <c r="L615" s="224"/>
      <c r="M615" s="224"/>
      <c r="N615" s="224"/>
    </row>
    <row r="616" spans="1:14" x14ac:dyDescent="0.25">
      <c r="A616" s="224"/>
      <c r="B616" s="224"/>
      <c r="C616" s="224"/>
      <c r="D616" s="224"/>
      <c r="E616" s="224"/>
      <c r="F616" s="224"/>
      <c r="G616" s="224"/>
      <c r="H616" s="224"/>
      <c r="I616" s="224"/>
      <c r="J616" s="224"/>
      <c r="K616" s="224"/>
      <c r="L616" s="224"/>
      <c r="M616" s="224"/>
      <c r="N616" s="224"/>
    </row>
    <row r="617" spans="1:14" x14ac:dyDescent="0.25">
      <c r="A617" s="224"/>
      <c r="B617" s="224"/>
      <c r="C617" s="224"/>
      <c r="D617" s="224"/>
      <c r="E617" s="224"/>
      <c r="F617" s="224"/>
      <c r="G617" s="224"/>
      <c r="H617" s="224"/>
      <c r="I617" s="224"/>
      <c r="J617" s="224"/>
      <c r="K617" s="224"/>
      <c r="L617" s="224"/>
      <c r="M617" s="224"/>
      <c r="N617" s="224"/>
    </row>
    <row r="618" spans="1:14" x14ac:dyDescent="0.25">
      <c r="A618" s="224"/>
      <c r="B618" s="224"/>
      <c r="C618" s="224"/>
      <c r="D618" s="224"/>
      <c r="E618" s="224"/>
      <c r="F618" s="224"/>
      <c r="G618" s="224"/>
      <c r="H618" s="224"/>
      <c r="I618" s="224"/>
      <c r="J618" s="224"/>
      <c r="K618" s="224"/>
      <c r="L618" s="224"/>
      <c r="M618" s="224"/>
      <c r="N618" s="224"/>
    </row>
    <row r="619" spans="1:14" x14ac:dyDescent="0.25">
      <c r="A619" s="224"/>
      <c r="B619" s="224"/>
      <c r="C619" s="224"/>
      <c r="D619" s="224"/>
      <c r="E619" s="224"/>
      <c r="F619" s="224"/>
      <c r="G619" s="224"/>
      <c r="H619" s="224"/>
      <c r="I619" s="224"/>
      <c r="J619" s="224"/>
      <c r="K619" s="224"/>
      <c r="L619" s="224"/>
      <c r="M619" s="224"/>
      <c r="N619" s="224"/>
    </row>
    <row r="620" spans="1:14" x14ac:dyDescent="0.25">
      <c r="A620" s="224"/>
      <c r="B620" s="224"/>
      <c r="C620" s="224"/>
      <c r="D620" s="224"/>
      <c r="E620" s="224"/>
      <c r="F620" s="224"/>
      <c r="G620" s="224"/>
      <c r="H620" s="224"/>
      <c r="I620" s="224"/>
      <c r="J620" s="224"/>
      <c r="K620" s="224"/>
      <c r="L620" s="224"/>
      <c r="M620" s="224"/>
      <c r="N620" s="224"/>
    </row>
    <row r="621" spans="1:14" x14ac:dyDescent="0.25">
      <c r="A621" s="224"/>
      <c r="B621" s="224"/>
      <c r="C621" s="224"/>
      <c r="D621" s="224"/>
      <c r="E621" s="224"/>
      <c r="F621" s="224"/>
      <c r="G621" s="224"/>
      <c r="H621" s="224"/>
      <c r="I621" s="224"/>
      <c r="J621" s="224"/>
      <c r="K621" s="224"/>
      <c r="L621" s="224"/>
      <c r="M621" s="224"/>
      <c r="N621" s="224"/>
    </row>
    <row r="622" spans="1:14" x14ac:dyDescent="0.25">
      <c r="A622" s="224"/>
      <c r="B622" s="224"/>
      <c r="C622" s="224"/>
      <c r="D622" s="224"/>
      <c r="E622" s="224"/>
      <c r="F622" s="224"/>
      <c r="G622" s="224"/>
      <c r="H622" s="224"/>
      <c r="I622" s="224"/>
      <c r="J622" s="224"/>
      <c r="K622" s="224"/>
      <c r="L622" s="224"/>
      <c r="M622" s="224"/>
      <c r="N622" s="224"/>
    </row>
    <row r="623" spans="1:14" x14ac:dyDescent="0.25">
      <c r="A623" s="224"/>
      <c r="B623" s="224"/>
      <c r="C623" s="224"/>
      <c r="D623" s="224"/>
      <c r="E623" s="224"/>
      <c r="F623" s="224"/>
      <c r="G623" s="224"/>
      <c r="H623" s="224"/>
      <c r="I623" s="224"/>
      <c r="J623" s="224"/>
      <c r="K623" s="224"/>
      <c r="L623" s="224"/>
      <c r="M623" s="224"/>
      <c r="N623" s="224"/>
    </row>
    <row r="624" spans="1:14" x14ac:dyDescent="0.25">
      <c r="A624" s="224"/>
      <c r="B624" s="224"/>
      <c r="C624" s="224"/>
      <c r="D624" s="224"/>
      <c r="E624" s="224"/>
      <c r="F624" s="224"/>
      <c r="G624" s="224"/>
      <c r="H624" s="224"/>
      <c r="I624" s="224"/>
      <c r="J624" s="224"/>
      <c r="K624" s="224"/>
      <c r="L624" s="224"/>
      <c r="M624" s="224"/>
      <c r="N624" s="224"/>
    </row>
    <row r="625" spans="1:14" x14ac:dyDescent="0.25">
      <c r="A625" s="224"/>
      <c r="B625" s="224"/>
      <c r="C625" s="224"/>
      <c r="D625" s="224"/>
      <c r="E625" s="224"/>
      <c r="F625" s="224"/>
      <c r="G625" s="224"/>
      <c r="H625" s="224"/>
      <c r="I625" s="224"/>
      <c r="J625" s="224"/>
      <c r="K625" s="224"/>
      <c r="L625" s="224"/>
      <c r="M625" s="224"/>
      <c r="N625" s="224"/>
    </row>
    <row r="626" spans="1:14" x14ac:dyDescent="0.25">
      <c r="A626" s="224"/>
      <c r="B626" s="224"/>
      <c r="C626" s="224"/>
      <c r="D626" s="224"/>
      <c r="E626" s="224"/>
      <c r="F626" s="224"/>
      <c r="G626" s="224"/>
      <c r="H626" s="224"/>
      <c r="I626" s="224"/>
      <c r="J626" s="224"/>
      <c r="K626" s="224"/>
      <c r="L626" s="224"/>
      <c r="M626" s="224"/>
      <c r="N626" s="224"/>
    </row>
    <row r="627" spans="1:14" x14ac:dyDescent="0.25">
      <c r="A627" s="224"/>
      <c r="B627" s="224"/>
      <c r="C627" s="224"/>
      <c r="D627" s="224"/>
      <c r="E627" s="224"/>
      <c r="F627" s="224"/>
      <c r="G627" s="224"/>
      <c r="H627" s="224"/>
      <c r="I627" s="224"/>
      <c r="J627" s="224"/>
      <c r="K627" s="224"/>
      <c r="L627" s="224"/>
      <c r="M627" s="224"/>
      <c r="N627" s="224"/>
    </row>
    <row r="628" spans="1:14" x14ac:dyDescent="0.25">
      <c r="A628" s="224"/>
      <c r="B628" s="224"/>
      <c r="C628" s="224"/>
      <c r="D628" s="224"/>
      <c r="E628" s="224"/>
      <c r="F628" s="224"/>
      <c r="G628" s="224"/>
      <c r="H628" s="224"/>
      <c r="I628" s="224"/>
      <c r="J628" s="224"/>
      <c r="K628" s="224"/>
      <c r="L628" s="224"/>
      <c r="M628" s="224"/>
      <c r="N628" s="224"/>
    </row>
    <row r="629" spans="1:14" x14ac:dyDescent="0.25">
      <c r="A629" s="224"/>
      <c r="B629" s="224"/>
      <c r="C629" s="224"/>
      <c r="D629" s="224"/>
      <c r="E629" s="224"/>
      <c r="F629" s="224"/>
      <c r="G629" s="224"/>
      <c r="H629" s="224"/>
      <c r="I629" s="224"/>
      <c r="J629" s="224"/>
      <c r="K629" s="224"/>
      <c r="L629" s="224"/>
      <c r="M629" s="224"/>
      <c r="N629" s="224"/>
    </row>
    <row r="630" spans="1:14" x14ac:dyDescent="0.25">
      <c r="A630" s="224"/>
      <c r="B630" s="224"/>
      <c r="C630" s="224"/>
      <c r="D630" s="224"/>
      <c r="E630" s="224"/>
      <c r="F630" s="224"/>
      <c r="G630" s="224"/>
      <c r="H630" s="224"/>
      <c r="I630" s="224"/>
      <c r="J630" s="224"/>
      <c r="K630" s="224"/>
      <c r="L630" s="224"/>
      <c r="M630" s="224"/>
      <c r="N630" s="224"/>
    </row>
    <row r="631" spans="1:14" x14ac:dyDescent="0.25">
      <c r="A631" s="224"/>
      <c r="B631" s="224"/>
      <c r="C631" s="224"/>
      <c r="D631" s="224"/>
      <c r="E631" s="224"/>
      <c r="F631" s="224"/>
      <c r="G631" s="224"/>
      <c r="H631" s="224"/>
      <c r="I631" s="224"/>
      <c r="J631" s="224"/>
      <c r="K631" s="224"/>
      <c r="L631" s="224"/>
      <c r="M631" s="224"/>
      <c r="N631" s="224"/>
    </row>
    <row r="632" spans="1:14" x14ac:dyDescent="0.25">
      <c r="A632" s="224"/>
      <c r="B632" s="224"/>
      <c r="C632" s="224"/>
      <c r="D632" s="224"/>
      <c r="E632" s="224"/>
      <c r="F632" s="224"/>
      <c r="G632" s="224"/>
      <c r="H632" s="224"/>
      <c r="I632" s="224"/>
      <c r="J632" s="224"/>
      <c r="K632" s="224"/>
      <c r="L632" s="224"/>
      <c r="M632" s="224"/>
      <c r="N632" s="224"/>
    </row>
    <row r="633" spans="1:14" x14ac:dyDescent="0.25">
      <c r="A633" s="224"/>
      <c r="B633" s="224"/>
      <c r="C633" s="224"/>
      <c r="D633" s="224"/>
      <c r="E633" s="224"/>
      <c r="F633" s="224"/>
      <c r="G633" s="224"/>
      <c r="H633" s="224"/>
      <c r="I633" s="224"/>
      <c r="J633" s="224"/>
      <c r="K633" s="224"/>
      <c r="L633" s="224"/>
      <c r="M633" s="224"/>
      <c r="N633" s="224"/>
    </row>
    <row r="634" spans="1:14" x14ac:dyDescent="0.25">
      <c r="A634" s="224"/>
      <c r="B634" s="224"/>
      <c r="C634" s="224"/>
      <c r="D634" s="224"/>
      <c r="E634" s="224"/>
      <c r="F634" s="224"/>
      <c r="G634" s="224"/>
      <c r="H634" s="224"/>
      <c r="I634" s="224"/>
      <c r="J634" s="224"/>
      <c r="K634" s="224"/>
      <c r="L634" s="224"/>
      <c r="M634" s="224"/>
      <c r="N634" s="224"/>
    </row>
    <row r="635" spans="1:14" x14ac:dyDescent="0.25">
      <c r="A635" s="224"/>
      <c r="B635" s="224"/>
      <c r="C635" s="224"/>
      <c r="D635" s="224"/>
      <c r="E635" s="224"/>
      <c r="F635" s="224"/>
      <c r="G635" s="224"/>
      <c r="H635" s="224"/>
      <c r="I635" s="224"/>
      <c r="J635" s="224"/>
      <c r="K635" s="224"/>
      <c r="L635" s="224"/>
      <c r="M635" s="224"/>
      <c r="N635" s="224"/>
    </row>
    <row r="636" spans="1:14" x14ac:dyDescent="0.25">
      <c r="A636" s="224"/>
      <c r="B636" s="224"/>
      <c r="C636" s="224"/>
      <c r="D636" s="224"/>
      <c r="E636" s="224"/>
      <c r="F636" s="224"/>
      <c r="G636" s="224"/>
      <c r="H636" s="224"/>
      <c r="I636" s="224"/>
      <c r="J636" s="224"/>
      <c r="K636" s="224"/>
      <c r="L636" s="224"/>
      <c r="M636" s="224"/>
      <c r="N636" s="224"/>
    </row>
    <row r="637" spans="1:14" x14ac:dyDescent="0.25">
      <c r="A637" s="224"/>
      <c r="B637" s="224"/>
      <c r="C637" s="224"/>
      <c r="D637" s="224"/>
      <c r="E637" s="224"/>
      <c r="F637" s="224"/>
      <c r="G637" s="224"/>
      <c r="H637" s="224"/>
      <c r="I637" s="224"/>
      <c r="J637" s="224"/>
      <c r="K637" s="224"/>
      <c r="L637" s="224"/>
      <c r="M637" s="224"/>
      <c r="N637" s="224"/>
    </row>
    <row r="638" spans="1:14" x14ac:dyDescent="0.25">
      <c r="A638" s="224"/>
      <c r="B638" s="224"/>
      <c r="C638" s="224"/>
      <c r="D638" s="224"/>
      <c r="E638" s="224"/>
      <c r="F638" s="224"/>
      <c r="G638" s="224"/>
      <c r="H638" s="224"/>
      <c r="I638" s="224"/>
      <c r="J638" s="224"/>
      <c r="K638" s="224"/>
      <c r="L638" s="224"/>
      <c r="M638" s="224"/>
      <c r="N638" s="224"/>
    </row>
    <row r="639" spans="1:14" x14ac:dyDescent="0.25">
      <c r="A639" s="224"/>
      <c r="B639" s="224"/>
      <c r="C639" s="224"/>
      <c r="D639" s="224"/>
      <c r="E639" s="224"/>
      <c r="F639" s="224"/>
      <c r="G639" s="224"/>
      <c r="H639" s="224"/>
      <c r="I639" s="224"/>
      <c r="J639" s="224"/>
      <c r="K639" s="224"/>
      <c r="L639" s="224"/>
      <c r="M639" s="224"/>
      <c r="N639" s="224"/>
    </row>
    <row r="640" spans="1:14" x14ac:dyDescent="0.25">
      <c r="A640" s="224"/>
      <c r="B640" s="224"/>
      <c r="C640" s="224"/>
      <c r="D640" s="224"/>
      <c r="E640" s="224"/>
      <c r="F640" s="224"/>
      <c r="G640" s="224"/>
      <c r="H640" s="224"/>
      <c r="I640" s="224"/>
      <c r="J640" s="224"/>
      <c r="K640" s="224"/>
      <c r="L640" s="224"/>
      <c r="M640" s="224"/>
      <c r="N640" s="224"/>
    </row>
    <row r="641" spans="1:14" x14ac:dyDescent="0.25">
      <c r="A641" s="224"/>
      <c r="B641" s="224"/>
      <c r="C641" s="224"/>
      <c r="D641" s="224"/>
      <c r="E641" s="224"/>
      <c r="F641" s="224"/>
      <c r="G641" s="224"/>
      <c r="H641" s="224"/>
      <c r="I641" s="224"/>
      <c r="J641" s="224"/>
      <c r="K641" s="224"/>
      <c r="L641" s="224"/>
      <c r="M641" s="224"/>
      <c r="N641" s="224"/>
    </row>
    <row r="642" spans="1:14" x14ac:dyDescent="0.25">
      <c r="A642" s="224"/>
      <c r="B642" s="224"/>
      <c r="C642" s="224"/>
      <c r="D642" s="224"/>
      <c r="E642" s="224"/>
      <c r="F642" s="224"/>
      <c r="G642" s="224"/>
      <c r="H642" s="224"/>
      <c r="I642" s="224"/>
      <c r="J642" s="224"/>
      <c r="K642" s="224"/>
      <c r="L642" s="224"/>
      <c r="M642" s="224"/>
      <c r="N642" s="224"/>
    </row>
    <row r="643" spans="1:14" x14ac:dyDescent="0.25">
      <c r="A643" s="224"/>
      <c r="B643" s="224"/>
      <c r="C643" s="224"/>
      <c r="D643" s="224"/>
      <c r="E643" s="224"/>
      <c r="F643" s="224"/>
      <c r="G643" s="224"/>
      <c r="H643" s="224"/>
      <c r="I643" s="224"/>
      <c r="J643" s="224"/>
      <c r="K643" s="224"/>
      <c r="L643" s="224"/>
      <c r="M643" s="224"/>
      <c r="N643" s="224"/>
    </row>
    <row r="644" spans="1:14" x14ac:dyDescent="0.25">
      <c r="A644" s="224"/>
      <c r="B644" s="224"/>
      <c r="C644" s="224"/>
      <c r="D644" s="224"/>
      <c r="E644" s="224"/>
      <c r="F644" s="224"/>
      <c r="G644" s="224"/>
      <c r="H644" s="224"/>
      <c r="I644" s="224"/>
      <c r="J644" s="224"/>
      <c r="K644" s="224"/>
      <c r="L644" s="224"/>
      <c r="M644" s="224"/>
      <c r="N644" s="224"/>
    </row>
    <row r="645" spans="1:14" x14ac:dyDescent="0.25">
      <c r="A645" s="224"/>
      <c r="B645" s="224"/>
      <c r="C645" s="224"/>
      <c r="D645" s="224"/>
      <c r="E645" s="224"/>
      <c r="F645" s="224"/>
      <c r="G645" s="224"/>
      <c r="H645" s="224"/>
      <c r="I645" s="224"/>
      <c r="J645" s="224"/>
      <c r="K645" s="224"/>
      <c r="L645" s="224"/>
      <c r="M645" s="224"/>
      <c r="N645" s="224"/>
    </row>
    <row r="646" spans="1:14" x14ac:dyDescent="0.25">
      <c r="A646" s="224"/>
      <c r="B646" s="224"/>
      <c r="C646" s="224"/>
      <c r="D646" s="224"/>
      <c r="E646" s="224"/>
      <c r="F646" s="224"/>
      <c r="G646" s="224"/>
      <c r="H646" s="224"/>
      <c r="I646" s="224"/>
      <c r="J646" s="224"/>
      <c r="K646" s="224"/>
      <c r="L646" s="224"/>
      <c r="M646" s="224"/>
      <c r="N646" s="224"/>
    </row>
    <row r="647" spans="1:14" x14ac:dyDescent="0.25">
      <c r="A647" s="224"/>
      <c r="B647" s="224"/>
      <c r="C647" s="224"/>
      <c r="D647" s="224"/>
      <c r="E647" s="224"/>
      <c r="F647" s="224"/>
      <c r="G647" s="224"/>
      <c r="H647" s="224"/>
      <c r="I647" s="224"/>
      <c r="J647" s="224"/>
      <c r="K647" s="224"/>
      <c r="L647" s="224"/>
      <c r="M647" s="224"/>
      <c r="N647" s="224"/>
    </row>
    <row r="648" spans="1:14" x14ac:dyDescent="0.25">
      <c r="A648" s="224"/>
      <c r="B648" s="224"/>
      <c r="C648" s="224"/>
      <c r="D648" s="224"/>
      <c r="E648" s="224"/>
      <c r="F648" s="224"/>
      <c r="G648" s="224"/>
      <c r="H648" s="224"/>
      <c r="I648" s="224"/>
      <c r="J648" s="224"/>
      <c r="K648" s="224"/>
      <c r="L648" s="224"/>
      <c r="M648" s="224"/>
      <c r="N648" s="224"/>
    </row>
    <row r="649" spans="1:14" x14ac:dyDescent="0.25">
      <c r="A649" s="224"/>
      <c r="B649" s="224"/>
      <c r="C649" s="224"/>
      <c r="D649" s="224"/>
      <c r="E649" s="224"/>
      <c r="F649" s="224"/>
      <c r="G649" s="224"/>
      <c r="H649" s="224"/>
      <c r="I649" s="224"/>
      <c r="J649" s="224"/>
      <c r="K649" s="224"/>
      <c r="L649" s="224"/>
      <c r="M649" s="224"/>
      <c r="N649" s="224"/>
    </row>
    <row r="650" spans="1:14" x14ac:dyDescent="0.25">
      <c r="A650" s="224"/>
      <c r="B650" s="224"/>
      <c r="C650" s="224"/>
      <c r="D650" s="224"/>
      <c r="E650" s="224"/>
      <c r="F650" s="224"/>
      <c r="G650" s="224"/>
      <c r="H650" s="224"/>
      <c r="I650" s="224"/>
      <c r="J650" s="224"/>
      <c r="K650" s="224"/>
      <c r="L650" s="224"/>
      <c r="M650" s="224"/>
      <c r="N650" s="224"/>
    </row>
    <row r="651" spans="1:14" x14ac:dyDescent="0.25">
      <c r="A651" s="224"/>
      <c r="B651" s="224"/>
      <c r="C651" s="224"/>
      <c r="D651" s="224"/>
      <c r="E651" s="224"/>
      <c r="F651" s="224"/>
      <c r="G651" s="224"/>
      <c r="H651" s="224"/>
      <c r="I651" s="224"/>
      <c r="J651" s="224"/>
      <c r="K651" s="224"/>
      <c r="L651" s="224"/>
      <c r="M651" s="224"/>
      <c r="N651" s="224"/>
    </row>
    <row r="652" spans="1:14" x14ac:dyDescent="0.25">
      <c r="A652" s="224"/>
      <c r="B652" s="224"/>
      <c r="C652" s="224"/>
      <c r="D652" s="224"/>
      <c r="E652" s="224"/>
      <c r="F652" s="224"/>
      <c r="G652" s="224"/>
      <c r="H652" s="224"/>
      <c r="I652" s="224"/>
      <c r="J652" s="224"/>
      <c r="K652" s="224"/>
      <c r="L652" s="224"/>
      <c r="M652" s="224"/>
      <c r="N652" s="224"/>
    </row>
    <row r="653" spans="1:14" x14ac:dyDescent="0.25">
      <c r="A653" s="224"/>
      <c r="B653" s="224"/>
      <c r="C653" s="224"/>
      <c r="D653" s="224"/>
      <c r="E653" s="224"/>
      <c r="F653" s="224"/>
      <c r="G653" s="224"/>
      <c r="H653" s="224"/>
      <c r="I653" s="224"/>
      <c r="J653" s="224"/>
      <c r="K653" s="224"/>
      <c r="L653" s="224"/>
      <c r="M653" s="224"/>
      <c r="N653" s="224"/>
    </row>
    <row r="654" spans="1:14" x14ac:dyDescent="0.25">
      <c r="A654" s="224"/>
      <c r="B654" s="224"/>
      <c r="C654" s="224"/>
      <c r="D654" s="224"/>
      <c r="E654" s="224"/>
      <c r="F654" s="224"/>
      <c r="G654" s="224"/>
      <c r="H654" s="224"/>
      <c r="I654" s="224"/>
      <c r="J654" s="224"/>
      <c r="K654" s="224"/>
      <c r="L654" s="224"/>
      <c r="M654" s="224"/>
      <c r="N654" s="224"/>
    </row>
    <row r="655" spans="1:14" x14ac:dyDescent="0.25">
      <c r="A655" s="224"/>
      <c r="B655" s="224"/>
      <c r="C655" s="224"/>
      <c r="D655" s="224"/>
      <c r="E655" s="224"/>
      <c r="F655" s="224"/>
      <c r="G655" s="224"/>
      <c r="H655" s="224"/>
      <c r="I655" s="224"/>
      <c r="J655" s="224"/>
      <c r="K655" s="224"/>
      <c r="L655" s="224"/>
      <c r="M655" s="224"/>
      <c r="N655" s="224"/>
    </row>
    <row r="656" spans="1:14" x14ac:dyDescent="0.25">
      <c r="A656" s="224"/>
      <c r="B656" s="224"/>
      <c r="C656" s="224"/>
      <c r="D656" s="224"/>
      <c r="E656" s="224"/>
      <c r="F656" s="224"/>
      <c r="G656" s="224"/>
      <c r="H656" s="224"/>
      <c r="I656" s="224"/>
      <c r="J656" s="224"/>
      <c r="K656" s="224"/>
      <c r="L656" s="224"/>
      <c r="M656" s="224"/>
      <c r="N656" s="224"/>
    </row>
    <row r="657" spans="1:14" x14ac:dyDescent="0.25">
      <c r="A657" s="224"/>
      <c r="B657" s="224"/>
      <c r="C657" s="224"/>
      <c r="D657" s="224"/>
      <c r="E657" s="224"/>
      <c r="F657" s="224"/>
      <c r="G657" s="224"/>
      <c r="H657" s="224"/>
      <c r="I657" s="224"/>
      <c r="J657" s="224"/>
      <c r="K657" s="224"/>
      <c r="L657" s="224"/>
      <c r="M657" s="224"/>
      <c r="N657" s="224"/>
    </row>
    <row r="658" spans="1:14" x14ac:dyDescent="0.25">
      <c r="A658" s="224"/>
      <c r="B658" s="224"/>
      <c r="C658" s="224"/>
      <c r="D658" s="224"/>
      <c r="E658" s="224"/>
      <c r="F658" s="224"/>
      <c r="G658" s="224"/>
      <c r="H658" s="224"/>
      <c r="I658" s="224"/>
      <c r="J658" s="224"/>
      <c r="K658" s="224"/>
      <c r="L658" s="224"/>
      <c r="M658" s="224"/>
      <c r="N658" s="224"/>
    </row>
    <row r="659" spans="1:14" x14ac:dyDescent="0.25">
      <c r="A659" s="224"/>
      <c r="B659" s="224"/>
      <c r="C659" s="224"/>
      <c r="D659" s="224"/>
      <c r="E659" s="224"/>
      <c r="F659" s="224"/>
      <c r="G659" s="224"/>
      <c r="H659" s="224"/>
      <c r="I659" s="224"/>
      <c r="J659" s="224"/>
      <c r="K659" s="224"/>
      <c r="L659" s="224"/>
      <c r="M659" s="224"/>
      <c r="N659" s="224"/>
    </row>
    <row r="660" spans="1:14" x14ac:dyDescent="0.25">
      <c r="A660" s="224"/>
      <c r="B660" s="224"/>
      <c r="C660" s="224"/>
      <c r="D660" s="224"/>
      <c r="E660" s="224"/>
      <c r="F660" s="224"/>
      <c r="G660" s="224"/>
      <c r="H660" s="224"/>
      <c r="I660" s="224"/>
      <c r="J660" s="224"/>
      <c r="K660" s="224"/>
      <c r="L660" s="224"/>
      <c r="M660" s="224"/>
      <c r="N660" s="224"/>
    </row>
    <row r="661" spans="1:14" x14ac:dyDescent="0.25">
      <c r="A661" s="224"/>
      <c r="B661" s="224"/>
      <c r="C661" s="224"/>
      <c r="D661" s="224"/>
      <c r="E661" s="224"/>
      <c r="F661" s="224"/>
      <c r="G661" s="224"/>
      <c r="H661" s="224"/>
      <c r="I661" s="224"/>
      <c r="J661" s="224"/>
      <c r="K661" s="224"/>
      <c r="L661" s="224"/>
      <c r="M661" s="224"/>
      <c r="N661" s="224"/>
    </row>
    <row r="662" spans="1:14" x14ac:dyDescent="0.25">
      <c r="A662" s="224"/>
      <c r="B662" s="224"/>
      <c r="C662" s="224"/>
      <c r="D662" s="224"/>
      <c r="E662" s="224"/>
      <c r="F662" s="224"/>
      <c r="G662" s="224"/>
      <c r="H662" s="224"/>
      <c r="I662" s="224"/>
      <c r="J662" s="224"/>
      <c r="K662" s="224"/>
      <c r="L662" s="224"/>
      <c r="M662" s="224"/>
      <c r="N662" s="224"/>
    </row>
    <row r="663" spans="1:14" x14ac:dyDescent="0.25">
      <c r="A663" s="224"/>
      <c r="B663" s="224"/>
      <c r="C663" s="224"/>
      <c r="D663" s="224"/>
      <c r="E663" s="224"/>
      <c r="F663" s="224"/>
      <c r="G663" s="224"/>
      <c r="H663" s="224"/>
      <c r="I663" s="224"/>
      <c r="J663" s="224"/>
      <c r="K663" s="224"/>
      <c r="L663" s="224"/>
      <c r="M663" s="224"/>
      <c r="N663" s="224"/>
    </row>
    <row r="664" spans="1:14" x14ac:dyDescent="0.25">
      <c r="A664" s="224"/>
      <c r="B664" s="224"/>
      <c r="C664" s="224"/>
      <c r="D664" s="224"/>
      <c r="E664" s="224"/>
      <c r="F664" s="224"/>
      <c r="G664" s="224"/>
      <c r="H664" s="224"/>
      <c r="I664" s="224"/>
      <c r="J664" s="224"/>
      <c r="K664" s="224"/>
      <c r="L664" s="224"/>
      <c r="M664" s="224"/>
      <c r="N664" s="224"/>
    </row>
    <row r="665" spans="1:14" x14ac:dyDescent="0.25">
      <c r="A665" s="224"/>
      <c r="B665" s="224"/>
      <c r="C665" s="224"/>
      <c r="D665" s="224"/>
      <c r="E665" s="224"/>
      <c r="F665" s="224"/>
      <c r="G665" s="224"/>
      <c r="H665" s="224"/>
      <c r="I665" s="224"/>
      <c r="J665" s="224"/>
      <c r="K665" s="224"/>
      <c r="L665" s="224"/>
      <c r="M665" s="224"/>
      <c r="N665" s="224"/>
    </row>
    <row r="666" spans="1:14" x14ac:dyDescent="0.25">
      <c r="A666" s="224"/>
      <c r="B666" s="224"/>
      <c r="C666" s="224"/>
      <c r="D666" s="224"/>
      <c r="E666" s="224"/>
      <c r="F666" s="224"/>
      <c r="G666" s="224"/>
      <c r="H666" s="224"/>
      <c r="I666" s="224"/>
      <c r="J666" s="224"/>
      <c r="K666" s="224"/>
      <c r="L666" s="224"/>
      <c r="M666" s="224"/>
      <c r="N666" s="224"/>
    </row>
    <row r="667" spans="1:14" x14ac:dyDescent="0.25">
      <c r="A667" s="224"/>
      <c r="B667" s="224"/>
      <c r="C667" s="224"/>
      <c r="D667" s="224"/>
      <c r="E667" s="224"/>
      <c r="F667" s="224"/>
      <c r="G667" s="224"/>
      <c r="H667" s="224"/>
      <c r="I667" s="224"/>
      <c r="J667" s="224"/>
      <c r="K667" s="224"/>
      <c r="L667" s="224"/>
      <c r="M667" s="224"/>
      <c r="N667" s="224"/>
    </row>
    <row r="668" spans="1:14" x14ac:dyDescent="0.25">
      <c r="A668" s="224"/>
      <c r="B668" s="224"/>
      <c r="C668" s="224"/>
      <c r="D668" s="224"/>
      <c r="E668" s="224"/>
      <c r="F668" s="224"/>
      <c r="G668" s="224"/>
      <c r="H668" s="224"/>
      <c r="I668" s="224"/>
      <c r="J668" s="224"/>
      <c r="K668" s="224"/>
      <c r="L668" s="224"/>
      <c r="M668" s="224"/>
      <c r="N668" s="224"/>
    </row>
    <row r="669" spans="1:14" x14ac:dyDescent="0.25">
      <c r="A669" s="224"/>
      <c r="B669" s="224"/>
      <c r="C669" s="224"/>
      <c r="D669" s="224"/>
      <c r="E669" s="224"/>
      <c r="F669" s="224"/>
      <c r="G669" s="224"/>
      <c r="H669" s="224"/>
      <c r="I669" s="224"/>
      <c r="J669" s="224"/>
      <c r="K669" s="224"/>
      <c r="L669" s="224"/>
      <c r="M669" s="224"/>
      <c r="N669" s="224"/>
    </row>
    <row r="670" spans="1:14" x14ac:dyDescent="0.25">
      <c r="A670" s="224"/>
      <c r="B670" s="224"/>
      <c r="C670" s="224"/>
      <c r="D670" s="224"/>
      <c r="E670" s="224"/>
      <c r="F670" s="224"/>
      <c r="G670" s="224"/>
      <c r="H670" s="224"/>
      <c r="I670" s="224"/>
      <c r="J670" s="224"/>
      <c r="K670" s="224"/>
      <c r="L670" s="224"/>
      <c r="M670" s="224"/>
      <c r="N670" s="224"/>
    </row>
    <row r="671" spans="1:14" x14ac:dyDescent="0.25">
      <c r="A671" s="224"/>
      <c r="B671" s="224"/>
      <c r="C671" s="224"/>
      <c r="D671" s="224"/>
      <c r="E671" s="224"/>
      <c r="F671" s="224"/>
      <c r="G671" s="224"/>
      <c r="H671" s="224"/>
      <c r="I671" s="224"/>
      <c r="J671" s="224"/>
      <c r="K671" s="224"/>
      <c r="L671" s="224"/>
      <c r="M671" s="224"/>
      <c r="N671" s="224"/>
    </row>
    <row r="672" spans="1:14" x14ac:dyDescent="0.25">
      <c r="A672" s="224"/>
      <c r="B672" s="224"/>
      <c r="C672" s="224"/>
      <c r="D672" s="224"/>
      <c r="E672" s="224"/>
      <c r="F672" s="224"/>
      <c r="G672" s="224"/>
      <c r="H672" s="224"/>
      <c r="I672" s="224"/>
      <c r="J672" s="224"/>
      <c r="K672" s="224"/>
      <c r="L672" s="224"/>
      <c r="M672" s="224"/>
      <c r="N672" s="224"/>
    </row>
    <row r="673" spans="1:14" x14ac:dyDescent="0.25">
      <c r="A673" s="224"/>
      <c r="B673" s="224"/>
      <c r="C673" s="224"/>
      <c r="D673" s="224"/>
      <c r="E673" s="224"/>
      <c r="F673" s="224"/>
      <c r="G673" s="224"/>
      <c r="H673" s="224"/>
      <c r="I673" s="224"/>
      <c r="J673" s="224"/>
      <c r="K673" s="224"/>
      <c r="L673" s="224"/>
      <c r="M673" s="224"/>
      <c r="N673" s="224"/>
    </row>
    <row r="674" spans="1:14" x14ac:dyDescent="0.25">
      <c r="A674" s="224"/>
      <c r="B674" s="224"/>
      <c r="C674" s="224"/>
      <c r="D674" s="224"/>
      <c r="E674" s="224"/>
      <c r="F674" s="224"/>
      <c r="G674" s="224"/>
      <c r="H674" s="224"/>
      <c r="I674" s="224"/>
      <c r="J674" s="224"/>
      <c r="K674" s="224"/>
      <c r="L674" s="224"/>
      <c r="M674" s="224"/>
      <c r="N674" s="224"/>
    </row>
    <row r="675" spans="1:14" x14ac:dyDescent="0.25">
      <c r="A675" s="224"/>
      <c r="B675" s="224"/>
      <c r="C675" s="224"/>
      <c r="D675" s="224"/>
      <c r="E675" s="224"/>
      <c r="F675" s="224"/>
      <c r="G675" s="224"/>
      <c r="H675" s="224"/>
      <c r="I675" s="224"/>
      <c r="J675" s="224"/>
      <c r="K675" s="224"/>
      <c r="L675" s="224"/>
      <c r="M675" s="224"/>
      <c r="N675" s="224"/>
    </row>
    <row r="676" spans="1:14" x14ac:dyDescent="0.25">
      <c r="A676" s="224"/>
      <c r="B676" s="224"/>
      <c r="C676" s="224"/>
      <c r="D676" s="224"/>
      <c r="E676" s="224"/>
      <c r="F676" s="224"/>
      <c r="G676" s="224"/>
      <c r="H676" s="224"/>
      <c r="I676" s="224"/>
      <c r="J676" s="224"/>
      <c r="K676" s="224"/>
      <c r="L676" s="224"/>
      <c r="M676" s="224"/>
      <c r="N676" s="224"/>
    </row>
  </sheetData>
  <sheetProtection sheet="1" formatCells="0" formatColumns="0" formatRows="0"/>
  <mergeCells count="20">
    <mergeCell ref="M46:M48"/>
    <mergeCell ref="M31:M33"/>
    <mergeCell ref="M86:M88"/>
    <mergeCell ref="M91:M93"/>
    <mergeCell ref="M96:M98"/>
    <mergeCell ref="M61:M63"/>
    <mergeCell ref="M51:M53"/>
    <mergeCell ref="M56:M58"/>
    <mergeCell ref="M41:M43"/>
    <mergeCell ref="M101:M103"/>
    <mergeCell ref="M66:M68"/>
    <mergeCell ref="M71:M73"/>
    <mergeCell ref="M76:M78"/>
    <mergeCell ref="M81:M83"/>
    <mergeCell ref="M16:M18"/>
    <mergeCell ref="M36:M38"/>
    <mergeCell ref="M21:M23"/>
    <mergeCell ref="M26:M28"/>
    <mergeCell ref="M5:M6"/>
    <mergeCell ref="M11:M13"/>
  </mergeCells>
  <phoneticPr fontId="0" type="noConversion"/>
  <conditionalFormatting sqref="M75:N75 M80:N80 M85:N85 M90:N90 M95:N95 M50:N50 M55:N55 M60:N60 M65:N65 M70:N70 M45:N45 M40:N40 M30:N30 M35:N35 M25:N25 M10:N10 M20:N20 M15:N15 M100:N100">
    <cfRule type="cellIs" dxfId="76" priority="1" stopIfTrue="1" operator="equal">
      <formula>"Clear"</formula>
    </cfRule>
  </conditionalFormatting>
  <pageMargins left="0.19685039370078741" right="0" top="0.19685039370078741" bottom="0" header="0" footer="0"/>
  <pageSetup paperSize="9" fitToHeight="2" orientation="portrait" r:id="rId1"/>
  <headerFooter alignWithMargins="0"/>
  <rowBreaks count="1" manualBreakCount="1">
    <brk id="63"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indexed="8"/>
  </sheetPr>
  <dimension ref="A1:M30"/>
  <sheetViews>
    <sheetView zoomScaleNormal="100" workbookViewId="0"/>
  </sheetViews>
  <sheetFormatPr defaultColWidth="8.84375" defaultRowHeight="12.5" x14ac:dyDescent="0.25"/>
  <cols>
    <col min="1" max="2" width="1.765625" style="366" customWidth="1"/>
    <col min="3" max="12" width="8.84375" style="366" customWidth="1"/>
    <col min="13" max="13" width="2.69140625" style="366" customWidth="1"/>
    <col min="14" max="19" width="8.84375" style="366" customWidth="1"/>
    <col min="20" max="16384" width="8.84375" style="366"/>
  </cols>
  <sheetData>
    <row r="1" spans="1:13" ht="15" customHeight="1" x14ac:dyDescent="0.25">
      <c r="A1" s="139"/>
      <c r="B1" s="139"/>
      <c r="C1" s="139"/>
      <c r="D1" s="139"/>
      <c r="E1" s="139"/>
      <c r="F1" s="139"/>
      <c r="G1" s="139"/>
      <c r="H1" s="139"/>
      <c r="I1" s="139"/>
      <c r="J1" s="139"/>
      <c r="K1" s="139"/>
      <c r="L1" s="139"/>
      <c r="M1" s="139"/>
    </row>
    <row r="2" spans="1:13" ht="22.5" customHeight="1" x14ac:dyDescent="0.25">
      <c r="A2" s="139"/>
      <c r="B2" s="117"/>
      <c r="C2" s="643" t="str">
        <f>FrontPage!B2</f>
        <v>Alldro cyfalaf 2022-23</v>
      </c>
      <c r="D2" s="117"/>
      <c r="E2" s="117"/>
      <c r="F2" s="117"/>
      <c r="G2" s="117"/>
      <c r="H2" s="117"/>
      <c r="I2" s="117"/>
      <c r="J2" s="117"/>
      <c r="K2" s="117"/>
      <c r="L2" s="189" t="s">
        <v>287</v>
      </c>
      <c r="M2" s="118"/>
    </row>
    <row r="3" spans="1:13" ht="19.5" customHeight="1" x14ac:dyDescent="0.35">
      <c r="A3" s="139"/>
      <c r="B3" s="119"/>
      <c r="C3" s="65" t="str">
        <f>'COR1-2'!B3</f>
        <v>Dewiswch eich awdurdod ar y dudalen flaen</v>
      </c>
      <c r="D3" s="120"/>
      <c r="E3" s="110"/>
      <c r="F3" s="110"/>
      <c r="G3" s="110"/>
      <c r="H3" s="110"/>
      <c r="I3" s="110"/>
      <c r="J3" s="110"/>
      <c r="K3" s="110"/>
      <c r="L3" s="110"/>
      <c r="M3" s="121"/>
    </row>
    <row r="4" spans="1:13" ht="19.399999999999999" customHeight="1" x14ac:dyDescent="0.25">
      <c r="A4" s="139"/>
      <c r="B4" s="122"/>
      <c r="C4" s="110" t="str">
        <f>Text!F287</f>
        <v>Defnyddiwch y blwch isod i roi naratif ategol cryno ar unrhyw newid mewn amgylchiadau a allai effeithio ar</v>
      </c>
      <c r="D4" s="110"/>
      <c r="E4" s="110"/>
      <c r="F4" s="110"/>
      <c r="G4" s="110"/>
      <c r="H4" s="110"/>
      <c r="I4" s="110"/>
      <c r="J4" s="110"/>
      <c r="K4" s="110"/>
      <c r="L4" s="110"/>
      <c r="M4" s="121"/>
    </row>
    <row r="5" spans="1:13" x14ac:dyDescent="0.25">
      <c r="A5" s="139"/>
      <c r="B5" s="122"/>
      <c r="C5" s="110" t="str">
        <f>Text!F288</f>
        <v>y ffigurau rhagolygol o gwmpas yr amser hwn.</v>
      </c>
      <c r="D5" s="110"/>
      <c r="E5" s="110"/>
      <c r="F5" s="110"/>
      <c r="G5" s="110"/>
      <c r="H5" s="110"/>
      <c r="I5" s="110"/>
      <c r="J5" s="110"/>
      <c r="K5" s="110"/>
      <c r="L5" s="110"/>
      <c r="M5" s="121"/>
    </row>
    <row r="6" spans="1:13" x14ac:dyDescent="0.25">
      <c r="A6" s="139"/>
      <c r="B6" s="122"/>
      <c r="C6" s="110" t="str">
        <f>Text!F289</f>
        <v>Er enghraifft, gallai'r canlynol achosi newid neu addasiad i'r rhagolygon: oedi o ran prosiectau, newid blaenoriaethau ar gyfer budssoddi cyfalaf</v>
      </c>
      <c r="D6" s="110"/>
      <c r="E6" s="110"/>
      <c r="F6" s="110"/>
      <c r="G6" s="110"/>
      <c r="H6" s="110"/>
      <c r="I6" s="110"/>
      <c r="J6" s="110"/>
      <c r="K6" s="110"/>
      <c r="L6" s="110"/>
      <c r="M6" s="121"/>
    </row>
    <row r="7" spans="1:13" x14ac:dyDescent="0.25">
      <c r="A7" s="139"/>
      <c r="B7" s="122"/>
      <c r="C7" s="110" t="str">
        <f>Text!F290</f>
        <v xml:space="preserve">neu i bennu - dros dro - unrhyw wariant cyfalaf y gellid bod angen cyfarwyddyd cyfalafu ar ei gyfer. </v>
      </c>
      <c r="D7" s="110"/>
      <c r="E7" s="110"/>
      <c r="F7" s="110"/>
      <c r="G7" s="110"/>
      <c r="H7" s="110"/>
      <c r="I7" s="110"/>
      <c r="J7" s="110"/>
      <c r="K7" s="110"/>
      <c r="L7" s="110"/>
      <c r="M7" s="121"/>
    </row>
    <row r="8" spans="1:13" ht="15" customHeight="1" x14ac:dyDescent="0.25">
      <c r="A8" s="139"/>
      <c r="B8" s="122"/>
      <c r="C8" s="110"/>
      <c r="D8" s="110"/>
      <c r="E8" s="110"/>
      <c r="F8" s="110"/>
      <c r="G8" s="110"/>
      <c r="H8" s="110"/>
      <c r="I8" s="110"/>
      <c r="J8" s="110"/>
      <c r="K8" s="110"/>
      <c r="L8" s="110"/>
      <c r="M8" s="121"/>
    </row>
    <row r="9" spans="1:13" ht="15" customHeight="1" x14ac:dyDescent="0.25">
      <c r="A9" s="139"/>
      <c r="B9" s="122"/>
      <c r="C9" s="116"/>
      <c r="D9" s="123"/>
      <c r="E9" s="116"/>
      <c r="F9" s="116"/>
      <c r="G9" s="116"/>
      <c r="H9" s="116"/>
      <c r="I9" s="116"/>
      <c r="J9" s="116"/>
      <c r="K9" s="116"/>
      <c r="L9" s="110"/>
      <c r="M9" s="121"/>
    </row>
    <row r="10" spans="1:13" ht="15" customHeight="1" x14ac:dyDescent="0.25">
      <c r="A10" s="139"/>
      <c r="B10" s="122"/>
      <c r="C10" s="124"/>
      <c r="D10" s="124"/>
      <c r="E10" s="124"/>
      <c r="F10" s="124"/>
      <c r="G10" s="124"/>
      <c r="H10" s="124"/>
      <c r="I10" s="124"/>
      <c r="J10" s="124"/>
      <c r="K10" s="124"/>
      <c r="L10" s="110"/>
      <c r="M10" s="121"/>
    </row>
    <row r="11" spans="1:13" ht="15" customHeight="1" x14ac:dyDescent="0.25">
      <c r="A11" s="139"/>
      <c r="B11" s="122"/>
      <c r="C11" s="124"/>
      <c r="D11" s="124"/>
      <c r="E11" s="124"/>
      <c r="F11" s="124"/>
      <c r="G11" s="124"/>
      <c r="H11" s="124"/>
      <c r="I11" s="124"/>
      <c r="J11" s="124"/>
      <c r="K11" s="124"/>
      <c r="L11" s="110"/>
      <c r="M11" s="121"/>
    </row>
    <row r="12" spans="1:13" ht="15" customHeight="1" x14ac:dyDescent="0.25">
      <c r="A12" s="139"/>
      <c r="B12" s="122"/>
      <c r="C12" s="124"/>
      <c r="D12" s="124"/>
      <c r="E12" s="124"/>
      <c r="F12" s="124"/>
      <c r="G12" s="124"/>
      <c r="H12" s="124"/>
      <c r="I12" s="124"/>
      <c r="J12" s="124"/>
      <c r="K12" s="124"/>
      <c r="L12" s="110"/>
      <c r="M12" s="121"/>
    </row>
    <row r="13" spans="1:13" ht="15" customHeight="1" x14ac:dyDescent="0.25">
      <c r="A13" s="139"/>
      <c r="B13" s="122"/>
      <c r="C13" s="124"/>
      <c r="D13" s="124"/>
      <c r="E13" s="124"/>
      <c r="F13" s="124"/>
      <c r="G13" s="124"/>
      <c r="H13" s="124"/>
      <c r="I13" s="124"/>
      <c r="J13" s="124"/>
      <c r="K13" s="124"/>
      <c r="L13" s="110"/>
      <c r="M13" s="121"/>
    </row>
    <row r="14" spans="1:13" ht="15" customHeight="1" x14ac:dyDescent="0.25">
      <c r="A14" s="139"/>
      <c r="B14" s="122"/>
      <c r="C14" s="124"/>
      <c r="D14" s="124"/>
      <c r="E14" s="124"/>
      <c r="F14" s="124"/>
      <c r="G14" s="124"/>
      <c r="H14" s="124"/>
      <c r="I14" s="124"/>
      <c r="J14" s="124"/>
      <c r="K14" s="124"/>
      <c r="L14" s="110"/>
      <c r="M14" s="121"/>
    </row>
    <row r="15" spans="1:13" ht="15" customHeight="1" x14ac:dyDescent="0.25">
      <c r="A15" s="139"/>
      <c r="B15" s="122"/>
      <c r="C15" s="124"/>
      <c r="D15" s="124"/>
      <c r="E15" s="124"/>
      <c r="F15" s="124"/>
      <c r="G15" s="124"/>
      <c r="H15" s="124"/>
      <c r="I15" s="124"/>
      <c r="J15" s="124"/>
      <c r="K15" s="124"/>
      <c r="L15" s="110"/>
      <c r="M15" s="121"/>
    </row>
    <row r="16" spans="1:13" ht="15" customHeight="1" x14ac:dyDescent="0.25">
      <c r="A16" s="139"/>
      <c r="B16" s="122"/>
      <c r="C16" s="124"/>
      <c r="D16" s="124"/>
      <c r="E16" s="124"/>
      <c r="F16" s="124"/>
      <c r="G16" s="124"/>
      <c r="H16" s="124"/>
      <c r="I16" s="124"/>
      <c r="J16" s="124"/>
      <c r="K16" s="124"/>
      <c r="L16" s="110"/>
      <c r="M16" s="121"/>
    </row>
    <row r="17" spans="1:13" ht="15" customHeight="1" x14ac:dyDescent="0.25">
      <c r="A17" s="139"/>
      <c r="B17" s="122"/>
      <c r="C17" s="124"/>
      <c r="D17" s="124"/>
      <c r="E17" s="124"/>
      <c r="F17" s="124"/>
      <c r="G17" s="124"/>
      <c r="H17" s="124"/>
      <c r="I17" s="124"/>
      <c r="J17" s="124"/>
      <c r="K17" s="124"/>
      <c r="L17" s="110"/>
      <c r="M17" s="121"/>
    </row>
    <row r="18" spans="1:13" ht="15" customHeight="1" x14ac:dyDescent="0.25">
      <c r="A18" s="139"/>
      <c r="B18" s="122"/>
      <c r="C18" s="124"/>
      <c r="D18" s="124"/>
      <c r="E18" s="124"/>
      <c r="F18" s="124"/>
      <c r="G18" s="124"/>
      <c r="H18" s="124"/>
      <c r="I18" s="124"/>
      <c r="J18" s="124"/>
      <c r="K18" s="124"/>
      <c r="L18" s="110"/>
      <c r="M18" s="121"/>
    </row>
    <row r="19" spans="1:13" ht="15" customHeight="1" x14ac:dyDescent="0.25">
      <c r="A19" s="139"/>
      <c r="B19" s="122"/>
      <c r="C19" s="116"/>
      <c r="D19" s="116"/>
      <c r="E19" s="116"/>
      <c r="F19" s="116"/>
      <c r="G19" s="116"/>
      <c r="H19" s="116"/>
      <c r="I19" s="116"/>
      <c r="J19" s="116"/>
      <c r="K19" s="116"/>
      <c r="L19" s="110"/>
      <c r="M19" s="121"/>
    </row>
    <row r="20" spans="1:13" ht="15" customHeight="1" x14ac:dyDescent="0.25">
      <c r="A20" s="139"/>
      <c r="B20" s="122"/>
      <c r="C20" s="116"/>
      <c r="D20" s="116"/>
      <c r="E20" s="116"/>
      <c r="F20" s="116"/>
      <c r="G20" s="116"/>
      <c r="H20" s="116"/>
      <c r="I20" s="116"/>
      <c r="J20" s="116"/>
      <c r="K20" s="116"/>
      <c r="L20" s="110"/>
      <c r="M20" s="121"/>
    </row>
    <row r="21" spans="1:13" ht="15" customHeight="1" x14ac:dyDescent="0.25">
      <c r="A21" s="139"/>
      <c r="B21" s="122"/>
      <c r="C21" s="116"/>
      <c r="D21" s="116"/>
      <c r="E21" s="116"/>
      <c r="F21" s="116"/>
      <c r="G21" s="116"/>
      <c r="H21" s="116"/>
      <c r="I21" s="116"/>
      <c r="J21" s="116"/>
      <c r="K21" s="116"/>
      <c r="L21" s="110"/>
      <c r="M21" s="121"/>
    </row>
    <row r="22" spans="1:13" ht="15" customHeight="1" x14ac:dyDescent="0.25">
      <c r="A22" s="139"/>
      <c r="B22" s="122"/>
      <c r="C22" s="116"/>
      <c r="D22" s="116"/>
      <c r="E22" s="116"/>
      <c r="F22" s="116"/>
      <c r="G22" s="116"/>
      <c r="H22" s="116"/>
      <c r="I22" s="116"/>
      <c r="J22" s="116"/>
      <c r="K22" s="116"/>
      <c r="L22" s="110"/>
      <c r="M22" s="121"/>
    </row>
    <row r="23" spans="1:13" ht="15" customHeight="1" x14ac:dyDescent="0.25">
      <c r="A23" s="139"/>
      <c r="B23" s="122"/>
      <c r="C23" s="116"/>
      <c r="D23" s="116"/>
      <c r="E23" s="116"/>
      <c r="F23" s="116"/>
      <c r="G23" s="116"/>
      <c r="H23" s="116"/>
      <c r="I23" s="116"/>
      <c r="J23" s="116"/>
      <c r="K23" s="116"/>
      <c r="L23" s="110"/>
      <c r="M23" s="121"/>
    </row>
    <row r="24" spans="1:13" ht="15" customHeight="1" x14ac:dyDescent="0.25">
      <c r="A24" s="139"/>
      <c r="B24" s="122"/>
      <c r="C24" s="116"/>
      <c r="D24" s="116"/>
      <c r="E24" s="116"/>
      <c r="F24" s="116"/>
      <c r="G24" s="116"/>
      <c r="H24" s="116"/>
      <c r="I24" s="116"/>
      <c r="J24" s="116"/>
      <c r="K24" s="116"/>
      <c r="L24" s="110"/>
      <c r="M24" s="121"/>
    </row>
    <row r="25" spans="1:13" ht="15" customHeight="1" x14ac:dyDescent="0.25">
      <c r="A25" s="139"/>
      <c r="B25" s="122"/>
      <c r="C25" s="116"/>
      <c r="D25" s="116"/>
      <c r="E25" s="116"/>
      <c r="F25" s="116"/>
      <c r="G25" s="116"/>
      <c r="H25" s="116"/>
      <c r="I25" s="116"/>
      <c r="J25" s="116"/>
      <c r="K25" s="116"/>
      <c r="L25" s="110"/>
      <c r="M25" s="121"/>
    </row>
    <row r="26" spans="1:13" ht="15" customHeight="1" x14ac:dyDescent="0.25">
      <c r="A26" s="139"/>
      <c r="B26" s="122"/>
      <c r="C26" s="116"/>
      <c r="D26" s="116"/>
      <c r="E26" s="116"/>
      <c r="F26" s="116"/>
      <c r="G26" s="116"/>
      <c r="H26" s="116"/>
      <c r="I26" s="116"/>
      <c r="J26" s="116"/>
      <c r="K26" s="116"/>
      <c r="L26" s="110"/>
      <c r="M26" s="121"/>
    </row>
    <row r="27" spans="1:13" ht="15" customHeight="1" x14ac:dyDescent="0.25">
      <c r="A27" s="139"/>
      <c r="B27" s="122"/>
      <c r="C27" s="116"/>
      <c r="D27" s="116"/>
      <c r="E27" s="116"/>
      <c r="F27" s="116"/>
      <c r="G27" s="116"/>
      <c r="H27" s="116"/>
      <c r="I27" s="116"/>
      <c r="J27" s="116"/>
      <c r="K27" s="116"/>
      <c r="L27" s="110"/>
      <c r="M27" s="121"/>
    </row>
    <row r="28" spans="1:13" ht="15" customHeight="1" x14ac:dyDescent="0.25">
      <c r="A28" s="139"/>
      <c r="B28" s="122"/>
      <c r="C28" s="116"/>
      <c r="D28" s="116"/>
      <c r="E28" s="116"/>
      <c r="F28" s="116"/>
      <c r="G28" s="116"/>
      <c r="H28" s="116"/>
      <c r="I28" s="116"/>
      <c r="J28" s="116"/>
      <c r="K28" s="116"/>
      <c r="L28" s="110"/>
      <c r="M28" s="121"/>
    </row>
    <row r="29" spans="1:13" ht="15" customHeight="1" x14ac:dyDescent="0.25">
      <c r="A29" s="139"/>
      <c r="B29" s="122"/>
      <c r="C29" s="116"/>
      <c r="D29" s="116"/>
      <c r="E29" s="116"/>
      <c r="F29" s="116"/>
      <c r="G29" s="116"/>
      <c r="H29" s="116"/>
      <c r="I29" s="116"/>
      <c r="J29" s="116"/>
      <c r="K29" s="116"/>
      <c r="L29" s="110"/>
      <c r="M29" s="121"/>
    </row>
    <row r="30" spans="1:13" x14ac:dyDescent="0.25">
      <c r="A30" s="139"/>
      <c r="B30" s="125"/>
      <c r="C30" s="126"/>
      <c r="D30" s="126"/>
      <c r="E30" s="126"/>
      <c r="F30" s="126"/>
      <c r="G30" s="126"/>
      <c r="H30" s="126"/>
      <c r="I30" s="126"/>
      <c r="J30" s="126"/>
      <c r="K30" s="126"/>
      <c r="L30" s="126"/>
      <c r="M30" s="127"/>
    </row>
  </sheetData>
  <sheetProtection sheet="1" objects="1" scenarios="1" formatCells="0" formatColumns="0" formatRows="0"/>
  <phoneticPr fontId="24" type="noConversion"/>
  <printOptions horizontalCentered="1"/>
  <pageMargins left="0.19685039370078741" right="0.19685039370078741" top="0.39370078740157483" bottom="0.39370078740157483" header="0.39370078740157483" footer="0.3937007874015748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indexed="8"/>
  </sheetPr>
  <dimension ref="A1:I17"/>
  <sheetViews>
    <sheetView workbookViewId="0"/>
  </sheetViews>
  <sheetFormatPr defaultColWidth="8.765625" defaultRowHeight="15.5" x14ac:dyDescent="0.35"/>
  <cols>
    <col min="1" max="1" width="1.69140625" style="221" customWidth="1"/>
    <col min="2" max="2" width="3.07421875" style="221" customWidth="1"/>
    <col min="3" max="3" width="17.4609375" style="221" customWidth="1"/>
    <col min="4" max="4" width="13.84375" style="221" bestFit="1" customWidth="1"/>
    <col min="5" max="5" width="8.84375" style="221" customWidth="1"/>
    <col min="6" max="6" width="6" style="221" bestFit="1" customWidth="1"/>
    <col min="7" max="24" width="8.84375" style="221" customWidth="1"/>
    <col min="25" max="16384" width="8.765625" style="221"/>
  </cols>
  <sheetData>
    <row r="1" spans="1:9" x14ac:dyDescent="0.35">
      <c r="A1" s="138"/>
      <c r="B1" s="138"/>
      <c r="C1" s="138"/>
      <c r="D1" s="138"/>
      <c r="E1" s="138"/>
      <c r="F1" s="138"/>
      <c r="G1" s="138"/>
      <c r="H1" s="138"/>
      <c r="I1" s="325"/>
    </row>
    <row r="2" spans="1:9" ht="22.5" customHeight="1" x14ac:dyDescent="0.35">
      <c r="A2" s="138"/>
      <c r="B2" s="643" t="str">
        <f>FrontPage!B2</f>
        <v>Alldro cyfalaf 2022-23</v>
      </c>
      <c r="C2" s="14"/>
      <c r="D2" s="14"/>
      <c r="E2" s="14"/>
      <c r="F2" s="164"/>
      <c r="G2" s="164"/>
      <c r="H2" s="153" t="s">
        <v>287</v>
      </c>
      <c r="I2" s="325"/>
    </row>
    <row r="3" spans="1:9" ht="22.5" customHeight="1" x14ac:dyDescent="0.35">
      <c r="A3" s="138"/>
      <c r="B3" s="276"/>
      <c r="C3" s="65" t="str">
        <f>'COR1-2'!B3</f>
        <v>Dewiswch eich awdurdod ar y dudalen flaen</v>
      </c>
      <c r="D3" s="277"/>
      <c r="E3" s="277"/>
      <c r="F3" s="277"/>
      <c r="G3" s="277"/>
      <c r="H3" s="278"/>
      <c r="I3" s="325"/>
    </row>
    <row r="4" spans="1:9" ht="55.5" customHeight="1" x14ac:dyDescent="0.35">
      <c r="A4" s="138"/>
      <c r="B4" s="276"/>
      <c r="C4" s="279"/>
      <c r="D4" s="277"/>
      <c r="E4" s="277"/>
      <c r="F4" s="277"/>
      <c r="G4" s="277"/>
      <c r="H4" s="278"/>
      <c r="I4" s="325"/>
    </row>
    <row r="5" spans="1:9" ht="24" customHeight="1" x14ac:dyDescent="0.35">
      <c r="A5" s="138"/>
      <c r="B5" s="276"/>
      <c r="C5" s="280" t="str">
        <f>Text!F303</f>
        <v>Dyluniad y ffurflen</v>
      </c>
      <c r="D5" s="277"/>
      <c r="E5" s="277"/>
      <c r="F5" s="277"/>
      <c r="G5" s="277"/>
      <c r="H5" s="278"/>
      <c r="I5" s="325"/>
    </row>
    <row r="6" spans="1:9" ht="102" customHeight="1" x14ac:dyDescent="0.35">
      <c r="A6" s="138"/>
      <c r="B6" s="276"/>
      <c r="C6" s="277"/>
      <c r="D6" s="277"/>
      <c r="E6" s="277"/>
      <c r="F6" s="277"/>
      <c r="G6" s="277"/>
      <c r="H6" s="278"/>
      <c r="I6" s="325"/>
    </row>
    <row r="7" spans="1:9" ht="9" customHeight="1" x14ac:dyDescent="0.35">
      <c r="A7" s="138"/>
      <c r="B7" s="276"/>
      <c r="C7" s="277"/>
      <c r="D7" s="277"/>
      <c r="E7" s="277"/>
      <c r="F7" s="277"/>
      <c r="G7" s="277"/>
      <c r="H7" s="278"/>
      <c r="I7" s="325"/>
    </row>
    <row r="8" spans="1:9" x14ac:dyDescent="0.35">
      <c r="A8" s="138"/>
      <c r="B8" s="276"/>
      <c r="C8" s="280" t="str">
        <f>Text!F304</f>
        <v>Dilysu</v>
      </c>
      <c r="D8" s="277"/>
      <c r="E8" s="277"/>
      <c r="F8" s="277"/>
      <c r="G8" s="277"/>
      <c r="H8" s="278"/>
      <c r="I8" s="325"/>
    </row>
    <row r="9" spans="1:9" ht="102" customHeight="1" x14ac:dyDescent="0.35">
      <c r="A9" s="138"/>
      <c r="B9" s="276"/>
      <c r="C9" s="277"/>
      <c r="D9" s="277"/>
      <c r="E9" s="277"/>
      <c r="F9" s="277"/>
      <c r="G9" s="277"/>
      <c r="H9" s="278"/>
      <c r="I9" s="325"/>
    </row>
    <row r="10" spans="1:9" ht="9" customHeight="1" x14ac:dyDescent="0.35">
      <c r="A10" s="138"/>
      <c r="B10" s="276"/>
      <c r="C10" s="277"/>
      <c r="D10" s="277"/>
      <c r="E10" s="277"/>
      <c r="F10" s="277"/>
      <c r="G10" s="277"/>
      <c r="H10" s="278"/>
      <c r="I10" s="325"/>
    </row>
    <row r="11" spans="1:9" x14ac:dyDescent="0.35">
      <c r="A11" s="138"/>
      <c r="B11" s="276"/>
      <c r="C11" s="280" t="str">
        <f>Text!F305</f>
        <v>Dogfennaeth</v>
      </c>
      <c r="D11" s="277"/>
      <c r="E11" s="277"/>
      <c r="F11" s="277"/>
      <c r="G11" s="277"/>
      <c r="H11" s="278"/>
      <c r="I11" s="325"/>
    </row>
    <row r="12" spans="1:9" ht="102" customHeight="1" x14ac:dyDescent="0.35">
      <c r="A12" s="138"/>
      <c r="B12" s="276"/>
      <c r="C12" s="277"/>
      <c r="D12" s="277"/>
      <c r="E12" s="277"/>
      <c r="F12" s="277"/>
      <c r="G12" s="277"/>
      <c r="H12" s="278"/>
      <c r="I12" s="325"/>
    </row>
    <row r="13" spans="1:9" ht="9" customHeight="1" x14ac:dyDescent="0.35">
      <c r="A13" s="138"/>
      <c r="B13" s="276"/>
      <c r="C13" s="277"/>
      <c r="D13" s="277"/>
      <c r="E13" s="277"/>
      <c r="F13" s="277"/>
      <c r="G13" s="277"/>
      <c r="H13" s="278"/>
      <c r="I13" s="325"/>
    </row>
    <row r="14" spans="1:9" x14ac:dyDescent="0.35">
      <c r="A14" s="138"/>
      <c r="B14" s="276"/>
      <c r="C14" s="280" t="str">
        <f>Text!F306</f>
        <v>Sylwadau cyffredinol</v>
      </c>
      <c r="D14" s="277"/>
      <c r="E14" s="277"/>
      <c r="F14" s="277"/>
      <c r="G14" s="277"/>
      <c r="H14" s="278"/>
      <c r="I14" s="325"/>
    </row>
    <row r="15" spans="1:9" ht="102" customHeight="1" x14ac:dyDescent="0.35">
      <c r="A15" s="138"/>
      <c r="B15" s="276"/>
      <c r="C15" s="277"/>
      <c r="D15" s="277"/>
      <c r="E15" s="277"/>
      <c r="F15" s="277"/>
      <c r="G15" s="277"/>
      <c r="H15" s="278"/>
      <c r="I15" s="325"/>
    </row>
    <row r="16" spans="1:9" x14ac:dyDescent="0.35">
      <c r="A16" s="138"/>
      <c r="B16" s="281"/>
      <c r="C16" s="282"/>
      <c r="D16" s="282"/>
      <c r="E16" s="282"/>
      <c r="F16" s="282"/>
      <c r="G16" s="282"/>
      <c r="H16" s="283"/>
      <c r="I16" s="325"/>
    </row>
    <row r="17" spans="1:9" x14ac:dyDescent="0.35">
      <c r="A17" s="325"/>
      <c r="B17" s="325"/>
      <c r="C17" s="325"/>
      <c r="D17" s="325"/>
      <c r="E17" s="325"/>
      <c r="F17" s="325"/>
      <c r="G17" s="325"/>
      <c r="H17" s="325"/>
      <c r="I17" s="325"/>
    </row>
  </sheetData>
  <sheetProtection sheet="1" objects="1" scenarios="1" formatCells="0" formatColumns="0" formatRows="0"/>
  <phoneticPr fontId="24" type="noConversion"/>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indexed="8"/>
  </sheetPr>
  <dimension ref="A1:W26"/>
  <sheetViews>
    <sheetView zoomScaleNormal="100" workbookViewId="0">
      <selection activeCell="D12" sqref="D12"/>
    </sheetView>
  </sheetViews>
  <sheetFormatPr defaultColWidth="8.84375" defaultRowHeight="15.5" x14ac:dyDescent="0.35"/>
  <cols>
    <col min="1" max="1" width="1.69140625" style="328" customWidth="1"/>
    <col min="2" max="2" width="3.23046875" style="328" customWidth="1"/>
    <col min="3" max="3" width="13.23046875" style="328" customWidth="1"/>
    <col min="4" max="7" width="8.84375" style="328" customWidth="1"/>
    <col min="8" max="8" width="3.3046875" style="328" customWidth="1"/>
    <col min="9" max="9" width="23.765625" style="328" customWidth="1"/>
    <col min="10" max="10" width="2.765625" style="328" customWidth="1"/>
    <col min="11" max="11" width="8.84375" style="328"/>
    <col min="12" max="12" width="8.84375" style="328" customWidth="1"/>
    <col min="13" max="16384" width="8.84375" style="328"/>
  </cols>
  <sheetData>
    <row r="1" spans="1:23" ht="13.5" customHeight="1" x14ac:dyDescent="0.35">
      <c r="A1" s="326"/>
      <c r="K1" s="326"/>
      <c r="L1" s="326"/>
      <c r="M1" s="326"/>
      <c r="N1" s="327"/>
      <c r="O1" s="326"/>
      <c r="P1" s="326"/>
      <c r="Q1" s="326"/>
      <c r="R1" s="327"/>
      <c r="S1" s="326"/>
      <c r="T1" s="326"/>
      <c r="U1" s="326"/>
      <c r="V1" s="327"/>
      <c r="W1" s="326"/>
    </row>
    <row r="2" spans="1:23" ht="22.5" customHeight="1" x14ac:dyDescent="0.35">
      <c r="A2" s="326"/>
      <c r="B2" s="128"/>
      <c r="C2" s="643" t="str">
        <f>FrontPage!B2</f>
        <v>Alldro cyfalaf 2022-23</v>
      </c>
      <c r="D2" s="643"/>
      <c r="E2" s="16"/>
      <c r="F2" s="16"/>
      <c r="G2" s="16"/>
      <c r="H2" s="16"/>
      <c r="I2" s="189" t="s">
        <v>287</v>
      </c>
      <c r="J2" s="129"/>
      <c r="K2" s="326"/>
      <c r="L2" s="326"/>
      <c r="M2" s="326"/>
      <c r="N2" s="327"/>
      <c r="O2" s="326"/>
      <c r="P2" s="326"/>
      <c r="Q2" s="326"/>
      <c r="R2" s="327"/>
      <c r="S2" s="326"/>
      <c r="T2" s="326"/>
      <c r="U2" s="326"/>
      <c r="V2" s="327"/>
      <c r="W2" s="326"/>
    </row>
    <row r="3" spans="1:23" ht="19.5" customHeight="1" x14ac:dyDescent="0.35">
      <c r="A3" s="326"/>
      <c r="B3" s="99"/>
      <c r="C3" s="65" t="str">
        <f>'COR1-2'!B3</f>
        <v>Dewiswch eich awdurdod ar y dudalen flaen</v>
      </c>
      <c r="D3" s="100"/>
      <c r="E3" s="104"/>
      <c r="F3" s="104"/>
      <c r="G3" s="104"/>
      <c r="H3" s="104"/>
      <c r="I3" s="104"/>
      <c r="J3" s="102"/>
      <c r="K3" s="326"/>
      <c r="L3" s="326"/>
      <c r="M3" s="326"/>
      <c r="N3" s="327"/>
      <c r="O3" s="326"/>
      <c r="P3" s="326"/>
      <c r="Q3" s="326"/>
      <c r="R3" s="327"/>
      <c r="S3" s="326"/>
      <c r="T3" s="326"/>
      <c r="U3" s="326"/>
      <c r="V3" s="327"/>
      <c r="W3" s="326"/>
    </row>
    <row r="4" spans="1:23" ht="3.75" customHeight="1" x14ac:dyDescent="0.35">
      <c r="A4" s="326"/>
      <c r="B4" s="99"/>
      <c r="C4" s="101"/>
      <c r="D4" s="101"/>
      <c r="E4" s="101"/>
      <c r="F4" s="101"/>
      <c r="G4" s="101"/>
      <c r="H4" s="103"/>
      <c r="I4" s="103"/>
      <c r="J4" s="102"/>
      <c r="K4" s="326"/>
      <c r="L4" s="326"/>
      <c r="M4" s="326"/>
      <c r="N4" s="327"/>
      <c r="O4" s="326"/>
      <c r="P4" s="326"/>
      <c r="Q4" s="326"/>
      <c r="R4" s="327"/>
      <c r="S4" s="326"/>
      <c r="T4" s="326"/>
      <c r="U4" s="326"/>
      <c r="V4" s="327"/>
      <c r="W4" s="326"/>
    </row>
    <row r="5" spans="1:23" x14ac:dyDescent="0.35">
      <c r="A5" s="326"/>
      <c r="B5" s="99"/>
      <c r="C5" s="104" t="str">
        <f>Text!F291</f>
        <v>Y Baich o Ymateb i'r Arolwg</v>
      </c>
      <c r="D5" s="103"/>
      <c r="E5" s="103"/>
      <c r="F5" s="103"/>
      <c r="G5" s="103"/>
      <c r="H5" s="103"/>
      <c r="I5" s="103"/>
      <c r="J5" s="102"/>
      <c r="K5" s="326"/>
      <c r="L5" s="326"/>
      <c r="M5" s="326"/>
      <c r="N5" s="327"/>
      <c r="O5" s="326"/>
      <c r="P5" s="326"/>
      <c r="Q5" s="326"/>
      <c r="R5" s="327"/>
      <c r="S5" s="326"/>
      <c r="T5" s="326"/>
      <c r="U5" s="326"/>
      <c r="V5" s="327"/>
      <c r="W5" s="326"/>
    </row>
    <row r="6" spans="1:23" s="367" customFormat="1" ht="38.25" customHeight="1" x14ac:dyDescent="0.25">
      <c r="A6" s="326"/>
      <c r="B6" s="99"/>
      <c r="C6" s="733" t="str">
        <f>Text!F292</f>
        <v xml:space="preserve">Mae Llywodraeth Cymru yn monitro'r baich o lenwi'r ffurflen casglu data hon. </v>
      </c>
      <c r="D6" s="733"/>
      <c r="E6" s="733"/>
      <c r="F6" s="733"/>
      <c r="G6" s="733"/>
      <c r="H6" s="733"/>
      <c r="I6" s="733"/>
      <c r="J6" s="106"/>
      <c r="K6" s="326"/>
      <c r="L6" s="326"/>
      <c r="M6" s="326"/>
      <c r="N6" s="327"/>
      <c r="O6" s="326"/>
      <c r="P6" s="326"/>
      <c r="Q6" s="326"/>
      <c r="R6" s="327"/>
      <c r="S6" s="326"/>
      <c r="T6" s="326"/>
      <c r="U6" s="326"/>
      <c r="V6" s="327"/>
      <c r="W6" s="326"/>
    </row>
    <row r="7" spans="1:23" s="367" customFormat="1" ht="29.25" customHeight="1" x14ac:dyDescent="0.25">
      <c r="A7" s="326"/>
      <c r="B7" s="99"/>
      <c r="C7" s="733" t="str">
        <f>Text!F293</f>
        <v xml:space="preserve">Nodwch yr amser a gymerwyd gennych chi (ac unrhyw gydweithwyr) i baratoi ac anfon y ffurflen. </v>
      </c>
      <c r="D7" s="733"/>
      <c r="E7" s="733"/>
      <c r="F7" s="733"/>
      <c r="G7" s="733"/>
      <c r="H7" s="733"/>
      <c r="I7" s="733"/>
      <c r="J7" s="106"/>
      <c r="K7" s="326"/>
      <c r="L7" s="326"/>
      <c r="M7" s="326"/>
      <c r="N7" s="327"/>
      <c r="O7" s="326"/>
      <c r="P7" s="326"/>
      <c r="Q7" s="326"/>
      <c r="R7" s="327"/>
      <c r="S7" s="326"/>
      <c r="T7" s="326"/>
      <c r="U7" s="326"/>
      <c r="V7" s="327"/>
      <c r="W7" s="326"/>
    </row>
    <row r="8" spans="1:23" s="367" customFormat="1" ht="12.75" customHeight="1" x14ac:dyDescent="0.25">
      <c r="A8" s="326"/>
      <c r="B8" s="99"/>
      <c r="C8" s="733" t="str">
        <f>Text!F294</f>
        <v>Dylech gynnwys yr amser a dreuliwyd ar weithgarwch i baratoi ac anfon y ffurflen hon yn unig, megis:</v>
      </c>
      <c r="D8" s="733"/>
      <c r="E8" s="733"/>
      <c r="F8" s="733"/>
      <c r="G8" s="733"/>
      <c r="H8" s="733"/>
      <c r="I8" s="733"/>
      <c r="J8" s="106"/>
      <c r="K8" s="326"/>
      <c r="L8" s="326"/>
      <c r="M8" s="326"/>
      <c r="N8" s="327"/>
      <c r="O8" s="326"/>
      <c r="P8" s="326"/>
      <c r="Q8" s="326"/>
      <c r="R8" s="327"/>
      <c r="S8" s="326"/>
      <c r="T8" s="326"/>
      <c r="U8" s="326"/>
      <c r="V8" s="327"/>
      <c r="W8" s="326"/>
    </row>
    <row r="9" spans="1:23" s="367" customFormat="1" ht="12.75" customHeight="1" x14ac:dyDescent="0.25">
      <c r="A9" s="326"/>
      <c r="B9" s="99"/>
      <c r="C9" s="733" t="str">
        <f>"● "&amp;Text!F295</f>
        <v>● casglu, dadansoddi a chyfuno'r cofnodion a'r data gofynnol</v>
      </c>
      <c r="D9" s="733"/>
      <c r="E9" s="733"/>
      <c r="F9" s="733"/>
      <c r="G9" s="733"/>
      <c r="H9" s="733"/>
      <c r="I9" s="733"/>
      <c r="J9" s="106"/>
      <c r="K9" s="326"/>
      <c r="L9" s="326"/>
      <c r="M9" s="326"/>
      <c r="N9" s="327"/>
      <c r="O9" s="326"/>
      <c r="P9" s="326"/>
      <c r="Q9" s="326"/>
      <c r="R9" s="327"/>
      <c r="S9" s="326"/>
      <c r="T9" s="326"/>
      <c r="U9" s="326"/>
      <c r="V9" s="327"/>
      <c r="W9" s="326"/>
    </row>
    <row r="10" spans="1:23" s="367" customFormat="1" ht="12.75" customHeight="1" x14ac:dyDescent="0.25">
      <c r="A10" s="326"/>
      <c r="B10" s="99"/>
      <c r="C10" s="733" t="str">
        <f>"● "&amp;Text!F296</f>
        <v>● cwblhau, gwirio, diwygio a chymeradwyo'r ffurflen.</v>
      </c>
      <c r="D10" s="733"/>
      <c r="E10" s="733"/>
      <c r="F10" s="733"/>
      <c r="G10" s="733"/>
      <c r="H10" s="733"/>
      <c r="I10" s="733"/>
      <c r="J10" s="106"/>
      <c r="K10" s="326"/>
      <c r="L10" s="326"/>
      <c r="M10" s="326"/>
      <c r="N10" s="327"/>
      <c r="O10" s="326"/>
      <c r="P10" s="326"/>
      <c r="Q10" s="326"/>
      <c r="R10" s="327"/>
      <c r="S10" s="326"/>
      <c r="T10" s="326"/>
      <c r="U10" s="326"/>
      <c r="V10" s="327"/>
      <c r="W10" s="326"/>
    </row>
    <row r="11" spans="1:23" s="367" customFormat="1" ht="12.5" x14ac:dyDescent="0.25">
      <c r="A11" s="326"/>
      <c r="B11" s="99"/>
      <c r="C11" s="105"/>
      <c r="D11" s="105"/>
      <c r="E11" s="105"/>
      <c r="F11" s="105"/>
      <c r="G11" s="105"/>
      <c r="H11" s="105"/>
      <c r="I11" s="105"/>
      <c r="J11" s="106"/>
      <c r="K11" s="326"/>
      <c r="L11" s="326"/>
      <c r="M11" s="326"/>
      <c r="N11" s="327"/>
      <c r="O11" s="326"/>
      <c r="P11" s="326"/>
      <c r="Q11" s="326"/>
      <c r="R11" s="327"/>
      <c r="S11" s="326"/>
      <c r="T11" s="326"/>
      <c r="U11" s="326"/>
      <c r="V11" s="327"/>
      <c r="W11" s="326"/>
    </row>
    <row r="12" spans="1:23" s="367" customFormat="1" ht="12.5" x14ac:dyDescent="0.25">
      <c r="A12" s="326"/>
      <c r="B12" s="99"/>
      <c r="C12" s="107" t="str">
        <f>Text!F297</f>
        <v>Nifer yr oriau</v>
      </c>
      <c r="D12" s="108"/>
      <c r="E12" s="109"/>
      <c r="F12" s="109"/>
      <c r="G12" s="110"/>
      <c r="H12" s="110"/>
      <c r="I12" s="111"/>
      <c r="J12" s="112"/>
      <c r="K12" s="326"/>
      <c r="L12" s="326"/>
      <c r="M12" s="326"/>
      <c r="N12" s="327"/>
      <c r="O12" s="326"/>
      <c r="P12" s="326"/>
      <c r="Q12" s="326"/>
      <c r="R12" s="327"/>
      <c r="S12" s="326"/>
      <c r="T12" s="326"/>
      <c r="U12" s="326"/>
      <c r="V12" s="327"/>
      <c r="W12" s="326"/>
    </row>
    <row r="13" spans="1:23" s="367" customFormat="1" ht="12.5" x14ac:dyDescent="0.25">
      <c r="A13" s="326"/>
      <c r="B13" s="99"/>
      <c r="C13" s="107"/>
      <c r="D13" s="111"/>
      <c r="E13" s="109"/>
      <c r="F13" s="109"/>
      <c r="G13" s="110"/>
      <c r="H13" s="110"/>
      <c r="I13" s="111"/>
      <c r="J13" s="112"/>
      <c r="K13" s="326"/>
      <c r="L13" s="326"/>
      <c r="M13" s="326"/>
      <c r="N13" s="327"/>
      <c r="O13" s="326"/>
      <c r="P13" s="326"/>
      <c r="Q13" s="326"/>
      <c r="R13" s="327"/>
      <c r="S13" s="326"/>
      <c r="T13" s="326"/>
      <c r="U13" s="326"/>
      <c r="V13" s="327"/>
      <c r="W13" s="326"/>
    </row>
    <row r="14" spans="1:23" s="367" customFormat="1" ht="19.5" customHeight="1" x14ac:dyDescent="0.25">
      <c r="A14" s="326"/>
      <c r="B14" s="99"/>
      <c r="C14" s="103" t="str">
        <f>Text!F298</f>
        <v>Mae croeso i chi ychwanegu unrhyw sylwadau</v>
      </c>
      <c r="D14" s="103"/>
      <c r="E14" s="103"/>
      <c r="F14" s="103"/>
      <c r="G14" s="103"/>
      <c r="H14" s="103"/>
      <c r="I14" s="103"/>
      <c r="J14" s="102"/>
      <c r="K14" s="326"/>
      <c r="L14" s="326"/>
      <c r="M14" s="326"/>
      <c r="N14" s="327"/>
      <c r="O14" s="326"/>
      <c r="P14" s="326"/>
      <c r="Q14" s="326"/>
      <c r="R14" s="327"/>
      <c r="S14" s="326"/>
      <c r="T14" s="326"/>
      <c r="U14" s="326"/>
      <c r="V14" s="327"/>
      <c r="W14" s="326"/>
    </row>
    <row r="15" spans="1:23" s="367" customFormat="1" ht="72.75" customHeight="1" x14ac:dyDescent="0.25">
      <c r="A15" s="326"/>
      <c r="B15" s="99"/>
      <c r="C15" s="734"/>
      <c r="D15" s="735"/>
      <c r="E15" s="735"/>
      <c r="F15" s="735"/>
      <c r="G15" s="735"/>
      <c r="H15" s="735"/>
      <c r="I15" s="736"/>
      <c r="J15" s="102"/>
      <c r="K15" s="326"/>
      <c r="L15" s="326"/>
      <c r="M15" s="326"/>
      <c r="N15" s="327"/>
      <c r="O15" s="326"/>
      <c r="P15" s="326"/>
      <c r="Q15" s="326"/>
      <c r="R15" s="327"/>
      <c r="S15" s="326"/>
      <c r="T15" s="326"/>
      <c r="U15" s="326"/>
      <c r="V15" s="327"/>
      <c r="W15" s="326"/>
    </row>
    <row r="16" spans="1:23" s="367" customFormat="1" ht="12.5" x14ac:dyDescent="0.25">
      <c r="A16" s="326"/>
      <c r="B16" s="113"/>
      <c r="C16" s="114"/>
      <c r="D16" s="114"/>
      <c r="E16" s="114"/>
      <c r="F16" s="114"/>
      <c r="G16" s="114"/>
      <c r="H16" s="114"/>
      <c r="I16" s="114"/>
      <c r="J16" s="115"/>
      <c r="K16" s="326"/>
      <c r="L16" s="326"/>
      <c r="M16" s="326"/>
      <c r="N16" s="327"/>
      <c r="O16" s="326"/>
      <c r="P16" s="326"/>
      <c r="Q16" s="326"/>
      <c r="R16" s="327"/>
      <c r="S16" s="326"/>
      <c r="T16" s="326"/>
      <c r="U16" s="326"/>
      <c r="V16" s="327"/>
      <c r="W16" s="326"/>
    </row>
    <row r="17" spans="1:23" x14ac:dyDescent="0.35">
      <c r="A17" s="326"/>
      <c r="K17" s="326"/>
      <c r="L17" s="326"/>
      <c r="M17" s="326"/>
      <c r="N17" s="327"/>
      <c r="O17" s="326"/>
      <c r="P17" s="326"/>
      <c r="Q17" s="326"/>
      <c r="R17" s="327"/>
      <c r="S17" s="326"/>
      <c r="T17" s="326"/>
      <c r="U17" s="326"/>
      <c r="V17" s="327"/>
      <c r="W17" s="326"/>
    </row>
    <row r="18" spans="1:23" ht="23.25" customHeight="1" x14ac:dyDescent="0.35">
      <c r="A18" s="326"/>
      <c r="K18" s="326"/>
      <c r="L18" s="326"/>
      <c r="M18" s="326"/>
      <c r="N18" s="327"/>
      <c r="O18" s="326"/>
      <c r="P18" s="326"/>
      <c r="Q18" s="326"/>
      <c r="R18" s="327"/>
      <c r="S18" s="326"/>
      <c r="T18" s="326"/>
      <c r="U18" s="326"/>
      <c r="V18" s="327"/>
      <c r="W18" s="326"/>
    </row>
    <row r="19" spans="1:23" ht="23.25" customHeight="1" x14ac:dyDescent="0.35">
      <c r="A19" s="326"/>
      <c r="K19" s="326"/>
      <c r="L19" s="326"/>
      <c r="M19" s="326"/>
      <c r="N19" s="327"/>
      <c r="O19" s="326"/>
      <c r="P19" s="326"/>
      <c r="Q19" s="326"/>
      <c r="R19" s="327"/>
      <c r="S19" s="326"/>
      <c r="T19" s="326"/>
      <c r="U19" s="326"/>
      <c r="V19" s="327"/>
      <c r="W19" s="326"/>
    </row>
    <row r="20" spans="1:23" ht="12.75" customHeight="1" x14ac:dyDescent="0.35">
      <c r="A20" s="326"/>
      <c r="K20" s="326"/>
      <c r="L20" s="326"/>
      <c r="M20" s="326"/>
      <c r="N20" s="327"/>
      <c r="O20" s="326"/>
      <c r="P20" s="326"/>
      <c r="Q20" s="326"/>
      <c r="R20" s="327"/>
      <c r="S20" s="326"/>
      <c r="T20" s="326"/>
      <c r="U20" s="326"/>
      <c r="V20" s="327"/>
      <c r="W20" s="326"/>
    </row>
    <row r="21" spans="1:23" ht="12.75" customHeight="1" x14ac:dyDescent="0.35">
      <c r="A21" s="326"/>
      <c r="K21" s="326"/>
      <c r="L21" s="326"/>
      <c r="M21" s="326"/>
      <c r="N21" s="327"/>
      <c r="O21" s="326"/>
      <c r="P21" s="326"/>
      <c r="Q21" s="326"/>
      <c r="R21" s="327"/>
      <c r="S21" s="326"/>
      <c r="T21" s="326"/>
      <c r="U21" s="326"/>
      <c r="V21" s="327"/>
      <c r="W21" s="326"/>
    </row>
    <row r="22" spans="1:23" x14ac:dyDescent="0.35">
      <c r="A22" s="326"/>
      <c r="K22" s="326"/>
      <c r="L22" s="326"/>
      <c r="M22" s="326"/>
      <c r="N22" s="327"/>
      <c r="O22" s="326"/>
      <c r="P22" s="326"/>
      <c r="Q22" s="326"/>
      <c r="R22" s="327"/>
      <c r="S22" s="326"/>
      <c r="T22" s="326"/>
      <c r="U22" s="326"/>
      <c r="V22" s="327"/>
      <c r="W22" s="326"/>
    </row>
    <row r="23" spans="1:23" x14ac:dyDescent="0.35">
      <c r="A23" s="326"/>
      <c r="K23" s="326"/>
      <c r="L23" s="326"/>
      <c r="M23" s="326"/>
      <c r="N23" s="327"/>
      <c r="O23" s="326"/>
      <c r="P23" s="326"/>
      <c r="Q23" s="326"/>
      <c r="R23" s="327"/>
      <c r="S23" s="326"/>
      <c r="T23" s="326"/>
      <c r="U23" s="326"/>
      <c r="V23" s="327"/>
      <c r="W23" s="326"/>
    </row>
    <row r="24" spans="1:23" x14ac:dyDescent="0.35">
      <c r="A24" s="326"/>
      <c r="K24" s="326"/>
      <c r="L24" s="326"/>
      <c r="M24" s="326"/>
      <c r="N24" s="327"/>
      <c r="O24" s="326"/>
      <c r="P24" s="326"/>
      <c r="Q24" s="326"/>
      <c r="R24" s="327"/>
      <c r="S24" s="326"/>
      <c r="T24" s="326"/>
      <c r="U24" s="326"/>
      <c r="V24" s="327"/>
      <c r="W24" s="326"/>
    </row>
    <row r="25" spans="1:23" x14ac:dyDescent="0.35">
      <c r="A25" s="326"/>
      <c r="K25" s="326"/>
      <c r="L25" s="326"/>
      <c r="M25" s="326"/>
      <c r="N25" s="327"/>
      <c r="O25" s="326"/>
      <c r="P25" s="326"/>
      <c r="Q25" s="326"/>
      <c r="R25" s="327"/>
      <c r="S25" s="326"/>
      <c r="T25" s="326"/>
      <c r="U25" s="326"/>
      <c r="V25" s="327"/>
      <c r="W25" s="326"/>
    </row>
    <row r="26" spans="1:23" x14ac:dyDescent="0.35">
      <c r="A26" s="326"/>
      <c r="K26" s="326"/>
      <c r="L26" s="326"/>
      <c r="M26" s="326"/>
      <c r="N26" s="327"/>
      <c r="O26" s="326"/>
      <c r="P26" s="326"/>
      <c r="Q26" s="326"/>
      <c r="R26" s="327"/>
      <c r="S26" s="326"/>
      <c r="T26" s="326"/>
      <c r="U26" s="326"/>
      <c r="V26" s="327"/>
      <c r="W26" s="326"/>
    </row>
  </sheetData>
  <sheetProtection sheet="1" objects="1" scenarios="1" formatCells="0" formatColumns="0" formatRows="0"/>
  <mergeCells count="6">
    <mergeCell ref="C10:I10"/>
    <mergeCell ref="C15:I15"/>
    <mergeCell ref="C6:I6"/>
    <mergeCell ref="C7:I7"/>
    <mergeCell ref="C8:I8"/>
    <mergeCell ref="C9:I9"/>
  </mergeCells>
  <phoneticPr fontId="24" type="noConversion"/>
  <conditionalFormatting sqref="J12:J13">
    <cfRule type="cellIs" dxfId="75" priority="1" stopIfTrue="1" operator="equal">
      <formula>"ü"</formula>
    </cfRule>
    <cfRule type="cellIs" dxfId="74" priority="2" stopIfTrue="1" operator="equal">
      <formula>"û"</formula>
    </cfRule>
    <cfRule type="cellIs" dxfId="73" priority="3" stopIfTrue="1" operator="equal">
      <formula>"!"</formula>
    </cfRule>
  </conditionalFormatting>
  <printOptions horizontalCentered="1"/>
  <pageMargins left="0.39370078740157483" right="0.39370078740157483" top="0.39370078740157483" bottom="0.39370078740157483"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rgb="FFFFFFCC"/>
    <pageSetUpPr fitToPage="1"/>
  </sheetPr>
  <dimension ref="A1:AQ1093"/>
  <sheetViews>
    <sheetView zoomScaleNormal="75" workbookViewId="0">
      <pane xSplit="2" ySplit="3" topLeftCell="C4" activePane="bottomRight" state="frozen"/>
      <selection activeCell="R9" sqref="R9"/>
      <selection pane="topRight" activeCell="R9" sqref="R9"/>
      <selection pane="bottomLeft" activeCell="R9" sqref="R9"/>
      <selection pane="bottomRight" activeCell="R9" sqref="R9"/>
    </sheetView>
  </sheetViews>
  <sheetFormatPr defaultColWidth="8.84375" defaultRowHeight="12.5" x14ac:dyDescent="0.25"/>
  <cols>
    <col min="1" max="1" width="15.4609375" style="1" bestFit="1" customWidth="1"/>
    <col min="2" max="2" width="7.84375" style="1" bestFit="1" customWidth="1"/>
    <col min="3" max="3" width="4.765625" style="1" customWidth="1"/>
    <col min="4" max="4" width="6.3046875" style="1" bestFit="1" customWidth="1"/>
    <col min="5" max="5" width="8.765625" style="1" bestFit="1" customWidth="1"/>
    <col min="6" max="6" width="8" style="1" bestFit="1" customWidth="1"/>
    <col min="7" max="7" width="7.53515625" style="1" customWidth="1"/>
    <col min="8" max="8" width="1.765625" style="1" customWidth="1"/>
    <col min="9" max="9" width="7.69140625" style="1" bestFit="1" customWidth="1"/>
    <col min="10" max="10" width="4.53515625" style="1" bestFit="1" customWidth="1"/>
    <col min="11" max="11" width="6.3046875" style="1" bestFit="1" customWidth="1"/>
    <col min="12" max="12" width="7.23046875" style="1" bestFit="1" customWidth="1"/>
    <col min="13" max="13" width="5.84375" style="1" bestFit="1" customWidth="1"/>
    <col min="14" max="14" width="2" style="1" bestFit="1" customWidth="1"/>
    <col min="15" max="15" width="8.84375" style="1"/>
    <col min="16" max="16" width="32.07421875" style="1" bestFit="1" customWidth="1"/>
    <col min="17" max="17" width="5.765625" style="1" customWidth="1"/>
    <col min="18" max="18" width="7.3046875" style="1" customWidth="1"/>
    <col min="19" max="20" width="9.07421875" style="1" bestFit="1" customWidth="1"/>
    <col min="21" max="21" width="8.07421875" style="1" bestFit="1" customWidth="1"/>
    <col min="22" max="27" width="8.84375" style="1"/>
    <col min="28" max="28" width="9.3046875" style="1" customWidth="1"/>
    <col min="29" max="29" width="4.53515625" style="1" customWidth="1"/>
    <col min="30" max="30" width="4.23046875" style="1" customWidth="1"/>
    <col min="31" max="31" width="4.53515625" style="1" customWidth="1"/>
    <col min="32" max="32" width="5.53515625" style="1" customWidth="1"/>
    <col min="33" max="39" width="8.84375" style="1"/>
    <col min="40" max="40" width="13.53515625" style="1" customWidth="1"/>
    <col min="41" max="41" width="12.84375" style="1" customWidth="1"/>
    <col min="42" max="48" width="8.84375" style="1"/>
    <col min="49" max="49" width="5.765625" style="1" customWidth="1"/>
    <col min="50" max="16384" width="8.84375" style="1"/>
  </cols>
  <sheetData>
    <row r="1" spans="1:43" ht="15.5" x14ac:dyDescent="0.35">
      <c r="A1" s="225" t="s">
        <v>429</v>
      </c>
      <c r="B1" s="609"/>
      <c r="C1" s="610"/>
      <c r="D1" s="611"/>
      <c r="AB1" s="228" t="s">
        <v>2828</v>
      </c>
    </row>
    <row r="2" spans="1:43" x14ac:dyDescent="0.25">
      <c r="B2" s="737" t="s">
        <v>2897</v>
      </c>
      <c r="C2" s="738"/>
      <c r="D2" s="738"/>
      <c r="E2" s="738"/>
      <c r="F2" s="738"/>
      <c r="G2" s="739"/>
    </row>
    <row r="3" spans="1:43" ht="13" x14ac:dyDescent="0.3">
      <c r="A3" s="229" t="s">
        <v>367</v>
      </c>
      <c r="B3" s="230" t="s">
        <v>284</v>
      </c>
      <c r="C3" s="230" t="s">
        <v>228</v>
      </c>
      <c r="D3" s="230" t="s">
        <v>229</v>
      </c>
      <c r="E3" s="230" t="s">
        <v>230</v>
      </c>
      <c r="F3" s="230" t="s">
        <v>285</v>
      </c>
      <c r="G3" s="230" t="s">
        <v>227</v>
      </c>
      <c r="H3" s="230"/>
      <c r="I3" s="534" t="s">
        <v>243</v>
      </c>
      <c r="J3" s="534" t="s">
        <v>313</v>
      </c>
      <c r="L3" s="8">
        <f>L937+L1024+L1083</f>
        <v>0</v>
      </c>
      <c r="M3" s="8">
        <f>M937+M1024+M1083</f>
        <v>0</v>
      </c>
      <c r="N3" s="12">
        <f>L3-M3</f>
        <v>0</v>
      </c>
      <c r="AB3" s="1" t="s">
        <v>284</v>
      </c>
      <c r="AC3" s="1" t="s">
        <v>228</v>
      </c>
      <c r="AD3" s="1" t="s">
        <v>229</v>
      </c>
      <c r="AE3" s="1" t="s">
        <v>230</v>
      </c>
      <c r="AF3" s="1" t="s">
        <v>285</v>
      </c>
      <c r="AG3" s="1" t="s">
        <v>2829</v>
      </c>
      <c r="AH3" s="1" t="s">
        <v>2830</v>
      </c>
      <c r="AI3" s="1" t="s">
        <v>2831</v>
      </c>
      <c r="AJ3" s="1" t="s">
        <v>2802</v>
      </c>
      <c r="AK3" s="1" t="s">
        <v>2803</v>
      </c>
      <c r="AL3" s="1" t="s">
        <v>2804</v>
      </c>
      <c r="AM3" s="1" t="s">
        <v>2805</v>
      </c>
      <c r="AN3" s="1" t="s">
        <v>2806</v>
      </c>
      <c r="AO3" s="1" t="s">
        <v>2807</v>
      </c>
      <c r="AP3" s="1" t="s">
        <v>2832</v>
      </c>
      <c r="AQ3" s="1" t="s">
        <v>2808</v>
      </c>
    </row>
    <row r="4" spans="1:43" ht="15.5" x14ac:dyDescent="0.35">
      <c r="A4" s="5" t="str">
        <f>C4&amp;"_"&amp;D4&amp;"_"&amp;E4</f>
        <v>COR_1.1_1</v>
      </c>
      <c r="B4" s="1">
        <f t="shared" ref="B4:B67" si="0">Year</f>
        <v>202223</v>
      </c>
      <c r="C4" s="231" t="s">
        <v>287</v>
      </c>
      <c r="D4" s="1">
        <v>1.1000000000000001</v>
      </c>
      <c r="E4" s="1">
        <v>1</v>
      </c>
      <c r="F4" s="2">
        <f t="shared" ref="F4:F73" si="1">UANumber</f>
        <v>0</v>
      </c>
      <c r="G4" s="236">
        <f t="shared" ref="G4:G73" si="2">IF(VLOOKUP(D4,COR1_2,E4+2,FALSE)="",0,VLOOKUP(D4,COR1_2,E4+2,FALSE))</f>
        <v>0</v>
      </c>
      <c r="I4" s="3">
        <v>1</v>
      </c>
      <c r="J4" s="3">
        <v>1</v>
      </c>
      <c r="K4" s="131"/>
      <c r="L4" s="228" t="s">
        <v>2819</v>
      </c>
      <c r="O4" s="237" t="s">
        <v>2820</v>
      </c>
      <c r="AB4" s="304">
        <f>Year</f>
        <v>202223</v>
      </c>
      <c r="AC4" s="304" t="s">
        <v>287</v>
      </c>
      <c r="AD4" s="304">
        <v>1.1000000000000001</v>
      </c>
      <c r="AE4" s="304">
        <v>9</v>
      </c>
      <c r="AF4" s="304">
        <f>UANumber</f>
        <v>0</v>
      </c>
      <c r="AG4" s="304">
        <f ca="1">IF(VLOOKUP($AD4,INDIRECT($AC4&amp;"Val"),2,FALSE)="",0,VLOOKUP($AD4,INDIRECT($AC4&amp;"Val"),2,FALSE))</f>
        <v>0</v>
      </c>
      <c r="AH4" s="304">
        <f ca="1">IF(VLOOKUP($AD4,INDIRECT($AC4&amp;"Val"),3,FALSE)="",0,VLOOKUP($AD4,INDIRECT($AC4&amp;"Val"),3,FALSE))</f>
        <v>0</v>
      </c>
      <c r="AI4" s="304">
        <f ca="1">IF(VLOOKUP($AD4,INDIRECT($AC4&amp;"Val"),4,FALSE)="",0,VLOOKUP($AD4,INDIRECT($AC4&amp;"Val"),4,FALSE))</f>
        <v>0</v>
      </c>
      <c r="AJ4" s="304" t="str">
        <f ca="1">IF(VLOOKUP($AD4,INDIRECT($AC4&amp;"Val"),7,FALSE)="","",VLOOKUP($AD4,INDIRECT($AC4&amp;"Val"),7,FALSE))</f>
        <v/>
      </c>
      <c r="AK4" s="304" t="str">
        <f ca="1">IF(VLOOKUP($AD4,INDIRECT($AC4&amp;"Val"),8,FALSE)="","",VLOOKUP($AD4,INDIRECT($AC4&amp;"Val"),8,FALSE))</f>
        <v/>
      </c>
      <c r="AL4" s="304" t="str">
        <f ca="1">IF(VLOOKUP($AD4,INDIRECT($AC4&amp;"Val"),9,FALSE)="","",VLOOKUP($AD4,INDIRECT($AC4&amp;"Val"),9,FALSE))</f>
        <v/>
      </c>
      <c r="AM4" s="304" t="str">
        <f ca="1">IF(VLOOKUP($AD4,INDIRECT($AC4&amp;"Val"),10,FALSE)="","",VLOOKUP($AD4,INDIRECT($AC4&amp;"Val"),10,FALSE))</f>
        <v/>
      </c>
      <c r="AN4" s="304" t="str">
        <f ca="1">IF(VLOOKUP($AD4,INDIRECT($AC4&amp;"Val"),11,FALSE)="","",VLOOKUP($AD4,INDIRECT($AC4&amp;"Val"),11,FALSE))</f>
        <v/>
      </c>
      <c r="AO4" s="304" t="str">
        <f ca="1">IF(VLOOKUP($AD4,INDIRECT($AC4&amp;"Val"),12,FALSE)="","",VLOOKUP($AD4,INDIRECT($AC4&amp;"Val"),12,FALSE))</f>
        <v/>
      </c>
      <c r="AP4" s="304" t="str">
        <f ca="1">IF(VLOOKUP($AD4,INDIRECT($AC4&amp;"Val"),13,FALSE)="","",VLOOKUP($AD4,INDIRECT($AC4&amp;"Val"),13,FALSE))</f>
        <v/>
      </c>
      <c r="AQ4" s="305" t="str">
        <f ca="1">IF(VLOOKUP($AD4,INDIRECT($AC4&amp;"Val"),14,FALSE)="","",VLOOKUP($AD4,INDIRECT($AC4&amp;"Val"),14,FALSE))</f>
        <v/>
      </c>
    </row>
    <row r="5" spans="1:43" ht="13" x14ac:dyDescent="0.3">
      <c r="A5" s="5" t="str">
        <f t="shared" ref="A5:A37" si="3">C5&amp;"_"&amp;D5&amp;"_"&amp;E5</f>
        <v>COR_1.2_1</v>
      </c>
      <c r="B5" s="1">
        <f t="shared" si="0"/>
        <v>202223</v>
      </c>
      <c r="C5" s="231" t="s">
        <v>287</v>
      </c>
      <c r="D5" s="1">
        <v>1.2</v>
      </c>
      <c r="E5" s="1">
        <v>1</v>
      </c>
      <c r="F5" s="2">
        <f t="shared" si="1"/>
        <v>0</v>
      </c>
      <c r="G5" s="236">
        <f t="shared" si="2"/>
        <v>0</v>
      </c>
      <c r="I5" s="3">
        <v>2</v>
      </c>
      <c r="J5" s="3">
        <v>2</v>
      </c>
      <c r="K5" s="132"/>
      <c r="P5" s="238" t="s">
        <v>2825</v>
      </c>
      <c r="Q5" s="240"/>
      <c r="R5" s="240"/>
      <c r="S5" s="238" t="s">
        <v>1853</v>
      </c>
      <c r="T5" s="241"/>
      <c r="U5" s="239"/>
      <c r="AB5" s="1">
        <f t="shared" ref="AB5:AB36" si="4">Year</f>
        <v>202223</v>
      </c>
      <c r="AC5" s="233" t="s">
        <v>287</v>
      </c>
      <c r="AD5" s="1">
        <v>1.2</v>
      </c>
      <c r="AE5" s="1">
        <v>9</v>
      </c>
      <c r="AF5" s="1">
        <f t="shared" ref="AF5:AF36" si="5">UANumber</f>
        <v>0</v>
      </c>
      <c r="AG5" s="1">
        <f t="shared" ref="AG5:AG36" ca="1" si="6">IF(VLOOKUP($AD5,INDIRECT($AC5&amp;"Val"),2,FALSE)="",0,VLOOKUP($AD5,INDIRECT($AC5&amp;"Val"),2,FALSE))</f>
        <v>0</v>
      </c>
      <c r="AH5" s="1">
        <f t="shared" ref="AH5:AH36" ca="1" si="7">IF(VLOOKUP($AD5,INDIRECT($AC5&amp;"Val"),3,FALSE)="",0,VLOOKUP($AD5,INDIRECT($AC5&amp;"Val"),3,FALSE))</f>
        <v>0</v>
      </c>
      <c r="AI5" s="1">
        <f t="shared" ref="AI5:AI36" ca="1" si="8">IF(VLOOKUP($AD5,INDIRECT($AC5&amp;"Val"),4,FALSE)="",0,VLOOKUP($AD5,INDIRECT($AC5&amp;"Val"),4,FALSE))</f>
        <v>0</v>
      </c>
      <c r="AJ5" s="1" t="str">
        <f ca="1">IF(VLOOKUP($AD5,INDIRECT($AC5&amp;"Val"),7,FALSE)="","",VLOOKUP($AD5,INDIRECT($AC5&amp;"Val"),7,FALSE))</f>
        <v/>
      </c>
      <c r="AK5" s="1" t="str">
        <f ca="1">IF(VLOOKUP($AD5,INDIRECT($AC5&amp;"Val"),8,FALSE)="","",VLOOKUP($AD5,INDIRECT($AC5&amp;"Val"),8,FALSE))</f>
        <v/>
      </c>
      <c r="AL5" s="1" t="str">
        <f ca="1">IF(VLOOKUP($AD5,INDIRECT($AC5&amp;"Val"),9,FALSE)="","",VLOOKUP($AD5,INDIRECT($AC5&amp;"Val"),9,FALSE))</f>
        <v/>
      </c>
      <c r="AM5" s="1" t="str">
        <f ca="1">IF(VLOOKUP($AD5,INDIRECT($AC5&amp;"Val"),10,FALSE)="","",VLOOKUP($AD5,INDIRECT($AC5&amp;"Val"),10,FALSE))</f>
        <v/>
      </c>
      <c r="AN5" s="1" t="str">
        <f ca="1">IF(VLOOKUP($AD5,INDIRECT($AC5&amp;"Val"),11,FALSE)="","",VLOOKUP($AD5,INDIRECT($AC5&amp;"Val"),11,FALSE))</f>
        <v/>
      </c>
      <c r="AO5" s="1" t="str">
        <f ca="1">IF(VLOOKUP($AD5,INDIRECT($AC5&amp;"Val"),12,FALSE)="","",VLOOKUP($AD5,INDIRECT($AC5&amp;"Val"),12,FALSE))</f>
        <v/>
      </c>
      <c r="AP5" s="1" t="str">
        <f ca="1">IF(VLOOKUP($AD5,INDIRECT($AC5&amp;"Val"),13,FALSE)="","",VLOOKUP($AD5,INDIRECT($AC5&amp;"Val"),13,FALSE))</f>
        <v/>
      </c>
      <c r="AQ5" s="262" t="str">
        <f ca="1">IF(VLOOKUP($AD5,INDIRECT($AC5&amp;"Val"),14,FALSE)="","",VLOOKUP($AD5,INDIRECT($AC5&amp;"Val"),14,FALSE))</f>
        <v/>
      </c>
    </row>
    <row r="6" spans="1:43" ht="13" x14ac:dyDescent="0.3">
      <c r="A6" s="5" t="str">
        <f t="shared" si="3"/>
        <v>COR_2_1</v>
      </c>
      <c r="B6" s="1">
        <f t="shared" si="0"/>
        <v>202223</v>
      </c>
      <c r="C6" s="231" t="s">
        <v>287</v>
      </c>
      <c r="D6" s="1">
        <v>2</v>
      </c>
      <c r="E6" s="1">
        <v>1</v>
      </c>
      <c r="F6" s="2">
        <f t="shared" si="1"/>
        <v>0</v>
      </c>
      <c r="G6" s="236">
        <f t="shared" si="2"/>
        <v>0</v>
      </c>
      <c r="I6" s="3">
        <v>3</v>
      </c>
      <c r="J6" s="3">
        <v>3</v>
      </c>
      <c r="K6" s="132"/>
      <c r="O6" s="243" t="s">
        <v>2823</v>
      </c>
      <c r="P6" s="242" t="s">
        <v>2821</v>
      </c>
      <c r="Q6" s="242" t="s">
        <v>2822</v>
      </c>
      <c r="R6" s="242" t="s">
        <v>362</v>
      </c>
      <c r="S6" s="243" t="s">
        <v>2821</v>
      </c>
      <c r="T6" s="243" t="s">
        <v>2822</v>
      </c>
      <c r="U6" s="243" t="s">
        <v>362</v>
      </c>
      <c r="AB6" s="1">
        <f t="shared" si="4"/>
        <v>202223</v>
      </c>
      <c r="AC6" s="233" t="s">
        <v>287</v>
      </c>
      <c r="AD6" s="1">
        <v>2</v>
      </c>
      <c r="AE6" s="1">
        <v>9</v>
      </c>
      <c r="AF6" s="1">
        <f t="shared" si="5"/>
        <v>0</v>
      </c>
      <c r="AG6" s="1">
        <f t="shared" ca="1" si="6"/>
        <v>0</v>
      </c>
      <c r="AH6" s="1">
        <f t="shared" ca="1" si="7"/>
        <v>0</v>
      </c>
      <c r="AI6" s="1">
        <f t="shared" ca="1" si="8"/>
        <v>0</v>
      </c>
      <c r="AJ6" s="1" t="str">
        <f t="shared" ref="AJ6:AJ69" ca="1" si="9">IF(VLOOKUP($AD6,INDIRECT($AC6&amp;"Val"),7,FALSE)="","",VLOOKUP($AD6,INDIRECT($AC6&amp;"Val"),7,FALSE))</f>
        <v/>
      </c>
      <c r="AK6" s="1" t="str">
        <f t="shared" ref="AK6:AK69" ca="1" si="10">IF(VLOOKUP($AD6,INDIRECT($AC6&amp;"Val"),8,FALSE)="","",VLOOKUP($AD6,INDIRECT($AC6&amp;"Val"),8,FALSE))</f>
        <v/>
      </c>
      <c r="AL6" s="1" t="str">
        <f t="shared" ref="AL6:AL69" ca="1" si="11">IF(VLOOKUP($AD6,INDIRECT($AC6&amp;"Val"),9,FALSE)="","",VLOOKUP($AD6,INDIRECT($AC6&amp;"Val"),9,FALSE))</f>
        <v/>
      </c>
      <c r="AM6" s="1" t="str">
        <f t="shared" ref="AM6:AM69" ca="1" si="12">IF(VLOOKUP($AD6,INDIRECT($AC6&amp;"Val"),10,FALSE)="","",VLOOKUP($AD6,INDIRECT($AC6&amp;"Val"),10,FALSE))</f>
        <v/>
      </c>
      <c r="AN6" s="1" t="str">
        <f t="shared" ref="AN6:AN69" ca="1" si="13">IF(VLOOKUP($AD6,INDIRECT($AC6&amp;"Val"),11,FALSE)="","",VLOOKUP($AD6,INDIRECT($AC6&amp;"Val"),11,FALSE))</f>
        <v/>
      </c>
      <c r="AO6" s="1" t="str">
        <f t="shared" ref="AO6:AO69" ca="1" si="14">IF(VLOOKUP($AD6,INDIRECT($AC6&amp;"Val"),12,FALSE)="","",VLOOKUP($AD6,INDIRECT($AC6&amp;"Val"),12,FALSE))</f>
        <v/>
      </c>
      <c r="AP6" s="1" t="str">
        <f t="shared" ref="AP6:AP69" ca="1" si="15">IF(VLOOKUP($AD6,INDIRECT($AC6&amp;"Val"),13,FALSE)="","",VLOOKUP($AD6,INDIRECT($AC6&amp;"Val"),13,FALSE))</f>
        <v/>
      </c>
      <c r="AQ6" s="262" t="str">
        <f t="shared" ref="AQ6:AQ69" ca="1" si="16">IF(VLOOKUP($AD6,INDIRECT($AC6&amp;"Val"),14,FALSE)="","",VLOOKUP($AD6,INDIRECT($AC6&amp;"Val"),14,FALSE))</f>
        <v/>
      </c>
    </row>
    <row r="7" spans="1:43" x14ac:dyDescent="0.25">
      <c r="A7" s="5" t="str">
        <f>C7&amp;"_"&amp;D7&amp;"_"&amp;E7</f>
        <v>COR_2.1_1</v>
      </c>
      <c r="B7" s="1">
        <f t="shared" ref="B7:B869" si="17">Year</f>
        <v>202223</v>
      </c>
      <c r="C7" s="231" t="s">
        <v>287</v>
      </c>
      <c r="D7" s="1">
        <v>2.1</v>
      </c>
      <c r="E7" s="608">
        <v>1</v>
      </c>
      <c r="F7" s="2">
        <f t="shared" ref="F7:F869" si="18">UANumber</f>
        <v>0</v>
      </c>
      <c r="G7" s="236">
        <f>IF(VLOOKUP(D7,COR1_2,E7+2,FALSE)="",0,VLOOKUP(D7,COR1_2,E7+2,FALSE))</f>
        <v>0</v>
      </c>
      <c r="I7" s="3">
        <v>4</v>
      </c>
      <c r="J7" s="3">
        <v>4</v>
      </c>
      <c r="K7" s="132"/>
      <c r="O7" s="244" t="s">
        <v>2819</v>
      </c>
      <c r="P7" s="568">
        <f>COUNT(G4:G937)</f>
        <v>934</v>
      </c>
      <c r="Q7" s="568">
        <f>COUNTIF('COR1-2'!D11:N89,"=0")+COUNTIF('COR1-2'!P11:Q89,"=0")</f>
        <v>934</v>
      </c>
      <c r="R7" s="568">
        <f>P7-Q7</f>
        <v>0</v>
      </c>
      <c r="S7" s="568">
        <f>SUM(G4:G937)</f>
        <v>0</v>
      </c>
      <c r="T7" s="568">
        <f>SUM('COR1-2'!D11:Q89)</f>
        <v>0</v>
      </c>
      <c r="U7" s="568">
        <f>S7-T7</f>
        <v>0</v>
      </c>
      <c r="AB7" s="1">
        <f t="shared" si="4"/>
        <v>202223</v>
      </c>
      <c r="AC7" s="233" t="s">
        <v>287</v>
      </c>
      <c r="AD7" s="1">
        <v>3</v>
      </c>
      <c r="AE7" s="1">
        <v>9</v>
      </c>
      <c r="AF7" s="1">
        <f t="shared" si="5"/>
        <v>0</v>
      </c>
      <c r="AG7" s="1">
        <f t="shared" ca="1" si="6"/>
        <v>0</v>
      </c>
      <c r="AH7" s="1">
        <f t="shared" ca="1" si="7"/>
        <v>0</v>
      </c>
      <c r="AI7" s="1">
        <f t="shared" ca="1" si="8"/>
        <v>0</v>
      </c>
      <c r="AJ7" s="1" t="str">
        <f t="shared" ca="1" si="9"/>
        <v/>
      </c>
      <c r="AK7" s="1" t="str">
        <f t="shared" ca="1" si="10"/>
        <v/>
      </c>
      <c r="AL7" s="1" t="str">
        <f t="shared" ca="1" si="11"/>
        <v/>
      </c>
      <c r="AM7" s="1" t="str">
        <f t="shared" ca="1" si="12"/>
        <v/>
      </c>
      <c r="AN7" s="1" t="str">
        <f t="shared" ca="1" si="13"/>
        <v/>
      </c>
      <c r="AO7" s="1" t="str">
        <f t="shared" ca="1" si="14"/>
        <v/>
      </c>
      <c r="AP7" s="1" t="str">
        <f t="shared" ca="1" si="15"/>
        <v/>
      </c>
      <c r="AQ7" s="262" t="str">
        <f t="shared" ca="1" si="16"/>
        <v/>
      </c>
    </row>
    <row r="8" spans="1:43" x14ac:dyDescent="0.25">
      <c r="A8" s="5" t="str">
        <f t="shared" si="3"/>
        <v>COR_3_1</v>
      </c>
      <c r="B8" s="1">
        <f t="shared" si="0"/>
        <v>202223</v>
      </c>
      <c r="C8" s="231" t="s">
        <v>287</v>
      </c>
      <c r="D8" s="1">
        <v>3</v>
      </c>
      <c r="E8" s="1">
        <v>1</v>
      </c>
      <c r="F8" s="2">
        <f t="shared" si="1"/>
        <v>0</v>
      </c>
      <c r="G8" s="236">
        <f t="shared" si="2"/>
        <v>0</v>
      </c>
      <c r="I8" s="3">
        <v>5</v>
      </c>
      <c r="J8" s="3">
        <v>5</v>
      </c>
      <c r="K8" s="132"/>
      <c r="O8" s="245" t="s">
        <v>2824</v>
      </c>
      <c r="P8" s="569">
        <f>COUNT(G938:G1024)</f>
        <v>87</v>
      </c>
      <c r="Q8" s="569">
        <f>COUNTIF(COR4Exp!D10:K25,"=0")</f>
        <v>87</v>
      </c>
      <c r="R8" s="569">
        <f t="shared" ref="R8:R9" si="19">P8-Q8</f>
        <v>0</v>
      </c>
      <c r="S8" s="569">
        <f>SUM(G938:G1024)</f>
        <v>0</v>
      </c>
      <c r="T8" s="569">
        <f>SUM(COR4Exp!D10:K25)</f>
        <v>0</v>
      </c>
      <c r="U8" s="569">
        <f>S8-T8</f>
        <v>0</v>
      </c>
      <c r="AB8" s="1">
        <f t="shared" si="4"/>
        <v>202223</v>
      </c>
      <c r="AC8" s="233" t="s">
        <v>287</v>
      </c>
      <c r="AD8" s="1">
        <v>4</v>
      </c>
      <c r="AE8" s="1">
        <v>9</v>
      </c>
      <c r="AF8" s="1">
        <f t="shared" si="5"/>
        <v>0</v>
      </c>
      <c r="AG8" s="1">
        <f t="shared" ca="1" si="6"/>
        <v>0</v>
      </c>
      <c r="AH8" s="1">
        <f t="shared" ca="1" si="7"/>
        <v>0</v>
      </c>
      <c r="AI8" s="1">
        <f t="shared" ca="1" si="8"/>
        <v>0</v>
      </c>
      <c r="AJ8" s="1" t="str">
        <f t="shared" ca="1" si="9"/>
        <v/>
      </c>
      <c r="AK8" s="1" t="str">
        <f t="shared" ca="1" si="10"/>
        <v/>
      </c>
      <c r="AL8" s="1" t="str">
        <f t="shared" ca="1" si="11"/>
        <v/>
      </c>
      <c r="AM8" s="1" t="str">
        <f t="shared" ca="1" si="12"/>
        <v/>
      </c>
      <c r="AN8" s="1" t="str">
        <f t="shared" ca="1" si="13"/>
        <v/>
      </c>
      <c r="AO8" s="1" t="str">
        <f t="shared" ca="1" si="14"/>
        <v/>
      </c>
      <c r="AP8" s="1" t="str">
        <f t="shared" ca="1" si="15"/>
        <v/>
      </c>
      <c r="AQ8" s="262" t="str">
        <f t="shared" ca="1" si="16"/>
        <v/>
      </c>
    </row>
    <row r="9" spans="1:43" x14ac:dyDescent="0.25">
      <c r="A9" s="5" t="str">
        <f t="shared" si="3"/>
        <v>COR_4_1</v>
      </c>
      <c r="B9" s="1">
        <f t="shared" si="0"/>
        <v>202223</v>
      </c>
      <c r="C9" s="231" t="s">
        <v>287</v>
      </c>
      <c r="D9" s="1">
        <v>4</v>
      </c>
      <c r="E9" s="1">
        <v>1</v>
      </c>
      <c r="F9" s="2">
        <f t="shared" si="1"/>
        <v>0</v>
      </c>
      <c r="G9" s="236">
        <f t="shared" si="2"/>
        <v>0</v>
      </c>
      <c r="I9" s="3">
        <v>6</v>
      </c>
      <c r="J9" s="3">
        <v>6</v>
      </c>
      <c r="K9" s="132"/>
      <c r="N9" s="13"/>
      <c r="O9" s="246" t="s">
        <v>729</v>
      </c>
      <c r="P9" s="570">
        <f>COUNTIF(G1025:G1083,"=0")</f>
        <v>59</v>
      </c>
      <c r="Q9" s="570">
        <f>COUNTIF(COR4Fin!G9:G28,"=0")+COUNTIF(COR4Fin!G33:G70,"=0")+COUNTIF(COR4Fin!H12:H28,"=0")</f>
        <v>59</v>
      </c>
      <c r="R9" s="570">
        <f t="shared" si="19"/>
        <v>0</v>
      </c>
      <c r="S9" s="570">
        <f>SUM(G1025:G1083)</f>
        <v>0</v>
      </c>
      <c r="T9" s="570">
        <f>SUM(COR4Fin!G9:H70)-COR4Fin!G29</f>
        <v>0</v>
      </c>
      <c r="U9" s="570">
        <f>S9-T9</f>
        <v>0</v>
      </c>
      <c r="AB9" s="1">
        <f t="shared" si="4"/>
        <v>202223</v>
      </c>
      <c r="AC9" s="233" t="s">
        <v>287</v>
      </c>
      <c r="AD9" s="1">
        <v>5</v>
      </c>
      <c r="AE9" s="1">
        <v>9</v>
      </c>
      <c r="AF9" s="1">
        <f t="shared" si="5"/>
        <v>0</v>
      </c>
      <c r="AG9" s="1">
        <f t="shared" ca="1" si="6"/>
        <v>0</v>
      </c>
      <c r="AH9" s="1">
        <f t="shared" ca="1" si="7"/>
        <v>0</v>
      </c>
      <c r="AI9" s="1">
        <f t="shared" ca="1" si="8"/>
        <v>0</v>
      </c>
      <c r="AJ9" s="1" t="str">
        <f t="shared" ca="1" si="9"/>
        <v/>
      </c>
      <c r="AK9" s="1" t="str">
        <f t="shared" ca="1" si="10"/>
        <v/>
      </c>
      <c r="AL9" s="1" t="str">
        <f t="shared" ca="1" si="11"/>
        <v/>
      </c>
      <c r="AM9" s="1" t="str">
        <f t="shared" ca="1" si="12"/>
        <v/>
      </c>
      <c r="AN9" s="1" t="str">
        <f t="shared" ca="1" si="13"/>
        <v/>
      </c>
      <c r="AO9" s="1" t="str">
        <f t="shared" ca="1" si="14"/>
        <v/>
      </c>
      <c r="AP9" s="1" t="str">
        <f t="shared" ca="1" si="15"/>
        <v/>
      </c>
      <c r="AQ9" s="262" t="str">
        <f t="shared" ca="1" si="16"/>
        <v/>
      </c>
    </row>
    <row r="10" spans="1:43" x14ac:dyDescent="0.25">
      <c r="A10" s="5" t="str">
        <f t="shared" si="3"/>
        <v>COR_5_1</v>
      </c>
      <c r="B10" s="1">
        <f t="shared" si="0"/>
        <v>202223</v>
      </c>
      <c r="C10" s="231" t="s">
        <v>287</v>
      </c>
      <c r="D10" s="1">
        <v>5</v>
      </c>
      <c r="E10" s="1">
        <v>1</v>
      </c>
      <c r="F10" s="2">
        <f t="shared" si="1"/>
        <v>0</v>
      </c>
      <c r="G10" s="236">
        <f t="shared" si="2"/>
        <v>0</v>
      </c>
      <c r="I10" s="3">
        <v>7</v>
      </c>
      <c r="J10" s="3">
        <v>7</v>
      </c>
      <c r="K10" s="132"/>
      <c r="AB10" s="1">
        <f t="shared" si="4"/>
        <v>202223</v>
      </c>
      <c r="AC10" s="233" t="s">
        <v>287</v>
      </c>
      <c r="AD10" s="1">
        <v>6</v>
      </c>
      <c r="AE10" s="1">
        <v>9</v>
      </c>
      <c r="AF10" s="1">
        <f t="shared" si="5"/>
        <v>0</v>
      </c>
      <c r="AG10" s="1">
        <f t="shared" ca="1" si="6"/>
        <v>0</v>
      </c>
      <c r="AH10" s="1">
        <f t="shared" ca="1" si="7"/>
        <v>0</v>
      </c>
      <c r="AI10" s="1">
        <f t="shared" ca="1" si="8"/>
        <v>0</v>
      </c>
      <c r="AJ10" s="1" t="str">
        <f t="shared" ca="1" si="9"/>
        <v/>
      </c>
      <c r="AK10" s="1" t="str">
        <f t="shared" ca="1" si="10"/>
        <v/>
      </c>
      <c r="AL10" s="1" t="str">
        <f t="shared" ca="1" si="11"/>
        <v/>
      </c>
      <c r="AM10" s="1" t="str">
        <f t="shared" ca="1" si="12"/>
        <v/>
      </c>
      <c r="AN10" s="1" t="str">
        <f t="shared" ca="1" si="13"/>
        <v/>
      </c>
      <c r="AO10" s="1" t="str">
        <f t="shared" ca="1" si="14"/>
        <v/>
      </c>
      <c r="AP10" s="1" t="str">
        <f t="shared" ca="1" si="15"/>
        <v/>
      </c>
      <c r="AQ10" s="262" t="str">
        <f t="shared" ca="1" si="16"/>
        <v/>
      </c>
    </row>
    <row r="11" spans="1:43" x14ac:dyDescent="0.25">
      <c r="A11" s="5" t="str">
        <f t="shared" si="3"/>
        <v>COR_6_1</v>
      </c>
      <c r="B11" s="1">
        <f t="shared" si="0"/>
        <v>202223</v>
      </c>
      <c r="C11" s="231" t="s">
        <v>287</v>
      </c>
      <c r="D11" s="1">
        <v>6</v>
      </c>
      <c r="E11" s="1">
        <v>1</v>
      </c>
      <c r="F11" s="2">
        <f t="shared" si="1"/>
        <v>0</v>
      </c>
      <c r="G11" s="236">
        <f t="shared" si="2"/>
        <v>0</v>
      </c>
      <c r="I11" s="3">
        <v>8</v>
      </c>
      <c r="J11" s="3">
        <v>8</v>
      </c>
      <c r="K11" s="132"/>
      <c r="Q11" s="3"/>
      <c r="AB11" s="1">
        <f t="shared" si="4"/>
        <v>202223</v>
      </c>
      <c r="AC11" s="233" t="s">
        <v>287</v>
      </c>
      <c r="AD11" s="1">
        <v>7</v>
      </c>
      <c r="AE11" s="1">
        <v>9</v>
      </c>
      <c r="AF11" s="1">
        <f t="shared" si="5"/>
        <v>0</v>
      </c>
      <c r="AG11" s="1">
        <f t="shared" ca="1" si="6"/>
        <v>0</v>
      </c>
      <c r="AH11" s="1">
        <f t="shared" ca="1" si="7"/>
        <v>0</v>
      </c>
      <c r="AI11" s="1">
        <f t="shared" ca="1" si="8"/>
        <v>0</v>
      </c>
      <c r="AJ11" s="1" t="str">
        <f t="shared" ca="1" si="9"/>
        <v/>
      </c>
      <c r="AK11" s="1" t="str">
        <f t="shared" ca="1" si="10"/>
        <v/>
      </c>
      <c r="AL11" s="1" t="str">
        <f t="shared" ca="1" si="11"/>
        <v/>
      </c>
      <c r="AM11" s="1" t="str">
        <f t="shared" ca="1" si="12"/>
        <v/>
      </c>
      <c r="AN11" s="1" t="str">
        <f t="shared" ca="1" si="13"/>
        <v/>
      </c>
      <c r="AO11" s="1" t="str">
        <f t="shared" ca="1" si="14"/>
        <v/>
      </c>
      <c r="AP11" s="1" t="str">
        <f t="shared" ca="1" si="15"/>
        <v/>
      </c>
      <c r="AQ11" s="262" t="str">
        <f t="shared" ca="1" si="16"/>
        <v/>
      </c>
    </row>
    <row r="12" spans="1:43" x14ac:dyDescent="0.25">
      <c r="A12" s="5" t="str">
        <f t="shared" si="3"/>
        <v>COR_7_1</v>
      </c>
      <c r="B12" s="1">
        <f t="shared" si="0"/>
        <v>202223</v>
      </c>
      <c r="C12" s="231" t="s">
        <v>287</v>
      </c>
      <c r="D12" s="1">
        <v>7</v>
      </c>
      <c r="E12" s="1">
        <v>1</v>
      </c>
      <c r="F12" s="2">
        <f t="shared" si="1"/>
        <v>0</v>
      </c>
      <c r="G12" s="236">
        <f t="shared" si="2"/>
        <v>0</v>
      </c>
      <c r="I12" s="3">
        <v>9</v>
      </c>
      <c r="J12" s="3">
        <v>9</v>
      </c>
      <c r="K12" s="133"/>
      <c r="L12" s="8"/>
      <c r="M12" s="8"/>
      <c r="AB12" s="1">
        <f t="shared" si="4"/>
        <v>202223</v>
      </c>
      <c r="AC12" s="233" t="s">
        <v>287</v>
      </c>
      <c r="AD12" s="1">
        <v>8.1</v>
      </c>
      <c r="AE12" s="1">
        <v>9</v>
      </c>
      <c r="AF12" s="1">
        <f t="shared" si="5"/>
        <v>0</v>
      </c>
      <c r="AG12" s="1">
        <f t="shared" ca="1" si="6"/>
        <v>0</v>
      </c>
      <c r="AH12" s="1">
        <f t="shared" ca="1" si="7"/>
        <v>0</v>
      </c>
      <c r="AI12" s="1">
        <f t="shared" ca="1" si="8"/>
        <v>0</v>
      </c>
      <c r="AJ12" s="1" t="str">
        <f t="shared" ca="1" si="9"/>
        <v/>
      </c>
      <c r="AK12" s="1" t="str">
        <f t="shared" ca="1" si="10"/>
        <v/>
      </c>
      <c r="AL12" s="1" t="str">
        <f t="shared" ca="1" si="11"/>
        <v/>
      </c>
      <c r="AM12" s="1" t="str">
        <f t="shared" ca="1" si="12"/>
        <v/>
      </c>
      <c r="AN12" s="1" t="str">
        <f t="shared" ca="1" si="13"/>
        <v/>
      </c>
      <c r="AO12" s="1" t="str">
        <f t="shared" ca="1" si="14"/>
        <v/>
      </c>
      <c r="AP12" s="1" t="str">
        <f t="shared" ca="1" si="15"/>
        <v/>
      </c>
      <c r="AQ12" s="262" t="str">
        <f t="shared" ca="1" si="16"/>
        <v/>
      </c>
    </row>
    <row r="13" spans="1:43" ht="13" x14ac:dyDescent="0.3">
      <c r="A13" s="5" t="str">
        <f t="shared" si="3"/>
        <v>COR_8.1_1</v>
      </c>
      <c r="B13" s="1">
        <f t="shared" si="0"/>
        <v>202223</v>
      </c>
      <c r="C13" s="231" t="s">
        <v>287</v>
      </c>
      <c r="D13" s="1">
        <v>8.1</v>
      </c>
      <c r="E13" s="1">
        <v>1</v>
      </c>
      <c r="F13" s="2">
        <f t="shared" si="1"/>
        <v>0</v>
      </c>
      <c r="G13" s="236">
        <f t="shared" si="2"/>
        <v>0</v>
      </c>
      <c r="I13" s="3">
        <v>10</v>
      </c>
      <c r="J13" s="3">
        <v>10</v>
      </c>
      <c r="K13" s="132"/>
      <c r="O13" s="228" t="s">
        <v>2833</v>
      </c>
      <c r="AB13" s="1">
        <f t="shared" si="4"/>
        <v>202223</v>
      </c>
      <c r="AC13" s="233" t="s">
        <v>287</v>
      </c>
      <c r="AD13" s="1">
        <v>8.1999999999999993</v>
      </c>
      <c r="AE13" s="1">
        <v>9</v>
      </c>
      <c r="AF13" s="1">
        <f t="shared" si="5"/>
        <v>0</v>
      </c>
      <c r="AG13" s="1">
        <f t="shared" ca="1" si="6"/>
        <v>0</v>
      </c>
      <c r="AH13" s="1">
        <f t="shared" ca="1" si="7"/>
        <v>0</v>
      </c>
      <c r="AI13" s="1">
        <f t="shared" ca="1" si="8"/>
        <v>0</v>
      </c>
      <c r="AJ13" s="1" t="str">
        <f t="shared" ca="1" si="9"/>
        <v/>
      </c>
      <c r="AK13" s="1" t="str">
        <f t="shared" ca="1" si="10"/>
        <v/>
      </c>
      <c r="AL13" s="1" t="str">
        <f t="shared" ca="1" si="11"/>
        <v/>
      </c>
      <c r="AM13" s="1" t="str">
        <f t="shared" ca="1" si="12"/>
        <v/>
      </c>
      <c r="AN13" s="1" t="str">
        <f t="shared" ca="1" si="13"/>
        <v/>
      </c>
      <c r="AO13" s="1" t="str">
        <f t="shared" ca="1" si="14"/>
        <v/>
      </c>
      <c r="AP13" s="1" t="str">
        <f t="shared" ca="1" si="15"/>
        <v/>
      </c>
      <c r="AQ13" s="262" t="str">
        <f t="shared" ca="1" si="16"/>
        <v/>
      </c>
    </row>
    <row r="14" spans="1:43" ht="13" x14ac:dyDescent="0.3">
      <c r="A14" s="5" t="str">
        <f t="shared" si="3"/>
        <v>COR_8.2_1</v>
      </c>
      <c r="B14" s="1">
        <f t="shared" si="0"/>
        <v>202223</v>
      </c>
      <c r="C14" s="231" t="s">
        <v>287</v>
      </c>
      <c r="D14" s="1">
        <v>8.1999999999999993</v>
      </c>
      <c r="E14" s="1">
        <v>1</v>
      </c>
      <c r="F14" s="2">
        <f t="shared" si="1"/>
        <v>0</v>
      </c>
      <c r="G14" s="236">
        <f t="shared" si="2"/>
        <v>0</v>
      </c>
      <c r="I14" s="3">
        <v>11</v>
      </c>
      <c r="J14" s="3">
        <v>11</v>
      </c>
      <c r="K14" s="132"/>
      <c r="O14" s="263" t="s">
        <v>2827</v>
      </c>
      <c r="P14" s="264" t="s">
        <v>2834</v>
      </c>
      <c r="Q14" s="264" t="s">
        <v>353</v>
      </c>
      <c r="R14" s="264" t="s">
        <v>2835</v>
      </c>
      <c r="S14" s="264" t="s">
        <v>693</v>
      </c>
      <c r="T14" s="265"/>
      <c r="U14" s="265"/>
      <c r="V14" s="265"/>
      <c r="W14" s="265"/>
      <c r="X14" s="266"/>
      <c r="AB14" s="1">
        <f t="shared" si="4"/>
        <v>202223</v>
      </c>
      <c r="AC14" s="233" t="s">
        <v>287</v>
      </c>
      <c r="AD14" s="1">
        <v>8.3000000000000007</v>
      </c>
      <c r="AE14" s="1">
        <v>9</v>
      </c>
      <c r="AF14" s="1">
        <f t="shared" si="5"/>
        <v>0</v>
      </c>
      <c r="AG14" s="1">
        <f t="shared" ca="1" si="6"/>
        <v>0</v>
      </c>
      <c r="AH14" s="1">
        <f t="shared" ca="1" si="7"/>
        <v>0</v>
      </c>
      <c r="AI14" s="1">
        <f t="shared" ca="1" si="8"/>
        <v>0</v>
      </c>
      <c r="AJ14" s="1" t="str">
        <f t="shared" ca="1" si="9"/>
        <v/>
      </c>
      <c r="AK14" s="1" t="str">
        <f t="shared" ca="1" si="10"/>
        <v/>
      </c>
      <c r="AL14" s="1" t="str">
        <f t="shared" ca="1" si="11"/>
        <v/>
      </c>
      <c r="AM14" s="1" t="str">
        <f t="shared" ca="1" si="12"/>
        <v/>
      </c>
      <c r="AN14" s="1" t="str">
        <f t="shared" ca="1" si="13"/>
        <v/>
      </c>
      <c r="AO14" s="1" t="str">
        <f t="shared" ca="1" si="14"/>
        <v/>
      </c>
      <c r="AP14" s="1" t="str">
        <f t="shared" ca="1" si="15"/>
        <v/>
      </c>
      <c r="AQ14" s="262" t="str">
        <f t="shared" ca="1" si="16"/>
        <v/>
      </c>
    </row>
    <row r="15" spans="1:43" x14ac:dyDescent="0.25">
      <c r="A15" s="5" t="str">
        <f t="shared" si="3"/>
        <v>COR_8.3_1</v>
      </c>
      <c r="B15" s="1">
        <f t="shared" si="0"/>
        <v>202223</v>
      </c>
      <c r="C15" s="231" t="s">
        <v>287</v>
      </c>
      <c r="D15" s="1">
        <v>8.3000000000000007</v>
      </c>
      <c r="E15" s="1">
        <v>1</v>
      </c>
      <c r="F15" s="2">
        <f t="shared" si="1"/>
        <v>0</v>
      </c>
      <c r="G15" s="236">
        <f t="shared" si="2"/>
        <v>0</v>
      </c>
      <c r="I15" s="3">
        <v>12</v>
      </c>
      <c r="J15" s="3">
        <v>12</v>
      </c>
      <c r="K15" s="132"/>
      <c r="O15" s="267">
        <v>1</v>
      </c>
      <c r="P15" s="1" t="str">
        <f>Validations!C10</f>
        <v>Llinell 30.1 a 30.2 yn fwy na 0</v>
      </c>
      <c r="Q15" s="233" t="s">
        <v>287</v>
      </c>
      <c r="R15" s="274">
        <f t="shared" ref="R15:R33" si="20">UANumber</f>
        <v>0</v>
      </c>
      <c r="S15" s="1">
        <f>Validations!M11</f>
        <v>0</v>
      </c>
      <c r="T15" s="233"/>
      <c r="U15" s="233"/>
      <c r="V15" s="233"/>
      <c r="X15" s="268"/>
      <c r="AB15" s="1">
        <f t="shared" si="4"/>
        <v>202223</v>
      </c>
      <c r="AC15" s="233" t="s">
        <v>287</v>
      </c>
      <c r="AD15" s="1">
        <v>8.4</v>
      </c>
      <c r="AE15" s="1">
        <v>9</v>
      </c>
      <c r="AF15" s="1">
        <f t="shared" si="5"/>
        <v>0</v>
      </c>
      <c r="AG15" s="1">
        <f t="shared" ca="1" si="6"/>
        <v>0</v>
      </c>
      <c r="AH15" s="1">
        <f t="shared" ca="1" si="7"/>
        <v>0</v>
      </c>
      <c r="AI15" s="1">
        <f t="shared" ca="1" si="8"/>
        <v>0</v>
      </c>
      <c r="AJ15" s="1" t="str">
        <f t="shared" ca="1" si="9"/>
        <v/>
      </c>
      <c r="AK15" s="1" t="str">
        <f t="shared" ca="1" si="10"/>
        <v/>
      </c>
      <c r="AL15" s="1" t="str">
        <f t="shared" ca="1" si="11"/>
        <v/>
      </c>
      <c r="AM15" s="1" t="str">
        <f t="shared" ca="1" si="12"/>
        <v/>
      </c>
      <c r="AN15" s="1" t="str">
        <f t="shared" ca="1" si="13"/>
        <v/>
      </c>
      <c r="AO15" s="1" t="str">
        <f t="shared" ca="1" si="14"/>
        <v/>
      </c>
      <c r="AP15" s="1" t="str">
        <f t="shared" ca="1" si="15"/>
        <v/>
      </c>
      <c r="AQ15" s="262" t="str">
        <f t="shared" ca="1" si="16"/>
        <v/>
      </c>
    </row>
    <row r="16" spans="1:43" x14ac:dyDescent="0.25">
      <c r="A16" s="5" t="str">
        <f t="shared" si="3"/>
        <v>COR_8.4_1</v>
      </c>
      <c r="B16" s="1">
        <f t="shared" si="0"/>
        <v>202223</v>
      </c>
      <c r="C16" s="231" t="s">
        <v>287</v>
      </c>
      <c r="D16" s="1">
        <v>8.4</v>
      </c>
      <c r="E16" s="1">
        <v>1</v>
      </c>
      <c r="F16" s="2">
        <f t="shared" si="1"/>
        <v>0</v>
      </c>
      <c r="G16" s="236">
        <f t="shared" si="2"/>
        <v>0</v>
      </c>
      <c r="I16" s="3">
        <v>13</v>
      </c>
      <c r="J16" s="3">
        <v>13</v>
      </c>
      <c r="K16" s="132"/>
      <c r="O16" s="267">
        <v>2</v>
      </c>
      <c r="P16" s="1" t="str">
        <f>Validations!C15</f>
        <v>Llinell 35 fel canran o linell 33</v>
      </c>
      <c r="Q16" s="233" t="s">
        <v>287</v>
      </c>
      <c r="R16" s="274">
        <f t="shared" si="20"/>
        <v>0</v>
      </c>
      <c r="S16" s="1">
        <f>Validations!M16</f>
        <v>0</v>
      </c>
      <c r="X16" s="268"/>
      <c r="AB16" s="1">
        <f t="shared" si="4"/>
        <v>202223</v>
      </c>
      <c r="AC16" s="233" t="s">
        <v>287</v>
      </c>
      <c r="AD16" s="1">
        <v>8.5</v>
      </c>
      <c r="AE16" s="1">
        <v>9</v>
      </c>
      <c r="AF16" s="1">
        <f t="shared" si="5"/>
        <v>0</v>
      </c>
      <c r="AG16" s="1">
        <f t="shared" ca="1" si="6"/>
        <v>0</v>
      </c>
      <c r="AH16" s="1">
        <f t="shared" ca="1" si="7"/>
        <v>0</v>
      </c>
      <c r="AI16" s="1">
        <f t="shared" ca="1" si="8"/>
        <v>0</v>
      </c>
      <c r="AJ16" s="1" t="str">
        <f t="shared" ca="1" si="9"/>
        <v/>
      </c>
      <c r="AK16" s="1" t="str">
        <f t="shared" ca="1" si="10"/>
        <v/>
      </c>
      <c r="AL16" s="1" t="str">
        <f t="shared" ca="1" si="11"/>
        <v/>
      </c>
      <c r="AM16" s="1" t="str">
        <f t="shared" ca="1" si="12"/>
        <v/>
      </c>
      <c r="AN16" s="1" t="str">
        <f t="shared" ca="1" si="13"/>
        <v/>
      </c>
      <c r="AO16" s="1" t="str">
        <f t="shared" ca="1" si="14"/>
        <v/>
      </c>
      <c r="AP16" s="1" t="str">
        <f t="shared" ca="1" si="15"/>
        <v/>
      </c>
      <c r="AQ16" s="262" t="str">
        <f t="shared" ca="1" si="16"/>
        <v/>
      </c>
    </row>
    <row r="17" spans="1:43" x14ac:dyDescent="0.25">
      <c r="A17" s="5" t="str">
        <f t="shared" si="3"/>
        <v>COR_8.5_1</v>
      </c>
      <c r="B17" s="1">
        <f t="shared" si="0"/>
        <v>202223</v>
      </c>
      <c r="C17" s="231" t="s">
        <v>287</v>
      </c>
      <c r="D17" s="1">
        <v>8.5</v>
      </c>
      <c r="E17" s="1">
        <v>1</v>
      </c>
      <c r="F17" s="2">
        <f t="shared" si="1"/>
        <v>0</v>
      </c>
      <c r="G17" s="236">
        <f t="shared" si="2"/>
        <v>0</v>
      </c>
      <c r="I17" s="3">
        <v>14</v>
      </c>
      <c r="J17" s="3">
        <v>14</v>
      </c>
      <c r="K17" s="132"/>
      <c r="O17" s="267">
        <v>3</v>
      </c>
      <c r="P17" s="1" t="str">
        <f>Validations!C20</f>
        <v>Llinell 38 + llinell 39 yn fwy na 0</v>
      </c>
      <c r="Q17" s="233" t="s">
        <v>287</v>
      </c>
      <c r="R17" s="274">
        <f t="shared" si="20"/>
        <v>0</v>
      </c>
      <c r="S17" s="1">
        <f>Validations!M21</f>
        <v>0</v>
      </c>
      <c r="X17" s="268"/>
      <c r="AB17" s="1">
        <f t="shared" si="4"/>
        <v>202223</v>
      </c>
      <c r="AC17" s="233" t="s">
        <v>287</v>
      </c>
      <c r="AD17" s="1">
        <v>8.6</v>
      </c>
      <c r="AE17" s="1">
        <v>9</v>
      </c>
      <c r="AF17" s="1">
        <f t="shared" si="5"/>
        <v>0</v>
      </c>
      <c r="AG17" s="1">
        <f t="shared" ca="1" si="6"/>
        <v>0</v>
      </c>
      <c r="AH17" s="1">
        <f t="shared" ca="1" si="7"/>
        <v>0</v>
      </c>
      <c r="AI17" s="1">
        <f t="shared" ca="1" si="8"/>
        <v>0</v>
      </c>
      <c r="AJ17" s="1" t="str">
        <f t="shared" ca="1" si="9"/>
        <v/>
      </c>
      <c r="AK17" s="1" t="str">
        <f t="shared" ca="1" si="10"/>
        <v/>
      </c>
      <c r="AL17" s="1" t="str">
        <f t="shared" ca="1" si="11"/>
        <v/>
      </c>
      <c r="AM17" s="1" t="str">
        <f t="shared" ca="1" si="12"/>
        <v/>
      </c>
      <c r="AN17" s="1" t="str">
        <f t="shared" ca="1" si="13"/>
        <v/>
      </c>
      <c r="AO17" s="1" t="str">
        <f t="shared" ca="1" si="14"/>
        <v/>
      </c>
      <c r="AP17" s="1" t="str">
        <f t="shared" ca="1" si="15"/>
        <v/>
      </c>
      <c r="AQ17" s="262" t="str">
        <f t="shared" ca="1" si="16"/>
        <v/>
      </c>
    </row>
    <row r="18" spans="1:43" x14ac:dyDescent="0.25">
      <c r="A18" s="5" t="str">
        <f t="shared" si="3"/>
        <v>COR_8.6_1</v>
      </c>
      <c r="B18" s="1">
        <f t="shared" si="0"/>
        <v>202223</v>
      </c>
      <c r="C18" s="231" t="s">
        <v>287</v>
      </c>
      <c r="D18" s="1">
        <v>8.6</v>
      </c>
      <c r="E18" s="1">
        <v>1</v>
      </c>
      <c r="F18" s="2">
        <f t="shared" si="1"/>
        <v>0</v>
      </c>
      <c r="G18" s="236">
        <f t="shared" si="2"/>
        <v>0</v>
      </c>
      <c r="I18" s="3">
        <v>15</v>
      </c>
      <c r="J18" s="3">
        <v>15</v>
      </c>
      <c r="K18" s="132"/>
      <c r="O18" s="267">
        <v>4</v>
      </c>
      <c r="P18" s="1" t="str">
        <f>Validations!C25</f>
        <v>Liinell 38 + llinell 39 fel canran o linell 33</v>
      </c>
      <c r="Q18" s="233" t="s">
        <v>287</v>
      </c>
      <c r="R18" s="274">
        <f t="shared" si="20"/>
        <v>0</v>
      </c>
      <c r="S18" s="1">
        <f>Validations!M26</f>
        <v>0</v>
      </c>
      <c r="X18" s="268"/>
      <c r="AB18" s="1">
        <f t="shared" si="4"/>
        <v>202223</v>
      </c>
      <c r="AC18" s="233" t="s">
        <v>287</v>
      </c>
      <c r="AD18" s="1">
        <v>8.6999999999999993</v>
      </c>
      <c r="AE18" s="1">
        <v>9</v>
      </c>
      <c r="AF18" s="1">
        <f t="shared" si="5"/>
        <v>0</v>
      </c>
      <c r="AG18" s="1">
        <f t="shared" ca="1" si="6"/>
        <v>0</v>
      </c>
      <c r="AH18" s="1">
        <f t="shared" ca="1" si="7"/>
        <v>0</v>
      </c>
      <c r="AI18" s="1">
        <f t="shared" ca="1" si="8"/>
        <v>0</v>
      </c>
      <c r="AJ18" s="1" t="str">
        <f t="shared" ca="1" si="9"/>
        <v/>
      </c>
      <c r="AK18" s="1" t="str">
        <f t="shared" ca="1" si="10"/>
        <v/>
      </c>
      <c r="AL18" s="1" t="str">
        <f t="shared" ca="1" si="11"/>
        <v/>
      </c>
      <c r="AM18" s="1" t="str">
        <f t="shared" ca="1" si="12"/>
        <v/>
      </c>
      <c r="AN18" s="1" t="str">
        <f t="shared" ca="1" si="13"/>
        <v/>
      </c>
      <c r="AO18" s="1" t="str">
        <f t="shared" ca="1" si="14"/>
        <v/>
      </c>
      <c r="AP18" s="1" t="str">
        <f t="shared" ca="1" si="15"/>
        <v/>
      </c>
      <c r="AQ18" s="262" t="str">
        <f t="shared" ca="1" si="16"/>
        <v/>
      </c>
    </row>
    <row r="19" spans="1:43" x14ac:dyDescent="0.25">
      <c r="A19" s="5" t="str">
        <f t="shared" si="3"/>
        <v>COR_8.7_1</v>
      </c>
      <c r="B19" s="1">
        <f t="shared" si="0"/>
        <v>202223</v>
      </c>
      <c r="C19" s="231" t="s">
        <v>287</v>
      </c>
      <c r="D19" s="1">
        <v>8.6999999999999993</v>
      </c>
      <c r="E19" s="1">
        <v>1</v>
      </c>
      <c r="F19" s="2">
        <f t="shared" si="1"/>
        <v>0</v>
      </c>
      <c r="G19" s="236">
        <f t="shared" si="2"/>
        <v>0</v>
      </c>
      <c r="I19" s="3">
        <v>16</v>
      </c>
      <c r="J19" s="3">
        <v>16</v>
      </c>
      <c r="K19" s="132"/>
      <c r="O19" s="267">
        <v>5</v>
      </c>
      <c r="P19" s="1" t="str">
        <f>Validations!C30</f>
        <v>Llinell 40 neu 43 yn fwy nag 1</v>
      </c>
      <c r="Q19" s="233" t="s">
        <v>287</v>
      </c>
      <c r="R19" s="274">
        <f t="shared" si="20"/>
        <v>0</v>
      </c>
      <c r="S19" s="1">
        <f>Validations!M31</f>
        <v>0</v>
      </c>
      <c r="T19" s="269"/>
      <c r="X19" s="268"/>
      <c r="AB19" s="1">
        <f t="shared" si="4"/>
        <v>202223</v>
      </c>
      <c r="AC19" s="233" t="s">
        <v>287</v>
      </c>
      <c r="AD19" s="1">
        <v>8</v>
      </c>
      <c r="AE19" s="1">
        <v>9</v>
      </c>
      <c r="AF19" s="1">
        <f t="shared" si="5"/>
        <v>0</v>
      </c>
      <c r="AG19" s="1">
        <f t="shared" ca="1" si="6"/>
        <v>0</v>
      </c>
      <c r="AH19" s="1">
        <f t="shared" ca="1" si="7"/>
        <v>0</v>
      </c>
      <c r="AI19" s="1">
        <f t="shared" ca="1" si="8"/>
        <v>0</v>
      </c>
      <c r="AJ19" s="1" t="str">
        <f t="shared" ca="1" si="9"/>
        <v/>
      </c>
      <c r="AK19" s="1" t="str">
        <f t="shared" ca="1" si="10"/>
        <v/>
      </c>
      <c r="AL19" s="1" t="str">
        <f t="shared" ca="1" si="11"/>
        <v/>
      </c>
      <c r="AM19" s="1" t="str">
        <f t="shared" ca="1" si="12"/>
        <v/>
      </c>
      <c r="AN19" s="1" t="str">
        <f t="shared" ca="1" si="13"/>
        <v/>
      </c>
      <c r="AO19" s="1" t="str">
        <f t="shared" ca="1" si="14"/>
        <v/>
      </c>
      <c r="AP19" s="1" t="str">
        <f t="shared" ca="1" si="15"/>
        <v/>
      </c>
      <c r="AQ19" s="262" t="str">
        <f t="shared" ca="1" si="16"/>
        <v/>
      </c>
    </row>
    <row r="20" spans="1:43" x14ac:dyDescent="0.25">
      <c r="A20" s="5" t="str">
        <f t="shared" si="3"/>
        <v>COR_8_1</v>
      </c>
      <c r="B20" s="1">
        <f t="shared" si="0"/>
        <v>202223</v>
      </c>
      <c r="C20" s="231" t="s">
        <v>287</v>
      </c>
      <c r="D20" s="1">
        <v>8</v>
      </c>
      <c r="E20" s="1">
        <v>1</v>
      </c>
      <c r="F20" s="2">
        <f t="shared" si="1"/>
        <v>0</v>
      </c>
      <c r="G20" s="236">
        <f t="shared" si="2"/>
        <v>0</v>
      </c>
      <c r="I20" s="3">
        <v>17</v>
      </c>
      <c r="J20" s="3">
        <v>17</v>
      </c>
      <c r="K20" s="132"/>
      <c r="O20" s="267">
        <v>6</v>
      </c>
      <c r="P20" s="1" t="str">
        <f>Validations!C35</f>
        <v>Llinell 41 + llinell 42 yn fwy na 0</v>
      </c>
      <c r="Q20" s="233" t="s">
        <v>287</v>
      </c>
      <c r="R20" s="274">
        <f t="shared" si="20"/>
        <v>0</v>
      </c>
      <c r="S20" s="1">
        <f>Validations!M36</f>
        <v>0</v>
      </c>
      <c r="X20" s="268"/>
      <c r="AB20" s="1">
        <f t="shared" si="4"/>
        <v>202223</v>
      </c>
      <c r="AC20" s="233" t="s">
        <v>287</v>
      </c>
      <c r="AD20" s="1">
        <v>9</v>
      </c>
      <c r="AE20" s="1">
        <v>9</v>
      </c>
      <c r="AF20" s="1">
        <f t="shared" si="5"/>
        <v>0</v>
      </c>
      <c r="AG20" s="1">
        <f t="shared" ca="1" si="6"/>
        <v>0</v>
      </c>
      <c r="AH20" s="1">
        <f t="shared" ca="1" si="7"/>
        <v>0</v>
      </c>
      <c r="AI20" s="1">
        <f t="shared" ca="1" si="8"/>
        <v>0</v>
      </c>
      <c r="AJ20" s="1" t="str">
        <f t="shared" ca="1" si="9"/>
        <v/>
      </c>
      <c r="AK20" s="1" t="str">
        <f t="shared" ca="1" si="10"/>
        <v/>
      </c>
      <c r="AL20" s="1" t="str">
        <f t="shared" ca="1" si="11"/>
        <v/>
      </c>
      <c r="AM20" s="1" t="str">
        <f t="shared" ca="1" si="12"/>
        <v/>
      </c>
      <c r="AN20" s="1" t="str">
        <f t="shared" ca="1" si="13"/>
        <v/>
      </c>
      <c r="AO20" s="1" t="str">
        <f t="shared" ca="1" si="14"/>
        <v/>
      </c>
      <c r="AP20" s="1" t="str">
        <f t="shared" ca="1" si="15"/>
        <v/>
      </c>
      <c r="AQ20" s="262" t="str">
        <f t="shared" ca="1" si="16"/>
        <v/>
      </c>
    </row>
    <row r="21" spans="1:43" x14ac:dyDescent="0.25">
      <c r="A21" s="5" t="str">
        <f t="shared" si="3"/>
        <v>COR_9_1</v>
      </c>
      <c r="B21" s="1">
        <f t="shared" si="0"/>
        <v>202223</v>
      </c>
      <c r="C21" s="231" t="s">
        <v>287</v>
      </c>
      <c r="D21" s="1">
        <v>9</v>
      </c>
      <c r="E21" s="1">
        <v>1</v>
      </c>
      <c r="F21" s="2">
        <f t="shared" si="1"/>
        <v>0</v>
      </c>
      <c r="G21" s="236">
        <f t="shared" si="2"/>
        <v>0</v>
      </c>
      <c r="I21" s="3">
        <v>18</v>
      </c>
      <c r="J21" s="3">
        <v>18</v>
      </c>
      <c r="K21" s="132"/>
      <c r="O21" s="267">
        <v>7</v>
      </c>
      <c r="P21" s="1" t="str">
        <f>Validations!C40</f>
        <v>Llinell 44 yn fwy na neu yn hafal i linell 38 + llinell 39</v>
      </c>
      <c r="Q21" s="233" t="s">
        <v>287</v>
      </c>
      <c r="R21" s="274">
        <f t="shared" si="20"/>
        <v>0</v>
      </c>
      <c r="S21" s="1">
        <f>Validations!M41</f>
        <v>0</v>
      </c>
      <c r="X21" s="268"/>
      <c r="AB21" s="1">
        <f t="shared" si="4"/>
        <v>202223</v>
      </c>
      <c r="AC21" s="233" t="s">
        <v>287</v>
      </c>
      <c r="AD21" s="1">
        <v>10</v>
      </c>
      <c r="AE21" s="1">
        <v>9</v>
      </c>
      <c r="AF21" s="1">
        <f t="shared" si="5"/>
        <v>0</v>
      </c>
      <c r="AG21" s="1">
        <f t="shared" ca="1" si="6"/>
        <v>0</v>
      </c>
      <c r="AH21" s="1">
        <f t="shared" ca="1" si="7"/>
        <v>0</v>
      </c>
      <c r="AI21" s="1">
        <f t="shared" ca="1" si="8"/>
        <v>0</v>
      </c>
      <c r="AJ21" s="1" t="str">
        <f t="shared" ca="1" si="9"/>
        <v/>
      </c>
      <c r="AK21" s="1" t="str">
        <f t="shared" ca="1" si="10"/>
        <v/>
      </c>
      <c r="AL21" s="1" t="str">
        <f t="shared" ca="1" si="11"/>
        <v/>
      </c>
      <c r="AM21" s="1" t="str">
        <f t="shared" ca="1" si="12"/>
        <v/>
      </c>
      <c r="AN21" s="1" t="str">
        <f t="shared" ca="1" si="13"/>
        <v/>
      </c>
      <c r="AO21" s="1" t="str">
        <f t="shared" ca="1" si="14"/>
        <v/>
      </c>
      <c r="AP21" s="1" t="str">
        <f t="shared" ca="1" si="15"/>
        <v/>
      </c>
      <c r="AQ21" s="262" t="str">
        <f t="shared" ca="1" si="16"/>
        <v/>
      </c>
    </row>
    <row r="22" spans="1:43" x14ac:dyDescent="0.25">
      <c r="A22" s="5" t="str">
        <f t="shared" si="3"/>
        <v>COR_10_1</v>
      </c>
      <c r="B22" s="1">
        <f t="shared" si="0"/>
        <v>202223</v>
      </c>
      <c r="C22" s="231" t="s">
        <v>287</v>
      </c>
      <c r="D22" s="1">
        <v>10</v>
      </c>
      <c r="E22" s="1">
        <v>1</v>
      </c>
      <c r="F22" s="2">
        <f t="shared" si="1"/>
        <v>0</v>
      </c>
      <c r="G22" s="236">
        <f t="shared" si="2"/>
        <v>0</v>
      </c>
      <c r="I22" s="3">
        <v>19</v>
      </c>
      <c r="J22" s="3">
        <v>19</v>
      </c>
      <c r="K22" s="132"/>
      <c r="O22" s="267">
        <v>8</v>
      </c>
      <c r="P22" s="1" t="str">
        <f>Validations!C45</f>
        <v>Llinell 45 yn fwy na neu yn hafal i linell 44</v>
      </c>
      <c r="Q22" s="233" t="s">
        <v>287</v>
      </c>
      <c r="R22" s="274">
        <f t="shared" si="20"/>
        <v>0</v>
      </c>
      <c r="S22" s="1">
        <f>Validations!M46</f>
        <v>0</v>
      </c>
      <c r="X22" s="268"/>
      <c r="AB22" s="1">
        <f t="shared" si="4"/>
        <v>202223</v>
      </c>
      <c r="AC22" s="233" t="s">
        <v>287</v>
      </c>
      <c r="AD22" s="1">
        <v>11</v>
      </c>
      <c r="AE22" s="1">
        <v>9</v>
      </c>
      <c r="AF22" s="1">
        <f t="shared" si="5"/>
        <v>0</v>
      </c>
      <c r="AG22" s="1">
        <f t="shared" ca="1" si="6"/>
        <v>0</v>
      </c>
      <c r="AH22" s="1">
        <f t="shared" ca="1" si="7"/>
        <v>0</v>
      </c>
      <c r="AI22" s="1">
        <f t="shared" ca="1" si="8"/>
        <v>0</v>
      </c>
      <c r="AJ22" s="1" t="str">
        <f t="shared" ca="1" si="9"/>
        <v/>
      </c>
      <c r="AK22" s="1" t="str">
        <f t="shared" ca="1" si="10"/>
        <v/>
      </c>
      <c r="AL22" s="1" t="str">
        <f t="shared" ca="1" si="11"/>
        <v/>
      </c>
      <c r="AM22" s="1" t="str">
        <f t="shared" ca="1" si="12"/>
        <v/>
      </c>
      <c r="AN22" s="1" t="str">
        <f t="shared" ca="1" si="13"/>
        <v/>
      </c>
      <c r="AO22" s="1" t="str">
        <f t="shared" ca="1" si="14"/>
        <v/>
      </c>
      <c r="AP22" s="1" t="str">
        <f t="shared" ca="1" si="15"/>
        <v/>
      </c>
      <c r="AQ22" s="262" t="str">
        <f t="shared" ca="1" si="16"/>
        <v/>
      </c>
    </row>
    <row r="23" spans="1:43" x14ac:dyDescent="0.25">
      <c r="A23" s="5" t="str">
        <f t="shared" si="3"/>
        <v>COR_11_1</v>
      </c>
      <c r="B23" s="1">
        <f t="shared" si="0"/>
        <v>202223</v>
      </c>
      <c r="C23" s="231" t="s">
        <v>287</v>
      </c>
      <c r="D23" s="1">
        <v>11</v>
      </c>
      <c r="E23" s="1">
        <v>1</v>
      </c>
      <c r="F23" s="2">
        <f t="shared" si="1"/>
        <v>0</v>
      </c>
      <c r="G23" s="236">
        <f t="shared" si="2"/>
        <v>0</v>
      </c>
      <c r="I23" s="3">
        <v>20</v>
      </c>
      <c r="J23" s="3">
        <v>20</v>
      </c>
      <c r="K23" s="132"/>
      <c r="O23" s="267">
        <v>9</v>
      </c>
      <c r="P23" s="1" t="str">
        <f>Validations!C50</f>
        <v>Llinell 47 yn fwy na neu yn hafal i linell 46</v>
      </c>
      <c r="Q23" s="233" t="s">
        <v>287</v>
      </c>
      <c r="R23" s="274">
        <f t="shared" si="20"/>
        <v>0</v>
      </c>
      <c r="S23" s="1">
        <f>Validations!M51</f>
        <v>0</v>
      </c>
      <c r="X23" s="268"/>
      <c r="AB23" s="1">
        <f t="shared" si="4"/>
        <v>202223</v>
      </c>
      <c r="AC23" s="233" t="s">
        <v>287</v>
      </c>
      <c r="AD23" s="1">
        <v>12</v>
      </c>
      <c r="AE23" s="1">
        <v>9</v>
      </c>
      <c r="AF23" s="1">
        <f t="shared" si="5"/>
        <v>0</v>
      </c>
      <c r="AG23" s="1">
        <f t="shared" ca="1" si="6"/>
        <v>0</v>
      </c>
      <c r="AH23" s="1">
        <f t="shared" ca="1" si="7"/>
        <v>0</v>
      </c>
      <c r="AI23" s="1">
        <f t="shared" ca="1" si="8"/>
        <v>0</v>
      </c>
      <c r="AJ23" s="1" t="str">
        <f t="shared" ca="1" si="9"/>
        <v/>
      </c>
      <c r="AK23" s="1" t="str">
        <f t="shared" ca="1" si="10"/>
        <v/>
      </c>
      <c r="AL23" s="1" t="str">
        <f t="shared" ca="1" si="11"/>
        <v/>
      </c>
      <c r="AM23" s="1" t="str">
        <f t="shared" ca="1" si="12"/>
        <v/>
      </c>
      <c r="AN23" s="1" t="str">
        <f t="shared" ca="1" si="13"/>
        <v/>
      </c>
      <c r="AO23" s="1" t="str">
        <f t="shared" ca="1" si="14"/>
        <v/>
      </c>
      <c r="AP23" s="1" t="str">
        <f t="shared" ca="1" si="15"/>
        <v/>
      </c>
      <c r="AQ23" s="262" t="str">
        <f t="shared" ca="1" si="16"/>
        <v/>
      </c>
    </row>
    <row r="24" spans="1:43" x14ac:dyDescent="0.25">
      <c r="A24" s="5" t="str">
        <f t="shared" si="3"/>
        <v>COR_12_1</v>
      </c>
      <c r="B24" s="1">
        <f t="shared" si="0"/>
        <v>202223</v>
      </c>
      <c r="C24" s="231" t="s">
        <v>287</v>
      </c>
      <c r="D24" s="1">
        <v>12</v>
      </c>
      <c r="E24" s="1">
        <v>1</v>
      </c>
      <c r="F24" s="2">
        <f t="shared" si="1"/>
        <v>0</v>
      </c>
      <c r="G24" s="236">
        <f t="shared" si="2"/>
        <v>0</v>
      </c>
      <c r="I24" s="3">
        <v>21</v>
      </c>
      <c r="J24" s="3">
        <v>21</v>
      </c>
      <c r="K24" s="132"/>
      <c r="O24" s="267">
        <v>10</v>
      </c>
      <c r="P24" s="1" t="str">
        <f>Validations!C55</f>
        <v>Llinell 46 yn fwy na neu yn hafal i linell 41 + llinell 42</v>
      </c>
      <c r="Q24" s="233" t="s">
        <v>287</v>
      </c>
      <c r="R24" s="274">
        <f t="shared" si="20"/>
        <v>0</v>
      </c>
      <c r="S24" s="1">
        <f>Validations!M56</f>
        <v>0</v>
      </c>
      <c r="X24" s="268"/>
      <c r="AB24" s="1">
        <f t="shared" si="4"/>
        <v>202223</v>
      </c>
      <c r="AC24" s="233" t="s">
        <v>287</v>
      </c>
      <c r="AD24" s="1">
        <v>13</v>
      </c>
      <c r="AE24" s="1">
        <v>9</v>
      </c>
      <c r="AF24" s="1">
        <f t="shared" si="5"/>
        <v>0</v>
      </c>
      <c r="AG24" s="1">
        <f t="shared" ca="1" si="6"/>
        <v>0</v>
      </c>
      <c r="AH24" s="1">
        <f t="shared" ca="1" si="7"/>
        <v>0</v>
      </c>
      <c r="AI24" s="1">
        <f t="shared" ca="1" si="8"/>
        <v>0</v>
      </c>
      <c r="AJ24" s="1" t="str">
        <f t="shared" ca="1" si="9"/>
        <v/>
      </c>
      <c r="AK24" s="1" t="str">
        <f t="shared" ca="1" si="10"/>
        <v/>
      </c>
      <c r="AL24" s="1" t="str">
        <f t="shared" ca="1" si="11"/>
        <v/>
      </c>
      <c r="AM24" s="1" t="str">
        <f t="shared" ca="1" si="12"/>
        <v/>
      </c>
      <c r="AN24" s="1" t="str">
        <f t="shared" ca="1" si="13"/>
        <v/>
      </c>
      <c r="AO24" s="1" t="str">
        <f t="shared" ca="1" si="14"/>
        <v/>
      </c>
      <c r="AP24" s="1" t="str">
        <f t="shared" ca="1" si="15"/>
        <v/>
      </c>
      <c r="AQ24" s="262" t="str">
        <f t="shared" ca="1" si="16"/>
        <v/>
      </c>
    </row>
    <row r="25" spans="1:43" x14ac:dyDescent="0.25">
      <c r="A25" s="5" t="str">
        <f t="shared" si="3"/>
        <v>COR_13_1</v>
      </c>
      <c r="B25" s="1">
        <f t="shared" si="0"/>
        <v>202223</v>
      </c>
      <c r="C25" s="231" t="s">
        <v>287</v>
      </c>
      <c r="D25" s="1">
        <v>13</v>
      </c>
      <c r="E25" s="1">
        <v>1</v>
      </c>
      <c r="F25" s="2">
        <f t="shared" si="1"/>
        <v>0</v>
      </c>
      <c r="G25" s="236">
        <f t="shared" si="2"/>
        <v>0</v>
      </c>
      <c r="I25" s="3">
        <v>22</v>
      </c>
      <c r="J25" s="3">
        <v>22</v>
      </c>
      <c r="K25" s="132"/>
      <c r="O25" s="267">
        <v>11</v>
      </c>
      <c r="P25" s="1" t="str">
        <f>Validations!C60</f>
        <v>Llinell 45 yn fwy na neu yn hafal i linell 37</v>
      </c>
      <c r="Q25" s="233" t="s">
        <v>287</v>
      </c>
      <c r="R25" s="274">
        <f t="shared" si="20"/>
        <v>0</v>
      </c>
      <c r="S25" s="1">
        <f>Validations!M61</f>
        <v>0</v>
      </c>
      <c r="X25" s="268"/>
      <c r="AB25" s="1">
        <f t="shared" si="4"/>
        <v>202223</v>
      </c>
      <c r="AC25" s="233" t="s">
        <v>287</v>
      </c>
      <c r="AD25" s="1">
        <v>14</v>
      </c>
      <c r="AE25" s="1">
        <v>9</v>
      </c>
      <c r="AF25" s="1">
        <f t="shared" si="5"/>
        <v>0</v>
      </c>
      <c r="AG25" s="1">
        <f t="shared" ca="1" si="6"/>
        <v>0</v>
      </c>
      <c r="AH25" s="1">
        <f t="shared" ca="1" si="7"/>
        <v>0</v>
      </c>
      <c r="AI25" s="1">
        <f t="shared" ca="1" si="8"/>
        <v>0</v>
      </c>
      <c r="AJ25" s="1" t="str">
        <f t="shared" ca="1" si="9"/>
        <v/>
      </c>
      <c r="AK25" s="1" t="str">
        <f t="shared" ca="1" si="10"/>
        <v/>
      </c>
      <c r="AL25" s="1" t="str">
        <f t="shared" ca="1" si="11"/>
        <v/>
      </c>
      <c r="AM25" s="1" t="str">
        <f t="shared" ca="1" si="12"/>
        <v/>
      </c>
      <c r="AN25" s="1" t="str">
        <f t="shared" ca="1" si="13"/>
        <v/>
      </c>
      <c r="AO25" s="1" t="str">
        <f t="shared" ca="1" si="14"/>
        <v/>
      </c>
      <c r="AP25" s="1" t="str">
        <f t="shared" ca="1" si="15"/>
        <v/>
      </c>
      <c r="AQ25" s="262" t="str">
        <f t="shared" ca="1" si="16"/>
        <v/>
      </c>
    </row>
    <row r="26" spans="1:43" x14ac:dyDescent="0.25">
      <c r="A26" s="5" t="str">
        <f t="shared" si="3"/>
        <v>COR_14_1</v>
      </c>
      <c r="B26" s="1">
        <f t="shared" si="0"/>
        <v>202223</v>
      </c>
      <c r="C26" s="231" t="s">
        <v>287</v>
      </c>
      <c r="D26" s="1">
        <v>14</v>
      </c>
      <c r="E26" s="1">
        <v>1</v>
      </c>
      <c r="F26" s="2">
        <f t="shared" si="1"/>
        <v>0</v>
      </c>
      <c r="G26" s="236">
        <f t="shared" si="2"/>
        <v>0</v>
      </c>
      <c r="I26" s="3">
        <v>23</v>
      </c>
      <c r="J26" s="3">
        <v>23</v>
      </c>
      <c r="K26" s="132"/>
      <c r="O26" s="267">
        <v>12</v>
      </c>
      <c r="P26" s="1" t="str">
        <f>Validations!C65</f>
        <v>Llinell 47 yn fwy na neu yn hafal i linell 37</v>
      </c>
      <c r="Q26" s="233" t="s">
        <v>287</v>
      </c>
      <c r="R26" s="274">
        <f t="shared" si="20"/>
        <v>0</v>
      </c>
      <c r="S26" s="1">
        <f>Validations!M66</f>
        <v>0</v>
      </c>
      <c r="X26" s="268"/>
      <c r="AB26" s="1">
        <f t="shared" si="4"/>
        <v>202223</v>
      </c>
      <c r="AC26" s="233" t="s">
        <v>287</v>
      </c>
      <c r="AD26" s="1">
        <v>15</v>
      </c>
      <c r="AE26" s="1">
        <v>9</v>
      </c>
      <c r="AF26" s="1">
        <f t="shared" si="5"/>
        <v>0</v>
      </c>
      <c r="AG26" s="1">
        <f t="shared" ca="1" si="6"/>
        <v>0</v>
      </c>
      <c r="AH26" s="1">
        <f t="shared" ca="1" si="7"/>
        <v>0</v>
      </c>
      <c r="AI26" s="1">
        <f t="shared" ca="1" si="8"/>
        <v>0</v>
      </c>
      <c r="AJ26" s="1" t="str">
        <f t="shared" ca="1" si="9"/>
        <v/>
      </c>
      <c r="AK26" s="1" t="str">
        <f t="shared" ca="1" si="10"/>
        <v/>
      </c>
      <c r="AL26" s="1" t="str">
        <f t="shared" ca="1" si="11"/>
        <v/>
      </c>
      <c r="AM26" s="1" t="str">
        <f t="shared" ca="1" si="12"/>
        <v/>
      </c>
      <c r="AN26" s="1" t="str">
        <f t="shared" ca="1" si="13"/>
        <v/>
      </c>
      <c r="AO26" s="1" t="str">
        <f t="shared" ca="1" si="14"/>
        <v/>
      </c>
      <c r="AP26" s="1" t="str">
        <f t="shared" ca="1" si="15"/>
        <v/>
      </c>
      <c r="AQ26" s="262" t="str">
        <f t="shared" ca="1" si="16"/>
        <v/>
      </c>
    </row>
    <row r="27" spans="1:43" x14ac:dyDescent="0.25">
      <c r="A27" s="5" t="str">
        <f t="shared" si="3"/>
        <v>COR_15_1</v>
      </c>
      <c r="B27" s="1">
        <f t="shared" si="0"/>
        <v>202223</v>
      </c>
      <c r="C27" s="231" t="s">
        <v>287</v>
      </c>
      <c r="D27" s="1">
        <v>15</v>
      </c>
      <c r="E27" s="1">
        <v>1</v>
      </c>
      <c r="F27" s="2">
        <f t="shared" si="1"/>
        <v>0</v>
      </c>
      <c r="G27" s="236">
        <f t="shared" si="2"/>
        <v>0</v>
      </c>
      <c r="I27" s="3">
        <v>24</v>
      </c>
      <c r="J27" s="3">
        <v>24</v>
      </c>
      <c r="K27" s="132"/>
      <c r="O27" s="267">
        <v>13</v>
      </c>
      <c r="P27" s="1" t="str">
        <f>Validations!C70</f>
        <v>Llinell 48 yn llai na hanner llinell 38 + llinell 39</v>
      </c>
      <c r="Q27" s="233" t="s">
        <v>287</v>
      </c>
      <c r="R27" s="274">
        <f t="shared" si="20"/>
        <v>0</v>
      </c>
      <c r="S27" s="1">
        <f>Validations!M71</f>
        <v>0</v>
      </c>
      <c r="X27" s="268"/>
      <c r="AB27" s="1">
        <f t="shared" si="4"/>
        <v>202223</v>
      </c>
      <c r="AC27" s="233" t="s">
        <v>287</v>
      </c>
      <c r="AD27" s="1">
        <v>16</v>
      </c>
      <c r="AE27" s="1">
        <v>9</v>
      </c>
      <c r="AF27" s="1">
        <f t="shared" si="5"/>
        <v>0</v>
      </c>
      <c r="AG27" s="1">
        <f t="shared" ca="1" si="6"/>
        <v>0</v>
      </c>
      <c r="AH27" s="1">
        <f t="shared" ca="1" si="7"/>
        <v>0</v>
      </c>
      <c r="AI27" s="1">
        <f t="shared" ca="1" si="8"/>
        <v>0</v>
      </c>
      <c r="AJ27" s="1" t="str">
        <f t="shared" ca="1" si="9"/>
        <v/>
      </c>
      <c r="AK27" s="1" t="str">
        <f t="shared" ca="1" si="10"/>
        <v/>
      </c>
      <c r="AL27" s="1" t="str">
        <f t="shared" ca="1" si="11"/>
        <v/>
      </c>
      <c r="AM27" s="1" t="str">
        <f t="shared" ca="1" si="12"/>
        <v/>
      </c>
      <c r="AN27" s="1" t="str">
        <f t="shared" ca="1" si="13"/>
        <v/>
      </c>
      <c r="AO27" s="1" t="str">
        <f t="shared" ca="1" si="14"/>
        <v/>
      </c>
      <c r="AP27" s="1" t="str">
        <f t="shared" ca="1" si="15"/>
        <v/>
      </c>
      <c r="AQ27" s="262" t="str">
        <f t="shared" ca="1" si="16"/>
        <v/>
      </c>
    </row>
    <row r="28" spans="1:43" x14ac:dyDescent="0.25">
      <c r="A28" s="5" t="str">
        <f t="shared" si="3"/>
        <v>COR_16_1</v>
      </c>
      <c r="B28" s="1">
        <f t="shared" si="0"/>
        <v>202223</v>
      </c>
      <c r="C28" s="231" t="s">
        <v>287</v>
      </c>
      <c r="D28" s="1">
        <v>16</v>
      </c>
      <c r="E28" s="1">
        <v>1</v>
      </c>
      <c r="F28" s="2">
        <f t="shared" si="1"/>
        <v>0</v>
      </c>
      <c r="G28" s="236">
        <f t="shared" si="2"/>
        <v>0</v>
      </c>
      <c r="I28" s="3">
        <v>25</v>
      </c>
      <c r="J28" s="3">
        <v>25</v>
      </c>
      <c r="K28" s="132"/>
      <c r="O28" s="267">
        <v>14</v>
      </c>
      <c r="P28" s="1" t="str">
        <f>Validations!C75</f>
        <v>Llinell 49 + yn llai na hanner llinell 41 + llinell 42</v>
      </c>
      <c r="Q28" s="233" t="s">
        <v>287</v>
      </c>
      <c r="R28" s="274">
        <f t="shared" si="20"/>
        <v>0</v>
      </c>
      <c r="S28" s="1">
        <f>Validations!M76</f>
        <v>0</v>
      </c>
      <c r="T28" s="269"/>
      <c r="X28" s="268"/>
      <c r="AB28" s="1">
        <f t="shared" si="4"/>
        <v>202223</v>
      </c>
      <c r="AC28" s="233" t="s">
        <v>287</v>
      </c>
      <c r="AD28" s="1">
        <v>17</v>
      </c>
      <c r="AE28" s="1">
        <v>9</v>
      </c>
      <c r="AF28" s="1">
        <f t="shared" si="5"/>
        <v>0</v>
      </c>
      <c r="AG28" s="1">
        <f t="shared" ca="1" si="6"/>
        <v>0</v>
      </c>
      <c r="AH28" s="1">
        <f t="shared" ca="1" si="7"/>
        <v>0</v>
      </c>
      <c r="AI28" s="1">
        <f t="shared" ca="1" si="8"/>
        <v>0</v>
      </c>
      <c r="AJ28" s="1" t="str">
        <f t="shared" ca="1" si="9"/>
        <v/>
      </c>
      <c r="AK28" s="1" t="str">
        <f t="shared" ca="1" si="10"/>
        <v/>
      </c>
      <c r="AL28" s="1" t="str">
        <f t="shared" ca="1" si="11"/>
        <v/>
      </c>
      <c r="AM28" s="1" t="str">
        <f t="shared" ca="1" si="12"/>
        <v/>
      </c>
      <c r="AN28" s="1" t="str">
        <f t="shared" ca="1" si="13"/>
        <v/>
      </c>
      <c r="AO28" s="1" t="str">
        <f t="shared" ca="1" si="14"/>
        <v/>
      </c>
      <c r="AP28" s="1" t="str">
        <f t="shared" ca="1" si="15"/>
        <v/>
      </c>
      <c r="AQ28" s="262" t="str">
        <f t="shared" ca="1" si="16"/>
        <v/>
      </c>
    </row>
    <row r="29" spans="1:43" x14ac:dyDescent="0.25">
      <c r="A29" s="5" t="str">
        <f t="shared" si="3"/>
        <v>COR_17_1</v>
      </c>
      <c r="B29" s="1">
        <f t="shared" si="0"/>
        <v>202223</v>
      </c>
      <c r="C29" s="231" t="s">
        <v>287</v>
      </c>
      <c r="D29" s="1">
        <v>17</v>
      </c>
      <c r="E29" s="1">
        <v>1</v>
      </c>
      <c r="F29" s="2">
        <f t="shared" si="1"/>
        <v>0</v>
      </c>
      <c r="G29" s="236">
        <f t="shared" si="2"/>
        <v>0</v>
      </c>
      <c r="I29" s="3">
        <v>26</v>
      </c>
      <c r="J29" s="3">
        <v>26</v>
      </c>
      <c r="K29" s="132"/>
      <c r="O29" s="267">
        <v>15</v>
      </c>
      <c r="P29" s="1" t="str">
        <f>Validations!C81</f>
        <v>Llinell 43 yn fwy na 0</v>
      </c>
      <c r="Q29" s="233" t="s">
        <v>287</v>
      </c>
      <c r="R29" s="274">
        <f t="shared" si="20"/>
        <v>0</v>
      </c>
      <c r="S29" s="1">
        <f>Validations!M81</f>
        <v>0</v>
      </c>
      <c r="T29" s="269"/>
      <c r="X29" s="268"/>
      <c r="AB29" s="1">
        <f t="shared" si="4"/>
        <v>202223</v>
      </c>
      <c r="AC29" s="233" t="s">
        <v>287</v>
      </c>
      <c r="AD29" s="1">
        <v>18</v>
      </c>
      <c r="AE29" s="1">
        <v>9</v>
      </c>
      <c r="AF29" s="1">
        <f t="shared" si="5"/>
        <v>0</v>
      </c>
      <c r="AG29" s="1">
        <f t="shared" ca="1" si="6"/>
        <v>0</v>
      </c>
      <c r="AH29" s="1">
        <f t="shared" ca="1" si="7"/>
        <v>0</v>
      </c>
      <c r="AI29" s="1">
        <f t="shared" ca="1" si="8"/>
        <v>0</v>
      </c>
      <c r="AJ29" s="1" t="str">
        <f t="shared" ca="1" si="9"/>
        <v/>
      </c>
      <c r="AK29" s="1" t="str">
        <f t="shared" ca="1" si="10"/>
        <v/>
      </c>
      <c r="AL29" s="1" t="str">
        <f t="shared" ca="1" si="11"/>
        <v/>
      </c>
      <c r="AM29" s="1" t="str">
        <f t="shared" ca="1" si="12"/>
        <v/>
      </c>
      <c r="AN29" s="1" t="str">
        <f t="shared" ca="1" si="13"/>
        <v/>
      </c>
      <c r="AO29" s="1" t="str">
        <f t="shared" ca="1" si="14"/>
        <v/>
      </c>
      <c r="AP29" s="1" t="str">
        <f t="shared" ca="1" si="15"/>
        <v/>
      </c>
      <c r="AQ29" s="262" t="str">
        <f t="shared" ca="1" si="16"/>
        <v/>
      </c>
    </row>
    <row r="30" spans="1:43" x14ac:dyDescent="0.25">
      <c r="A30" s="5" t="str">
        <f t="shared" si="3"/>
        <v>COR_18_1</v>
      </c>
      <c r="B30" s="1">
        <f t="shared" si="0"/>
        <v>202223</v>
      </c>
      <c r="C30" s="231" t="s">
        <v>287</v>
      </c>
      <c r="D30" s="1">
        <v>18</v>
      </c>
      <c r="E30" s="1">
        <v>1</v>
      </c>
      <c r="F30" s="2">
        <f t="shared" si="1"/>
        <v>0</v>
      </c>
      <c r="G30" s="236">
        <f t="shared" si="2"/>
        <v>0</v>
      </c>
      <c r="I30" s="3">
        <v>27</v>
      </c>
      <c r="J30" s="3">
        <v>27</v>
      </c>
      <c r="K30" s="132"/>
      <c r="O30" s="267">
        <v>16</v>
      </c>
      <c r="P30" s="1" t="str">
        <f>Validations!C86</f>
        <v>Llinell 44 yn fwy na 0</v>
      </c>
      <c r="Q30" s="233" t="s">
        <v>287</v>
      </c>
      <c r="R30" s="274">
        <f t="shared" si="20"/>
        <v>0</v>
      </c>
      <c r="S30" s="1">
        <f>Validations!M86</f>
        <v>0</v>
      </c>
      <c r="X30" s="268"/>
      <c r="AB30" s="233">
        <f t="shared" si="4"/>
        <v>202223</v>
      </c>
      <c r="AC30" s="233" t="s">
        <v>287</v>
      </c>
      <c r="AD30" s="233">
        <v>19.100000000000001</v>
      </c>
      <c r="AE30" s="1">
        <v>9</v>
      </c>
      <c r="AF30" s="233">
        <f t="shared" si="5"/>
        <v>0</v>
      </c>
      <c r="AG30" s="233">
        <f t="shared" ca="1" si="6"/>
        <v>0</v>
      </c>
      <c r="AH30" s="233">
        <f t="shared" ca="1" si="7"/>
        <v>0</v>
      </c>
      <c r="AI30" s="233">
        <f t="shared" ca="1" si="8"/>
        <v>0</v>
      </c>
      <c r="AJ30" s="1" t="str">
        <f t="shared" ca="1" si="9"/>
        <v/>
      </c>
      <c r="AK30" s="1" t="str">
        <f t="shared" ca="1" si="10"/>
        <v/>
      </c>
      <c r="AL30" s="1" t="str">
        <f t="shared" ca="1" si="11"/>
        <v/>
      </c>
      <c r="AM30" s="1" t="str">
        <f t="shared" ca="1" si="12"/>
        <v/>
      </c>
      <c r="AN30" s="1" t="str">
        <f t="shared" ca="1" si="13"/>
        <v/>
      </c>
      <c r="AO30" s="1" t="str">
        <f t="shared" ca="1" si="14"/>
        <v/>
      </c>
      <c r="AP30" s="1" t="str">
        <f t="shared" ca="1" si="15"/>
        <v/>
      </c>
      <c r="AQ30" s="262" t="str">
        <f t="shared" ca="1" si="16"/>
        <v/>
      </c>
    </row>
    <row r="31" spans="1:43" x14ac:dyDescent="0.25">
      <c r="A31" s="5" t="str">
        <f t="shared" si="3"/>
        <v>COR_20_1</v>
      </c>
      <c r="B31" s="1">
        <f t="shared" si="0"/>
        <v>202223</v>
      </c>
      <c r="C31" s="231" t="s">
        <v>287</v>
      </c>
      <c r="D31" s="1">
        <v>20</v>
      </c>
      <c r="E31" s="1">
        <v>1</v>
      </c>
      <c r="F31" s="2">
        <f t="shared" si="1"/>
        <v>0</v>
      </c>
      <c r="G31" s="236">
        <f t="shared" si="2"/>
        <v>0</v>
      </c>
      <c r="I31" s="3">
        <v>28</v>
      </c>
      <c r="J31" s="3">
        <v>28</v>
      </c>
      <c r="K31" s="132"/>
      <c r="O31" s="267">
        <v>17</v>
      </c>
      <c r="P31" s="1" t="str">
        <f>Validations!C91</f>
        <v>Llinell 45 yn fwy na 0</v>
      </c>
      <c r="Q31" s="233" t="s">
        <v>287</v>
      </c>
      <c r="R31" s="274">
        <f t="shared" si="20"/>
        <v>0</v>
      </c>
      <c r="S31" s="1">
        <f>Validations!M91</f>
        <v>0</v>
      </c>
      <c r="X31" s="268"/>
      <c r="AB31" s="233">
        <f t="shared" si="4"/>
        <v>202223</v>
      </c>
      <c r="AC31" s="233" t="s">
        <v>287</v>
      </c>
      <c r="AD31" s="233">
        <v>19.2</v>
      </c>
      <c r="AE31" s="1">
        <v>9</v>
      </c>
      <c r="AF31" s="233">
        <f t="shared" si="5"/>
        <v>0</v>
      </c>
      <c r="AG31" s="233">
        <f t="shared" ca="1" si="6"/>
        <v>0</v>
      </c>
      <c r="AH31" s="233">
        <f t="shared" ca="1" si="7"/>
        <v>0</v>
      </c>
      <c r="AI31" s="233">
        <f t="shared" ca="1" si="8"/>
        <v>0</v>
      </c>
      <c r="AJ31" s="1" t="str">
        <f t="shared" ca="1" si="9"/>
        <v/>
      </c>
      <c r="AK31" s="1" t="str">
        <f t="shared" ca="1" si="10"/>
        <v/>
      </c>
      <c r="AL31" s="1" t="str">
        <f t="shared" ca="1" si="11"/>
        <v/>
      </c>
      <c r="AM31" s="1" t="str">
        <f t="shared" ca="1" si="12"/>
        <v/>
      </c>
      <c r="AN31" s="1" t="str">
        <f t="shared" ca="1" si="13"/>
        <v/>
      </c>
      <c r="AO31" s="1" t="str">
        <f t="shared" ca="1" si="14"/>
        <v/>
      </c>
      <c r="AP31" s="1" t="str">
        <f t="shared" ca="1" si="15"/>
        <v/>
      </c>
      <c r="AQ31" s="262" t="str">
        <f t="shared" ca="1" si="16"/>
        <v/>
      </c>
    </row>
    <row r="32" spans="1:43" x14ac:dyDescent="0.25">
      <c r="A32" s="5" t="str">
        <f t="shared" si="3"/>
        <v>COR_21_1</v>
      </c>
      <c r="B32" s="1">
        <f t="shared" si="0"/>
        <v>202223</v>
      </c>
      <c r="C32" s="231" t="s">
        <v>287</v>
      </c>
      <c r="D32" s="1">
        <v>21</v>
      </c>
      <c r="E32" s="1">
        <v>1</v>
      </c>
      <c r="F32" s="2">
        <f t="shared" si="1"/>
        <v>0</v>
      </c>
      <c r="G32" s="236">
        <f t="shared" si="2"/>
        <v>0</v>
      </c>
      <c r="I32" s="3">
        <v>29</v>
      </c>
      <c r="J32" s="3">
        <v>29</v>
      </c>
      <c r="K32" s="132"/>
      <c r="O32" s="267">
        <v>18</v>
      </c>
      <c r="P32" s="1" t="str">
        <f>Validations!C96</f>
        <v>Llinell 46 yn fwy na 0</v>
      </c>
      <c r="Q32" s="233" t="s">
        <v>287</v>
      </c>
      <c r="R32" s="274">
        <f t="shared" si="20"/>
        <v>0</v>
      </c>
      <c r="S32" s="1">
        <f>Validations!M96</f>
        <v>0</v>
      </c>
      <c r="X32" s="268"/>
      <c r="AB32" s="233">
        <f t="shared" si="4"/>
        <v>202223</v>
      </c>
      <c r="AC32" s="233" t="s">
        <v>287</v>
      </c>
      <c r="AD32" s="233">
        <v>20</v>
      </c>
      <c r="AE32" s="1">
        <v>9</v>
      </c>
      <c r="AF32" s="233">
        <f t="shared" si="5"/>
        <v>0</v>
      </c>
      <c r="AG32" s="233">
        <f t="shared" ca="1" si="6"/>
        <v>0</v>
      </c>
      <c r="AH32" s="233">
        <f t="shared" ca="1" si="7"/>
        <v>0</v>
      </c>
      <c r="AI32" s="233">
        <f t="shared" ca="1" si="8"/>
        <v>0</v>
      </c>
      <c r="AJ32" s="1" t="str">
        <f t="shared" ca="1" si="9"/>
        <v/>
      </c>
      <c r="AK32" s="1" t="str">
        <f t="shared" ca="1" si="10"/>
        <v/>
      </c>
      <c r="AL32" s="1" t="str">
        <f t="shared" ca="1" si="11"/>
        <v/>
      </c>
      <c r="AM32" s="1" t="str">
        <f t="shared" ca="1" si="12"/>
        <v/>
      </c>
      <c r="AN32" s="1" t="str">
        <f t="shared" ca="1" si="13"/>
        <v/>
      </c>
      <c r="AO32" s="1" t="str">
        <f t="shared" ca="1" si="14"/>
        <v/>
      </c>
      <c r="AP32" s="1" t="str">
        <f t="shared" ca="1" si="15"/>
        <v/>
      </c>
      <c r="AQ32" s="262" t="str">
        <f t="shared" ca="1" si="16"/>
        <v/>
      </c>
    </row>
    <row r="33" spans="1:43" x14ac:dyDescent="0.25">
      <c r="A33" s="5" t="str">
        <f t="shared" si="3"/>
        <v>COR_22_1</v>
      </c>
      <c r="B33" s="1">
        <f t="shared" si="0"/>
        <v>202223</v>
      </c>
      <c r="C33" s="231" t="s">
        <v>287</v>
      </c>
      <c r="D33" s="1">
        <v>22</v>
      </c>
      <c r="E33" s="1">
        <v>1</v>
      </c>
      <c r="F33" s="2">
        <f t="shared" si="1"/>
        <v>0</v>
      </c>
      <c r="G33" s="236">
        <f t="shared" si="2"/>
        <v>0</v>
      </c>
      <c r="I33" s="3">
        <v>30</v>
      </c>
      <c r="J33" s="3">
        <v>30</v>
      </c>
      <c r="K33" s="132"/>
      <c r="O33" s="270">
        <v>19</v>
      </c>
      <c r="P33" s="271" t="str">
        <f>Validations!C101</f>
        <v>Llinell 47 yn fwy na 0</v>
      </c>
      <c r="Q33" s="272" t="s">
        <v>287</v>
      </c>
      <c r="R33" s="275">
        <f t="shared" si="20"/>
        <v>0</v>
      </c>
      <c r="S33" s="271">
        <f>Validations!M101</f>
        <v>0</v>
      </c>
      <c r="T33" s="271"/>
      <c r="U33" s="271"/>
      <c r="V33" s="271"/>
      <c r="W33" s="271"/>
      <c r="X33" s="273"/>
      <c r="AB33" s="233">
        <f t="shared" si="4"/>
        <v>202223</v>
      </c>
      <c r="AC33" s="233" t="s">
        <v>287</v>
      </c>
      <c r="AD33" s="233">
        <v>21</v>
      </c>
      <c r="AE33" s="1">
        <v>9</v>
      </c>
      <c r="AF33" s="233">
        <f t="shared" si="5"/>
        <v>0</v>
      </c>
      <c r="AG33" s="233">
        <f t="shared" ca="1" si="6"/>
        <v>0</v>
      </c>
      <c r="AH33" s="233">
        <f t="shared" ca="1" si="7"/>
        <v>0</v>
      </c>
      <c r="AI33" s="233">
        <f t="shared" ca="1" si="8"/>
        <v>0</v>
      </c>
      <c r="AJ33" s="1" t="str">
        <f t="shared" ca="1" si="9"/>
        <v/>
      </c>
      <c r="AK33" s="1" t="str">
        <f t="shared" ca="1" si="10"/>
        <v/>
      </c>
      <c r="AL33" s="1" t="str">
        <f t="shared" ca="1" si="11"/>
        <v/>
      </c>
      <c r="AM33" s="1" t="str">
        <f t="shared" ca="1" si="12"/>
        <v/>
      </c>
      <c r="AN33" s="1" t="str">
        <f t="shared" ca="1" si="13"/>
        <v/>
      </c>
      <c r="AO33" s="1" t="str">
        <f t="shared" ca="1" si="14"/>
        <v/>
      </c>
      <c r="AP33" s="1" t="str">
        <f t="shared" ca="1" si="15"/>
        <v/>
      </c>
      <c r="AQ33" s="262" t="str">
        <f t="shared" ca="1" si="16"/>
        <v/>
      </c>
    </row>
    <row r="34" spans="1:43" x14ac:dyDescent="0.25">
      <c r="A34" s="5" t="str">
        <f t="shared" si="3"/>
        <v>COR_23_1</v>
      </c>
      <c r="B34" s="1">
        <f t="shared" si="0"/>
        <v>202223</v>
      </c>
      <c r="C34" s="231" t="s">
        <v>287</v>
      </c>
      <c r="D34" s="1">
        <v>23</v>
      </c>
      <c r="E34" s="1">
        <v>1</v>
      </c>
      <c r="F34" s="2">
        <f t="shared" si="1"/>
        <v>0</v>
      </c>
      <c r="G34" s="236">
        <f t="shared" si="2"/>
        <v>0</v>
      </c>
      <c r="I34" s="3">
        <v>31</v>
      </c>
      <c r="J34" s="3">
        <v>31</v>
      </c>
      <c r="K34" s="132"/>
      <c r="P34" s="233"/>
      <c r="R34" s="261"/>
      <c r="S34" s="260"/>
      <c r="AB34" s="233">
        <f t="shared" si="4"/>
        <v>202223</v>
      </c>
      <c r="AC34" s="233" t="s">
        <v>287</v>
      </c>
      <c r="AD34" s="233">
        <v>22</v>
      </c>
      <c r="AE34" s="1">
        <v>9</v>
      </c>
      <c r="AF34" s="233">
        <f t="shared" si="5"/>
        <v>0</v>
      </c>
      <c r="AG34" s="233">
        <f t="shared" ca="1" si="6"/>
        <v>0</v>
      </c>
      <c r="AH34" s="233">
        <f t="shared" ca="1" si="7"/>
        <v>0</v>
      </c>
      <c r="AI34" s="233">
        <f t="shared" ca="1" si="8"/>
        <v>0</v>
      </c>
      <c r="AJ34" s="1" t="str">
        <f t="shared" ca="1" si="9"/>
        <v/>
      </c>
      <c r="AK34" s="1" t="str">
        <f t="shared" ca="1" si="10"/>
        <v/>
      </c>
      <c r="AL34" s="1" t="str">
        <f t="shared" ca="1" si="11"/>
        <v/>
      </c>
      <c r="AM34" s="1" t="str">
        <f t="shared" ca="1" si="12"/>
        <v/>
      </c>
      <c r="AN34" s="1" t="str">
        <f t="shared" ca="1" si="13"/>
        <v/>
      </c>
      <c r="AO34" s="1" t="str">
        <f t="shared" ca="1" si="14"/>
        <v/>
      </c>
      <c r="AP34" s="1" t="str">
        <f t="shared" ca="1" si="15"/>
        <v/>
      </c>
      <c r="AQ34" s="262" t="str">
        <f t="shared" ca="1" si="16"/>
        <v/>
      </c>
    </row>
    <row r="35" spans="1:43" x14ac:dyDescent="0.25">
      <c r="A35" s="5" t="str">
        <f t="shared" si="3"/>
        <v>COR_24_1</v>
      </c>
      <c r="B35" s="1">
        <f t="shared" si="0"/>
        <v>202223</v>
      </c>
      <c r="C35" s="231" t="s">
        <v>287</v>
      </c>
      <c r="D35" s="1">
        <v>24</v>
      </c>
      <c r="E35" s="1">
        <v>1</v>
      </c>
      <c r="F35" s="2">
        <f t="shared" si="1"/>
        <v>0</v>
      </c>
      <c r="G35" s="236">
        <f t="shared" si="2"/>
        <v>0</v>
      </c>
      <c r="I35" s="3">
        <v>32</v>
      </c>
      <c r="J35" s="3">
        <v>32</v>
      </c>
      <c r="K35" s="132"/>
      <c r="P35" s="233"/>
      <c r="AB35" s="233">
        <f t="shared" si="4"/>
        <v>202223</v>
      </c>
      <c r="AC35" s="233" t="s">
        <v>287</v>
      </c>
      <c r="AD35" s="233">
        <v>23</v>
      </c>
      <c r="AE35" s="1">
        <v>9</v>
      </c>
      <c r="AF35" s="233">
        <f t="shared" si="5"/>
        <v>0</v>
      </c>
      <c r="AG35" s="233">
        <f t="shared" ca="1" si="6"/>
        <v>0</v>
      </c>
      <c r="AH35" s="233">
        <f t="shared" ca="1" si="7"/>
        <v>0</v>
      </c>
      <c r="AI35" s="233">
        <f t="shared" ca="1" si="8"/>
        <v>0</v>
      </c>
      <c r="AJ35" s="1" t="str">
        <f t="shared" ca="1" si="9"/>
        <v/>
      </c>
      <c r="AK35" s="1" t="str">
        <f t="shared" ca="1" si="10"/>
        <v/>
      </c>
      <c r="AL35" s="1" t="str">
        <f t="shared" ca="1" si="11"/>
        <v/>
      </c>
      <c r="AM35" s="1" t="str">
        <f t="shared" ca="1" si="12"/>
        <v/>
      </c>
      <c r="AN35" s="1" t="str">
        <f t="shared" ca="1" si="13"/>
        <v/>
      </c>
      <c r="AO35" s="1" t="str">
        <f t="shared" ca="1" si="14"/>
        <v/>
      </c>
      <c r="AP35" s="1" t="str">
        <f t="shared" ca="1" si="15"/>
        <v/>
      </c>
      <c r="AQ35" s="262" t="str">
        <f t="shared" ca="1" si="16"/>
        <v/>
      </c>
    </row>
    <row r="36" spans="1:43" x14ac:dyDescent="0.25">
      <c r="A36" s="5" t="str">
        <f t="shared" si="3"/>
        <v>COR_25_1</v>
      </c>
      <c r="B36" s="1">
        <f t="shared" si="0"/>
        <v>202223</v>
      </c>
      <c r="C36" s="231" t="s">
        <v>287</v>
      </c>
      <c r="D36" s="1">
        <v>25</v>
      </c>
      <c r="E36" s="1">
        <v>1</v>
      </c>
      <c r="F36" s="2">
        <f t="shared" si="1"/>
        <v>0</v>
      </c>
      <c r="G36" s="236">
        <f t="shared" si="2"/>
        <v>0</v>
      </c>
      <c r="I36" s="3">
        <v>33</v>
      </c>
      <c r="J36" s="3">
        <v>33</v>
      </c>
      <c r="K36" s="132"/>
      <c r="AB36" s="233">
        <f t="shared" si="4"/>
        <v>202223</v>
      </c>
      <c r="AC36" s="233" t="s">
        <v>287</v>
      </c>
      <c r="AD36" s="233">
        <v>24</v>
      </c>
      <c r="AE36" s="1">
        <v>9</v>
      </c>
      <c r="AF36" s="233">
        <f t="shared" si="5"/>
        <v>0</v>
      </c>
      <c r="AG36" s="233">
        <f t="shared" ca="1" si="6"/>
        <v>0</v>
      </c>
      <c r="AH36" s="233">
        <f t="shared" ca="1" si="7"/>
        <v>0</v>
      </c>
      <c r="AI36" s="233">
        <f t="shared" ca="1" si="8"/>
        <v>0</v>
      </c>
      <c r="AJ36" s="1" t="str">
        <f t="shared" ca="1" si="9"/>
        <v/>
      </c>
      <c r="AK36" s="1" t="str">
        <f t="shared" ca="1" si="10"/>
        <v/>
      </c>
      <c r="AL36" s="1" t="str">
        <f t="shared" ca="1" si="11"/>
        <v/>
      </c>
      <c r="AM36" s="1" t="str">
        <f t="shared" ca="1" si="12"/>
        <v/>
      </c>
      <c r="AN36" s="1" t="str">
        <f t="shared" ca="1" si="13"/>
        <v/>
      </c>
      <c r="AO36" s="1" t="str">
        <f t="shared" ca="1" si="14"/>
        <v/>
      </c>
      <c r="AP36" s="1" t="str">
        <f t="shared" ca="1" si="15"/>
        <v/>
      </c>
      <c r="AQ36" s="262" t="str">
        <f t="shared" ca="1" si="16"/>
        <v/>
      </c>
    </row>
    <row r="37" spans="1:43" x14ac:dyDescent="0.25">
      <c r="A37" s="5" t="str">
        <f t="shared" si="3"/>
        <v>COR_26_1</v>
      </c>
      <c r="B37" s="1">
        <f t="shared" si="0"/>
        <v>202223</v>
      </c>
      <c r="C37" s="231" t="s">
        <v>287</v>
      </c>
      <c r="D37" s="1">
        <v>26</v>
      </c>
      <c r="E37" s="1">
        <v>1</v>
      </c>
      <c r="F37" s="2">
        <f t="shared" si="1"/>
        <v>0</v>
      </c>
      <c r="G37" s="236">
        <f t="shared" si="2"/>
        <v>0</v>
      </c>
      <c r="I37" s="3">
        <v>34</v>
      </c>
      <c r="J37" s="3">
        <v>34</v>
      </c>
      <c r="K37" s="132"/>
      <c r="AB37" s="233">
        <f t="shared" ref="AB37:AB68" si="21">Year</f>
        <v>202223</v>
      </c>
      <c r="AC37" s="233" t="s">
        <v>287</v>
      </c>
      <c r="AD37" s="233">
        <v>25</v>
      </c>
      <c r="AE37" s="1">
        <v>9</v>
      </c>
      <c r="AF37" s="233">
        <f t="shared" ref="AF37:AF68" si="22">UANumber</f>
        <v>0</v>
      </c>
      <c r="AG37" s="233">
        <f t="shared" ref="AG37:AG68" ca="1" si="23">IF(VLOOKUP($AD37,INDIRECT($AC37&amp;"Val"),2,FALSE)="",0,VLOOKUP($AD37,INDIRECT($AC37&amp;"Val"),2,FALSE))</f>
        <v>0</v>
      </c>
      <c r="AH37" s="233">
        <f t="shared" ref="AH37:AH68" ca="1" si="24">IF(VLOOKUP($AD37,INDIRECT($AC37&amp;"Val"),3,FALSE)="",0,VLOOKUP($AD37,INDIRECT($AC37&amp;"Val"),3,FALSE))</f>
        <v>0</v>
      </c>
      <c r="AI37" s="233">
        <f t="shared" ref="AI37:AI68" ca="1" si="25">IF(VLOOKUP($AD37,INDIRECT($AC37&amp;"Val"),4,FALSE)="",0,VLOOKUP($AD37,INDIRECT($AC37&amp;"Val"),4,FALSE))</f>
        <v>0</v>
      </c>
      <c r="AJ37" s="1" t="str">
        <f t="shared" ca="1" si="9"/>
        <v/>
      </c>
      <c r="AK37" s="1" t="str">
        <f t="shared" ca="1" si="10"/>
        <v/>
      </c>
      <c r="AL37" s="1" t="str">
        <f t="shared" ca="1" si="11"/>
        <v/>
      </c>
      <c r="AM37" s="1" t="str">
        <f t="shared" ca="1" si="12"/>
        <v/>
      </c>
      <c r="AN37" s="1" t="str">
        <f t="shared" ca="1" si="13"/>
        <v/>
      </c>
      <c r="AO37" s="1" t="str">
        <f t="shared" ca="1" si="14"/>
        <v/>
      </c>
      <c r="AP37" s="1" t="str">
        <f t="shared" ca="1" si="15"/>
        <v/>
      </c>
      <c r="AQ37" s="262" t="str">
        <f t="shared" ca="1" si="16"/>
        <v/>
      </c>
    </row>
    <row r="38" spans="1:43" x14ac:dyDescent="0.25">
      <c r="A38" s="5" t="str">
        <f t="shared" ref="A38:A69" si="26">C38&amp;"_"&amp;D38&amp;"_"&amp;E38</f>
        <v>COR_28_1</v>
      </c>
      <c r="B38" s="1">
        <f t="shared" si="0"/>
        <v>202223</v>
      </c>
      <c r="C38" s="231" t="s">
        <v>287</v>
      </c>
      <c r="D38" s="1">
        <v>28</v>
      </c>
      <c r="E38" s="1">
        <v>1</v>
      </c>
      <c r="F38" s="2">
        <f t="shared" si="1"/>
        <v>0</v>
      </c>
      <c r="G38" s="236">
        <f t="shared" si="2"/>
        <v>0</v>
      </c>
      <c r="I38" s="3">
        <v>35</v>
      </c>
      <c r="J38" s="3">
        <v>35</v>
      </c>
      <c r="K38" s="132"/>
      <c r="AB38" s="233">
        <f t="shared" si="21"/>
        <v>202223</v>
      </c>
      <c r="AC38" s="233" t="s">
        <v>287</v>
      </c>
      <c r="AD38" s="233">
        <v>26</v>
      </c>
      <c r="AE38" s="1">
        <v>9</v>
      </c>
      <c r="AF38" s="233">
        <f t="shared" si="22"/>
        <v>0</v>
      </c>
      <c r="AG38" s="233">
        <f t="shared" ca="1" si="23"/>
        <v>0</v>
      </c>
      <c r="AH38" s="233">
        <f t="shared" ca="1" si="24"/>
        <v>0</v>
      </c>
      <c r="AI38" s="233">
        <f t="shared" ca="1" si="25"/>
        <v>0</v>
      </c>
      <c r="AJ38" s="1" t="str">
        <f t="shared" ca="1" si="9"/>
        <v/>
      </c>
      <c r="AK38" s="1" t="str">
        <f t="shared" ca="1" si="10"/>
        <v/>
      </c>
      <c r="AL38" s="1" t="str">
        <f t="shared" ca="1" si="11"/>
        <v/>
      </c>
      <c r="AM38" s="1" t="str">
        <f t="shared" ca="1" si="12"/>
        <v/>
      </c>
      <c r="AN38" s="1" t="str">
        <f t="shared" ca="1" si="13"/>
        <v/>
      </c>
      <c r="AO38" s="1" t="str">
        <f t="shared" ca="1" si="14"/>
        <v/>
      </c>
      <c r="AP38" s="1" t="str">
        <f t="shared" ca="1" si="15"/>
        <v/>
      </c>
      <c r="AQ38" s="262" t="str">
        <f t="shared" ca="1" si="16"/>
        <v/>
      </c>
    </row>
    <row r="39" spans="1:43" x14ac:dyDescent="0.25">
      <c r="A39" s="5" t="str">
        <f t="shared" si="26"/>
        <v>COR_29_1</v>
      </c>
      <c r="B39" s="1">
        <f t="shared" si="0"/>
        <v>202223</v>
      </c>
      <c r="C39" s="231" t="s">
        <v>287</v>
      </c>
      <c r="D39" s="1">
        <v>29</v>
      </c>
      <c r="E39" s="1">
        <v>1</v>
      </c>
      <c r="F39" s="2">
        <f t="shared" si="1"/>
        <v>0</v>
      </c>
      <c r="G39" s="236">
        <f t="shared" si="2"/>
        <v>0</v>
      </c>
      <c r="I39" s="3">
        <v>36</v>
      </c>
      <c r="J39" s="3">
        <v>36</v>
      </c>
      <c r="K39" s="132"/>
      <c r="AB39" s="233">
        <f t="shared" si="21"/>
        <v>202223</v>
      </c>
      <c r="AC39" s="233" t="s">
        <v>287</v>
      </c>
      <c r="AD39" s="233">
        <v>27</v>
      </c>
      <c r="AE39" s="1">
        <v>9</v>
      </c>
      <c r="AF39" s="233">
        <f t="shared" si="22"/>
        <v>0</v>
      </c>
      <c r="AG39" s="233" t="e">
        <f t="shared" ca="1" si="23"/>
        <v>#N/A</v>
      </c>
      <c r="AH39" s="233" t="e">
        <f t="shared" ca="1" si="24"/>
        <v>#N/A</v>
      </c>
      <c r="AI39" s="233" t="e">
        <f t="shared" ca="1" si="25"/>
        <v>#N/A</v>
      </c>
      <c r="AJ39" s="1" t="e">
        <f t="shared" ca="1" si="9"/>
        <v>#N/A</v>
      </c>
      <c r="AK39" s="1" t="e">
        <f t="shared" ca="1" si="10"/>
        <v>#N/A</v>
      </c>
      <c r="AL39" s="1" t="e">
        <f t="shared" ca="1" si="11"/>
        <v>#N/A</v>
      </c>
      <c r="AM39" s="1" t="e">
        <f t="shared" ca="1" si="12"/>
        <v>#N/A</v>
      </c>
      <c r="AN39" s="1" t="e">
        <f t="shared" ca="1" si="13"/>
        <v>#N/A</v>
      </c>
      <c r="AO39" s="1" t="e">
        <f t="shared" ca="1" si="14"/>
        <v>#N/A</v>
      </c>
      <c r="AP39" s="1" t="e">
        <f t="shared" ca="1" si="15"/>
        <v>#N/A</v>
      </c>
      <c r="AQ39" s="262" t="e">
        <f t="shared" ca="1" si="16"/>
        <v>#N/A</v>
      </c>
    </row>
    <row r="40" spans="1:43" x14ac:dyDescent="0.25">
      <c r="A40" s="5" t="str">
        <f t="shared" si="26"/>
        <v>COR_32_1</v>
      </c>
      <c r="B40" s="1">
        <f t="shared" si="0"/>
        <v>202223</v>
      </c>
      <c r="C40" s="231" t="s">
        <v>287</v>
      </c>
      <c r="D40" s="1">
        <v>32</v>
      </c>
      <c r="E40" s="1">
        <v>1</v>
      </c>
      <c r="F40" s="2">
        <f t="shared" si="1"/>
        <v>0</v>
      </c>
      <c r="G40" s="236">
        <f t="shared" si="2"/>
        <v>0</v>
      </c>
      <c r="I40" s="3">
        <v>37</v>
      </c>
      <c r="J40" s="3">
        <v>37</v>
      </c>
      <c r="K40" s="132"/>
      <c r="AB40" s="233">
        <f t="shared" si="21"/>
        <v>202223</v>
      </c>
      <c r="AC40" s="233" t="s">
        <v>287</v>
      </c>
      <c r="AD40" s="233">
        <v>28</v>
      </c>
      <c r="AE40" s="1">
        <v>9</v>
      </c>
      <c r="AF40" s="233">
        <f t="shared" si="22"/>
        <v>0</v>
      </c>
      <c r="AG40" s="233">
        <f t="shared" ca="1" si="23"/>
        <v>0</v>
      </c>
      <c r="AH40" s="233">
        <f t="shared" ca="1" si="24"/>
        <v>0</v>
      </c>
      <c r="AI40" s="233">
        <f t="shared" ca="1" si="25"/>
        <v>0</v>
      </c>
      <c r="AJ40" s="1" t="str">
        <f t="shared" ca="1" si="9"/>
        <v/>
      </c>
      <c r="AK40" s="1" t="str">
        <f t="shared" ca="1" si="10"/>
        <v/>
      </c>
      <c r="AL40" s="1" t="str">
        <f t="shared" ca="1" si="11"/>
        <v/>
      </c>
      <c r="AM40" s="1" t="str">
        <f t="shared" ca="1" si="12"/>
        <v/>
      </c>
      <c r="AN40" s="1" t="str">
        <f t="shared" ca="1" si="13"/>
        <v/>
      </c>
      <c r="AO40" s="1" t="str">
        <f t="shared" ca="1" si="14"/>
        <v/>
      </c>
      <c r="AP40" s="1" t="str">
        <f t="shared" ca="1" si="15"/>
        <v/>
      </c>
      <c r="AQ40" s="262" t="str">
        <f t="shared" ca="1" si="16"/>
        <v/>
      </c>
    </row>
    <row r="41" spans="1:43" x14ac:dyDescent="0.25">
      <c r="A41" s="5" t="str">
        <f t="shared" si="26"/>
        <v>COR_36_1</v>
      </c>
      <c r="B41" s="1">
        <f t="shared" si="0"/>
        <v>202223</v>
      </c>
      <c r="C41" s="231" t="s">
        <v>287</v>
      </c>
      <c r="D41" s="1">
        <v>36</v>
      </c>
      <c r="E41" s="1">
        <v>1</v>
      </c>
      <c r="F41" s="2">
        <f t="shared" si="1"/>
        <v>0</v>
      </c>
      <c r="G41" s="236">
        <f t="shared" si="2"/>
        <v>0</v>
      </c>
      <c r="I41" s="3">
        <v>38</v>
      </c>
      <c r="J41" s="3">
        <v>38</v>
      </c>
      <c r="K41" s="132"/>
      <c r="AB41" s="233">
        <f t="shared" si="21"/>
        <v>202223</v>
      </c>
      <c r="AC41" s="233" t="s">
        <v>287</v>
      </c>
      <c r="AD41" s="233">
        <v>29</v>
      </c>
      <c r="AE41" s="1">
        <v>9</v>
      </c>
      <c r="AF41" s="233">
        <f t="shared" si="22"/>
        <v>0</v>
      </c>
      <c r="AG41" s="233">
        <f t="shared" ca="1" si="23"/>
        <v>0</v>
      </c>
      <c r="AH41" s="233">
        <f t="shared" ca="1" si="24"/>
        <v>0</v>
      </c>
      <c r="AI41" s="233">
        <f t="shared" ca="1" si="25"/>
        <v>0</v>
      </c>
      <c r="AJ41" s="1" t="str">
        <f t="shared" ca="1" si="9"/>
        <v/>
      </c>
      <c r="AK41" s="1" t="str">
        <f t="shared" ca="1" si="10"/>
        <v/>
      </c>
      <c r="AL41" s="1" t="str">
        <f t="shared" ca="1" si="11"/>
        <v/>
      </c>
      <c r="AM41" s="1" t="str">
        <f t="shared" ca="1" si="12"/>
        <v/>
      </c>
      <c r="AN41" s="1" t="str">
        <f t="shared" ca="1" si="13"/>
        <v/>
      </c>
      <c r="AO41" s="1" t="str">
        <f t="shared" ca="1" si="14"/>
        <v/>
      </c>
      <c r="AP41" s="1" t="str">
        <f t="shared" ca="1" si="15"/>
        <v/>
      </c>
      <c r="AQ41" s="262" t="str">
        <f t="shared" ca="1" si="16"/>
        <v/>
      </c>
    </row>
    <row r="42" spans="1:43" x14ac:dyDescent="0.25">
      <c r="A42" s="5" t="str">
        <f t="shared" si="26"/>
        <v>COR_37_1</v>
      </c>
      <c r="B42" s="1">
        <f t="shared" si="0"/>
        <v>202223</v>
      </c>
      <c r="C42" s="231" t="s">
        <v>287</v>
      </c>
      <c r="D42" s="1">
        <v>37</v>
      </c>
      <c r="E42" s="1">
        <v>1</v>
      </c>
      <c r="F42" s="2">
        <f t="shared" si="1"/>
        <v>0</v>
      </c>
      <c r="G42" s="236">
        <f t="shared" si="2"/>
        <v>0</v>
      </c>
      <c r="I42" s="3">
        <v>39</v>
      </c>
      <c r="J42" s="3">
        <v>39</v>
      </c>
      <c r="K42" s="132"/>
      <c r="AB42" s="233">
        <f t="shared" si="21"/>
        <v>202223</v>
      </c>
      <c r="AC42" s="233" t="s">
        <v>287</v>
      </c>
      <c r="AD42" s="233">
        <v>30</v>
      </c>
      <c r="AE42" s="1">
        <v>9</v>
      </c>
      <c r="AF42" s="233">
        <f t="shared" si="22"/>
        <v>0</v>
      </c>
      <c r="AG42" s="233">
        <f t="shared" ca="1" si="23"/>
        <v>0</v>
      </c>
      <c r="AH42" s="233">
        <f t="shared" ca="1" si="24"/>
        <v>0</v>
      </c>
      <c r="AI42" s="233">
        <f t="shared" ca="1" si="25"/>
        <v>0</v>
      </c>
      <c r="AJ42" s="1" t="str">
        <f t="shared" ca="1" si="9"/>
        <v/>
      </c>
      <c r="AK42" s="1" t="str">
        <f t="shared" ca="1" si="10"/>
        <v/>
      </c>
      <c r="AL42" s="1" t="str">
        <f t="shared" ca="1" si="11"/>
        <v/>
      </c>
      <c r="AM42" s="1" t="str">
        <f t="shared" ca="1" si="12"/>
        <v/>
      </c>
      <c r="AN42" s="1" t="str">
        <f t="shared" ca="1" si="13"/>
        <v/>
      </c>
      <c r="AO42" s="1" t="str">
        <f t="shared" ca="1" si="14"/>
        <v/>
      </c>
      <c r="AP42" s="1" t="str">
        <f t="shared" ca="1" si="15"/>
        <v/>
      </c>
      <c r="AQ42" s="262" t="str">
        <f t="shared" ca="1" si="16"/>
        <v/>
      </c>
    </row>
    <row r="43" spans="1:43" x14ac:dyDescent="0.25">
      <c r="A43" s="5" t="str">
        <f t="shared" si="26"/>
        <v>COR_38_1</v>
      </c>
      <c r="B43" s="1">
        <f t="shared" si="0"/>
        <v>202223</v>
      </c>
      <c r="C43" s="231" t="s">
        <v>287</v>
      </c>
      <c r="D43" s="1">
        <v>38</v>
      </c>
      <c r="E43" s="1">
        <v>1</v>
      </c>
      <c r="F43" s="2">
        <f t="shared" si="1"/>
        <v>0</v>
      </c>
      <c r="G43" s="236">
        <f t="shared" si="2"/>
        <v>0</v>
      </c>
      <c r="I43" s="3">
        <v>40</v>
      </c>
      <c r="J43" s="3">
        <v>40</v>
      </c>
      <c r="K43" s="132"/>
      <c r="AB43" s="233">
        <f t="shared" si="21"/>
        <v>202223</v>
      </c>
      <c r="AC43" s="233" t="s">
        <v>287</v>
      </c>
      <c r="AD43" s="233">
        <v>31</v>
      </c>
      <c r="AE43" s="1">
        <v>9</v>
      </c>
      <c r="AF43" s="233">
        <f t="shared" si="22"/>
        <v>0</v>
      </c>
      <c r="AG43" s="233">
        <f t="shared" ca="1" si="23"/>
        <v>0</v>
      </c>
      <c r="AH43" s="233">
        <f t="shared" ca="1" si="24"/>
        <v>0</v>
      </c>
      <c r="AI43" s="233">
        <f t="shared" ca="1" si="25"/>
        <v>0</v>
      </c>
      <c r="AJ43" s="1" t="str">
        <f t="shared" ca="1" si="9"/>
        <v/>
      </c>
      <c r="AK43" s="1" t="str">
        <f t="shared" ca="1" si="10"/>
        <v/>
      </c>
      <c r="AL43" s="1" t="str">
        <f t="shared" ca="1" si="11"/>
        <v/>
      </c>
      <c r="AM43" s="1" t="str">
        <f t="shared" ca="1" si="12"/>
        <v/>
      </c>
      <c r="AN43" s="1" t="str">
        <f t="shared" ca="1" si="13"/>
        <v/>
      </c>
      <c r="AO43" s="1" t="str">
        <f t="shared" ca="1" si="14"/>
        <v/>
      </c>
      <c r="AP43" s="1" t="str">
        <f t="shared" ca="1" si="15"/>
        <v/>
      </c>
      <c r="AQ43" s="262" t="str">
        <f t="shared" ca="1" si="16"/>
        <v/>
      </c>
    </row>
    <row r="44" spans="1:43" x14ac:dyDescent="0.25">
      <c r="A44" s="5" t="str">
        <f t="shared" si="26"/>
        <v>COR_39_1</v>
      </c>
      <c r="B44" s="1">
        <f t="shared" si="0"/>
        <v>202223</v>
      </c>
      <c r="C44" s="231" t="s">
        <v>287</v>
      </c>
      <c r="D44" s="1">
        <v>39</v>
      </c>
      <c r="E44" s="1">
        <v>1</v>
      </c>
      <c r="F44" s="2">
        <f t="shared" si="1"/>
        <v>0</v>
      </c>
      <c r="G44" s="236">
        <f t="shared" si="2"/>
        <v>0</v>
      </c>
      <c r="I44" s="3">
        <v>41</v>
      </c>
      <c r="J44" s="3">
        <v>41</v>
      </c>
      <c r="K44" s="132"/>
      <c r="AB44" s="233">
        <f t="shared" si="21"/>
        <v>202223</v>
      </c>
      <c r="AC44" s="233" t="s">
        <v>287</v>
      </c>
      <c r="AD44" s="233">
        <v>32</v>
      </c>
      <c r="AE44" s="1">
        <v>9</v>
      </c>
      <c r="AF44" s="233">
        <f t="shared" si="22"/>
        <v>0</v>
      </c>
      <c r="AG44" s="233">
        <f t="shared" ca="1" si="23"/>
        <v>0</v>
      </c>
      <c r="AH44" s="233">
        <f t="shared" ca="1" si="24"/>
        <v>0</v>
      </c>
      <c r="AI44" s="233">
        <f t="shared" ca="1" si="25"/>
        <v>0</v>
      </c>
      <c r="AJ44" s="1" t="str">
        <f t="shared" ca="1" si="9"/>
        <v/>
      </c>
      <c r="AK44" s="1" t="str">
        <f t="shared" ca="1" si="10"/>
        <v/>
      </c>
      <c r="AL44" s="1" t="str">
        <f t="shared" ca="1" si="11"/>
        <v/>
      </c>
      <c r="AM44" s="1" t="str">
        <f t="shared" ca="1" si="12"/>
        <v/>
      </c>
      <c r="AN44" s="1" t="str">
        <f t="shared" ca="1" si="13"/>
        <v/>
      </c>
      <c r="AO44" s="1" t="str">
        <f t="shared" ca="1" si="14"/>
        <v/>
      </c>
      <c r="AP44" s="1" t="str">
        <f t="shared" ca="1" si="15"/>
        <v/>
      </c>
      <c r="AQ44" s="262" t="str">
        <f t="shared" ca="1" si="16"/>
        <v/>
      </c>
    </row>
    <row r="45" spans="1:43" x14ac:dyDescent="0.25">
      <c r="A45" s="5" t="str">
        <f t="shared" si="26"/>
        <v>COR_40_1</v>
      </c>
      <c r="B45" s="1">
        <f t="shared" si="0"/>
        <v>202223</v>
      </c>
      <c r="C45" s="231" t="s">
        <v>287</v>
      </c>
      <c r="D45" s="1">
        <v>40</v>
      </c>
      <c r="E45" s="1">
        <v>1</v>
      </c>
      <c r="F45" s="2">
        <f t="shared" si="1"/>
        <v>0</v>
      </c>
      <c r="G45" s="236">
        <f t="shared" si="2"/>
        <v>0</v>
      </c>
      <c r="I45" s="3">
        <v>42</v>
      </c>
      <c r="J45" s="3">
        <v>42</v>
      </c>
      <c r="K45" s="132"/>
      <c r="AB45" s="233">
        <f t="shared" si="21"/>
        <v>202223</v>
      </c>
      <c r="AC45" s="233" t="s">
        <v>287</v>
      </c>
      <c r="AD45" s="233">
        <v>33</v>
      </c>
      <c r="AE45" s="1">
        <v>9</v>
      </c>
      <c r="AF45" s="233">
        <f t="shared" si="22"/>
        <v>0</v>
      </c>
      <c r="AG45" s="233">
        <f t="shared" ca="1" si="23"/>
        <v>0</v>
      </c>
      <c r="AH45" s="233">
        <f t="shared" ca="1" si="24"/>
        <v>0</v>
      </c>
      <c r="AI45" s="233">
        <f t="shared" ca="1" si="25"/>
        <v>0</v>
      </c>
      <c r="AJ45" s="1" t="str">
        <f t="shared" ca="1" si="9"/>
        <v/>
      </c>
      <c r="AK45" s="1" t="str">
        <f t="shared" ca="1" si="10"/>
        <v/>
      </c>
      <c r="AL45" s="1" t="str">
        <f t="shared" ca="1" si="11"/>
        <v/>
      </c>
      <c r="AM45" s="1" t="str">
        <f t="shared" ca="1" si="12"/>
        <v/>
      </c>
      <c r="AN45" s="1" t="str">
        <f t="shared" ca="1" si="13"/>
        <v/>
      </c>
      <c r="AO45" s="1" t="str">
        <f t="shared" ca="1" si="14"/>
        <v/>
      </c>
      <c r="AP45" s="1" t="str">
        <f t="shared" ca="1" si="15"/>
        <v/>
      </c>
      <c r="AQ45" s="262" t="str">
        <f t="shared" ca="1" si="16"/>
        <v/>
      </c>
    </row>
    <row r="46" spans="1:43" x14ac:dyDescent="0.25">
      <c r="A46" s="5" t="str">
        <f t="shared" si="26"/>
        <v>COR_41_1</v>
      </c>
      <c r="B46" s="1">
        <f t="shared" si="0"/>
        <v>202223</v>
      </c>
      <c r="C46" s="231" t="s">
        <v>287</v>
      </c>
      <c r="D46" s="1">
        <v>41</v>
      </c>
      <c r="E46" s="1">
        <v>1</v>
      </c>
      <c r="F46" s="2">
        <f t="shared" si="1"/>
        <v>0</v>
      </c>
      <c r="G46" s="236">
        <f t="shared" si="2"/>
        <v>0</v>
      </c>
      <c r="I46" s="3">
        <v>43</v>
      </c>
      <c r="J46" s="3">
        <v>43</v>
      </c>
      <c r="K46" s="132"/>
      <c r="AB46" s="233">
        <f t="shared" si="21"/>
        <v>202223</v>
      </c>
      <c r="AC46" s="233" t="s">
        <v>287</v>
      </c>
      <c r="AD46" s="233">
        <v>34</v>
      </c>
      <c r="AE46" s="1">
        <v>9</v>
      </c>
      <c r="AF46" s="233">
        <f t="shared" si="22"/>
        <v>0</v>
      </c>
      <c r="AG46" s="233">
        <f t="shared" ca="1" si="23"/>
        <v>0</v>
      </c>
      <c r="AH46" s="233">
        <f t="shared" ca="1" si="24"/>
        <v>0</v>
      </c>
      <c r="AI46" s="233">
        <f t="shared" ca="1" si="25"/>
        <v>0</v>
      </c>
      <c r="AJ46" s="1" t="str">
        <f t="shared" ca="1" si="9"/>
        <v/>
      </c>
      <c r="AK46" s="1" t="str">
        <f t="shared" ca="1" si="10"/>
        <v/>
      </c>
      <c r="AL46" s="1" t="str">
        <f t="shared" ca="1" si="11"/>
        <v/>
      </c>
      <c r="AM46" s="1" t="str">
        <f t="shared" ca="1" si="12"/>
        <v/>
      </c>
      <c r="AN46" s="1" t="str">
        <f t="shared" ca="1" si="13"/>
        <v/>
      </c>
      <c r="AO46" s="1" t="str">
        <f t="shared" ca="1" si="14"/>
        <v/>
      </c>
      <c r="AP46" s="1" t="str">
        <f t="shared" ca="1" si="15"/>
        <v/>
      </c>
      <c r="AQ46" s="262" t="str">
        <f t="shared" ca="1" si="16"/>
        <v/>
      </c>
    </row>
    <row r="47" spans="1:43" x14ac:dyDescent="0.25">
      <c r="A47" s="5" t="str">
        <f t="shared" si="26"/>
        <v>COR_42_1</v>
      </c>
      <c r="B47" s="1">
        <f t="shared" si="0"/>
        <v>202223</v>
      </c>
      <c r="C47" s="231" t="s">
        <v>287</v>
      </c>
      <c r="D47" s="1">
        <v>42</v>
      </c>
      <c r="E47" s="1">
        <v>1</v>
      </c>
      <c r="F47" s="2">
        <f t="shared" si="1"/>
        <v>0</v>
      </c>
      <c r="G47" s="236">
        <f t="shared" si="2"/>
        <v>0</v>
      </c>
      <c r="I47" s="3">
        <v>44</v>
      </c>
      <c r="J47" s="3">
        <v>44</v>
      </c>
      <c r="K47" s="132"/>
      <c r="AB47" s="233">
        <f t="shared" si="21"/>
        <v>202223</v>
      </c>
      <c r="AC47" s="233" t="s">
        <v>287</v>
      </c>
      <c r="AD47" s="233">
        <v>35</v>
      </c>
      <c r="AE47" s="1">
        <v>9</v>
      </c>
      <c r="AF47" s="233">
        <f t="shared" si="22"/>
        <v>0</v>
      </c>
      <c r="AG47" s="233">
        <f t="shared" ca="1" si="23"/>
        <v>0</v>
      </c>
      <c r="AH47" s="233">
        <f t="shared" ca="1" si="24"/>
        <v>0</v>
      </c>
      <c r="AI47" s="233">
        <f t="shared" ca="1" si="25"/>
        <v>0</v>
      </c>
      <c r="AJ47" s="1" t="str">
        <f t="shared" ca="1" si="9"/>
        <v/>
      </c>
      <c r="AK47" s="1" t="str">
        <f t="shared" ca="1" si="10"/>
        <v/>
      </c>
      <c r="AL47" s="1" t="str">
        <f t="shared" ca="1" si="11"/>
        <v/>
      </c>
      <c r="AM47" s="1" t="str">
        <f t="shared" ca="1" si="12"/>
        <v/>
      </c>
      <c r="AN47" s="1" t="str">
        <f t="shared" ca="1" si="13"/>
        <v/>
      </c>
      <c r="AO47" s="1" t="str">
        <f t="shared" ca="1" si="14"/>
        <v/>
      </c>
      <c r="AP47" s="1" t="str">
        <f t="shared" ca="1" si="15"/>
        <v/>
      </c>
      <c r="AQ47" s="262" t="str">
        <f t="shared" ca="1" si="16"/>
        <v/>
      </c>
    </row>
    <row r="48" spans="1:43" x14ac:dyDescent="0.25">
      <c r="A48" s="5" t="str">
        <f t="shared" si="26"/>
        <v>COR_43_1</v>
      </c>
      <c r="B48" s="1">
        <f t="shared" si="0"/>
        <v>202223</v>
      </c>
      <c r="C48" s="231" t="s">
        <v>287</v>
      </c>
      <c r="D48" s="1">
        <v>43</v>
      </c>
      <c r="E48" s="1">
        <v>1</v>
      </c>
      <c r="F48" s="2">
        <f t="shared" si="1"/>
        <v>0</v>
      </c>
      <c r="G48" s="236">
        <f t="shared" si="2"/>
        <v>0</v>
      </c>
      <c r="I48" s="3">
        <v>45</v>
      </c>
      <c r="J48" s="3">
        <v>45</v>
      </c>
      <c r="K48" s="132"/>
      <c r="P48" s="233"/>
      <c r="AB48" s="233">
        <f t="shared" si="21"/>
        <v>202223</v>
      </c>
      <c r="AC48" s="233" t="s">
        <v>287</v>
      </c>
      <c r="AD48" s="233">
        <v>36</v>
      </c>
      <c r="AE48" s="1">
        <v>9</v>
      </c>
      <c r="AF48" s="233">
        <f t="shared" si="22"/>
        <v>0</v>
      </c>
      <c r="AG48" s="233">
        <f t="shared" ca="1" si="23"/>
        <v>0</v>
      </c>
      <c r="AH48" s="233">
        <f t="shared" ca="1" si="24"/>
        <v>0</v>
      </c>
      <c r="AI48" s="233">
        <f t="shared" ca="1" si="25"/>
        <v>0</v>
      </c>
      <c r="AJ48" s="1" t="str">
        <f t="shared" ca="1" si="9"/>
        <v/>
      </c>
      <c r="AK48" s="1" t="str">
        <f t="shared" ca="1" si="10"/>
        <v/>
      </c>
      <c r="AL48" s="1" t="str">
        <f t="shared" ca="1" si="11"/>
        <v/>
      </c>
      <c r="AM48" s="1" t="str">
        <f t="shared" ca="1" si="12"/>
        <v/>
      </c>
      <c r="AN48" s="1" t="str">
        <f t="shared" ca="1" si="13"/>
        <v/>
      </c>
      <c r="AO48" s="1" t="str">
        <f t="shared" ca="1" si="14"/>
        <v/>
      </c>
      <c r="AP48" s="1" t="str">
        <f t="shared" ca="1" si="15"/>
        <v/>
      </c>
      <c r="AQ48" s="262" t="str">
        <f t="shared" ca="1" si="16"/>
        <v/>
      </c>
    </row>
    <row r="49" spans="1:43" x14ac:dyDescent="0.25">
      <c r="A49" s="5" t="str">
        <f t="shared" si="26"/>
        <v>COR_44_1</v>
      </c>
      <c r="B49" s="1">
        <f t="shared" si="0"/>
        <v>202223</v>
      </c>
      <c r="C49" s="231" t="s">
        <v>287</v>
      </c>
      <c r="D49" s="1">
        <v>44</v>
      </c>
      <c r="E49" s="1">
        <v>1</v>
      </c>
      <c r="F49" s="2">
        <f t="shared" si="1"/>
        <v>0</v>
      </c>
      <c r="G49" s="236">
        <f t="shared" si="2"/>
        <v>0</v>
      </c>
      <c r="I49" s="3">
        <v>46</v>
      </c>
      <c r="J49" s="3">
        <v>46</v>
      </c>
      <c r="K49" s="132"/>
      <c r="P49" s="233"/>
      <c r="AB49" s="233">
        <f t="shared" si="21"/>
        <v>202223</v>
      </c>
      <c r="AC49" s="233" t="s">
        <v>287</v>
      </c>
      <c r="AD49" s="233">
        <v>37</v>
      </c>
      <c r="AE49" s="1">
        <v>9</v>
      </c>
      <c r="AF49" s="233">
        <f t="shared" si="22"/>
        <v>0</v>
      </c>
      <c r="AG49" s="233">
        <f t="shared" ca="1" si="23"/>
        <v>0</v>
      </c>
      <c r="AH49" s="233">
        <f t="shared" ca="1" si="24"/>
        <v>0</v>
      </c>
      <c r="AI49" s="233">
        <f t="shared" ca="1" si="25"/>
        <v>0</v>
      </c>
      <c r="AJ49" s="1" t="str">
        <f t="shared" ca="1" si="9"/>
        <v/>
      </c>
      <c r="AK49" s="1" t="str">
        <f t="shared" ca="1" si="10"/>
        <v/>
      </c>
      <c r="AL49" s="1" t="str">
        <f t="shared" ca="1" si="11"/>
        <v/>
      </c>
      <c r="AM49" s="1" t="str">
        <f t="shared" ca="1" si="12"/>
        <v/>
      </c>
      <c r="AN49" s="1" t="str">
        <f t="shared" ca="1" si="13"/>
        <v/>
      </c>
      <c r="AO49" s="1" t="str">
        <f t="shared" ca="1" si="14"/>
        <v/>
      </c>
      <c r="AP49" s="1" t="str">
        <f t="shared" ca="1" si="15"/>
        <v/>
      </c>
      <c r="AQ49" s="262" t="str">
        <f t="shared" ca="1" si="16"/>
        <v/>
      </c>
    </row>
    <row r="50" spans="1:43" x14ac:dyDescent="0.25">
      <c r="A50" s="5" t="str">
        <f t="shared" si="26"/>
        <v>COR_46_1</v>
      </c>
      <c r="B50" s="1">
        <f t="shared" si="0"/>
        <v>202223</v>
      </c>
      <c r="C50" s="231" t="s">
        <v>287</v>
      </c>
      <c r="D50" s="1">
        <v>46</v>
      </c>
      <c r="E50" s="1">
        <v>1</v>
      </c>
      <c r="F50" s="2">
        <f t="shared" si="1"/>
        <v>0</v>
      </c>
      <c r="G50" s="236">
        <f t="shared" si="2"/>
        <v>0</v>
      </c>
      <c r="I50" s="3">
        <v>47</v>
      </c>
      <c r="J50" s="3">
        <v>47</v>
      </c>
      <c r="K50" s="132"/>
      <c r="P50" s="233"/>
      <c r="AB50" s="233">
        <f t="shared" si="21"/>
        <v>202223</v>
      </c>
      <c r="AC50" s="233" t="s">
        <v>287</v>
      </c>
      <c r="AD50" s="233">
        <v>38</v>
      </c>
      <c r="AE50" s="1">
        <v>9</v>
      </c>
      <c r="AF50" s="233">
        <f t="shared" si="22"/>
        <v>0</v>
      </c>
      <c r="AG50" s="233">
        <f t="shared" ca="1" si="23"/>
        <v>0</v>
      </c>
      <c r="AH50" s="233">
        <f t="shared" ca="1" si="24"/>
        <v>0</v>
      </c>
      <c r="AI50" s="233">
        <f t="shared" ca="1" si="25"/>
        <v>0</v>
      </c>
      <c r="AJ50" s="1" t="str">
        <f t="shared" ca="1" si="9"/>
        <v/>
      </c>
      <c r="AK50" s="1" t="str">
        <f t="shared" ca="1" si="10"/>
        <v/>
      </c>
      <c r="AL50" s="1" t="str">
        <f t="shared" ca="1" si="11"/>
        <v/>
      </c>
      <c r="AM50" s="1" t="str">
        <f t="shared" ca="1" si="12"/>
        <v/>
      </c>
      <c r="AN50" s="1" t="str">
        <f t="shared" ca="1" si="13"/>
        <v/>
      </c>
      <c r="AO50" s="1" t="str">
        <f t="shared" ca="1" si="14"/>
        <v/>
      </c>
      <c r="AP50" s="1" t="str">
        <f t="shared" ca="1" si="15"/>
        <v/>
      </c>
      <c r="AQ50" s="262" t="str">
        <f t="shared" ca="1" si="16"/>
        <v/>
      </c>
    </row>
    <row r="51" spans="1:43" x14ac:dyDescent="0.25">
      <c r="A51" s="5" t="str">
        <f t="shared" si="26"/>
        <v>COR_47_1</v>
      </c>
      <c r="B51" s="1">
        <f t="shared" si="0"/>
        <v>202223</v>
      </c>
      <c r="C51" s="231" t="s">
        <v>287</v>
      </c>
      <c r="D51" s="1">
        <v>47</v>
      </c>
      <c r="E51" s="1">
        <v>1</v>
      </c>
      <c r="F51" s="2">
        <f t="shared" si="1"/>
        <v>0</v>
      </c>
      <c r="G51" s="236">
        <f t="shared" si="2"/>
        <v>0</v>
      </c>
      <c r="I51" s="3">
        <v>48</v>
      </c>
      <c r="J51" s="3">
        <v>48</v>
      </c>
      <c r="K51" s="132"/>
      <c r="P51" s="233"/>
      <c r="AB51" s="233">
        <f t="shared" si="21"/>
        <v>202223</v>
      </c>
      <c r="AC51" s="233" t="s">
        <v>287</v>
      </c>
      <c r="AD51" s="233">
        <v>39</v>
      </c>
      <c r="AE51" s="1">
        <v>9</v>
      </c>
      <c r="AF51" s="233">
        <f t="shared" si="22"/>
        <v>0</v>
      </c>
      <c r="AG51" s="233">
        <f t="shared" ca="1" si="23"/>
        <v>0</v>
      </c>
      <c r="AH51" s="233">
        <f t="shared" ca="1" si="24"/>
        <v>0</v>
      </c>
      <c r="AI51" s="233">
        <f t="shared" ca="1" si="25"/>
        <v>0</v>
      </c>
      <c r="AJ51" s="1" t="str">
        <f t="shared" ca="1" si="9"/>
        <v/>
      </c>
      <c r="AK51" s="1" t="str">
        <f t="shared" ca="1" si="10"/>
        <v/>
      </c>
      <c r="AL51" s="1" t="str">
        <f t="shared" ca="1" si="11"/>
        <v/>
      </c>
      <c r="AM51" s="1" t="str">
        <f t="shared" ca="1" si="12"/>
        <v/>
      </c>
      <c r="AN51" s="1" t="str">
        <f t="shared" ca="1" si="13"/>
        <v/>
      </c>
      <c r="AO51" s="1" t="str">
        <f t="shared" ca="1" si="14"/>
        <v/>
      </c>
      <c r="AP51" s="1" t="str">
        <f t="shared" ca="1" si="15"/>
        <v/>
      </c>
      <c r="AQ51" s="262" t="str">
        <f t="shared" ca="1" si="16"/>
        <v/>
      </c>
    </row>
    <row r="52" spans="1:43" x14ac:dyDescent="0.25">
      <c r="A52" s="5" t="str">
        <f t="shared" si="26"/>
        <v>COR_48_1</v>
      </c>
      <c r="B52" s="1">
        <f t="shared" si="0"/>
        <v>202223</v>
      </c>
      <c r="C52" s="231" t="s">
        <v>287</v>
      </c>
      <c r="D52" s="1">
        <v>48</v>
      </c>
      <c r="E52" s="1">
        <v>1</v>
      </c>
      <c r="F52" s="2">
        <f t="shared" si="1"/>
        <v>0</v>
      </c>
      <c r="G52" s="236">
        <f t="shared" si="2"/>
        <v>0</v>
      </c>
      <c r="I52" s="3">
        <v>49</v>
      </c>
      <c r="J52" s="3">
        <v>49</v>
      </c>
      <c r="K52" s="132"/>
      <c r="P52" s="233"/>
      <c r="AB52" s="233">
        <f t="shared" si="21"/>
        <v>202223</v>
      </c>
      <c r="AC52" s="233" t="s">
        <v>287</v>
      </c>
      <c r="AD52" s="233">
        <v>40</v>
      </c>
      <c r="AE52" s="1">
        <v>9</v>
      </c>
      <c r="AF52" s="233">
        <f t="shared" si="22"/>
        <v>0</v>
      </c>
      <c r="AG52" s="233">
        <f t="shared" ca="1" si="23"/>
        <v>0</v>
      </c>
      <c r="AH52" s="233">
        <f t="shared" ca="1" si="24"/>
        <v>0</v>
      </c>
      <c r="AI52" s="233">
        <f t="shared" ca="1" si="25"/>
        <v>0</v>
      </c>
      <c r="AJ52" s="1" t="str">
        <f t="shared" ca="1" si="9"/>
        <v/>
      </c>
      <c r="AK52" s="1" t="str">
        <f t="shared" ca="1" si="10"/>
        <v/>
      </c>
      <c r="AL52" s="1" t="str">
        <f t="shared" ca="1" si="11"/>
        <v/>
      </c>
      <c r="AM52" s="1" t="str">
        <f t="shared" ca="1" si="12"/>
        <v/>
      </c>
      <c r="AN52" s="1" t="str">
        <f t="shared" ca="1" si="13"/>
        <v/>
      </c>
      <c r="AO52" s="1" t="str">
        <f t="shared" ca="1" si="14"/>
        <v/>
      </c>
      <c r="AP52" s="1" t="str">
        <f t="shared" ca="1" si="15"/>
        <v/>
      </c>
      <c r="AQ52" s="262" t="str">
        <f t="shared" ca="1" si="16"/>
        <v/>
      </c>
    </row>
    <row r="53" spans="1:43" x14ac:dyDescent="0.25">
      <c r="A53" s="5" t="str">
        <f t="shared" si="26"/>
        <v>COR_49_1</v>
      </c>
      <c r="B53" s="1">
        <f t="shared" si="0"/>
        <v>202223</v>
      </c>
      <c r="C53" s="231" t="s">
        <v>287</v>
      </c>
      <c r="D53" s="1">
        <v>49</v>
      </c>
      <c r="E53" s="1">
        <v>1</v>
      </c>
      <c r="F53" s="2">
        <f t="shared" si="1"/>
        <v>0</v>
      </c>
      <c r="G53" s="236">
        <f t="shared" si="2"/>
        <v>0</v>
      </c>
      <c r="I53" s="3">
        <v>50</v>
      </c>
      <c r="J53" s="3">
        <v>50</v>
      </c>
      <c r="K53" s="132"/>
      <c r="P53" s="233"/>
      <c r="AB53" s="233">
        <f t="shared" si="21"/>
        <v>202223</v>
      </c>
      <c r="AC53" s="233" t="s">
        <v>287</v>
      </c>
      <c r="AD53" s="233">
        <v>41</v>
      </c>
      <c r="AE53" s="1">
        <v>9</v>
      </c>
      <c r="AF53" s="233">
        <f t="shared" si="22"/>
        <v>0</v>
      </c>
      <c r="AG53" s="233">
        <f t="shared" ca="1" si="23"/>
        <v>0</v>
      </c>
      <c r="AH53" s="233">
        <f t="shared" ca="1" si="24"/>
        <v>0</v>
      </c>
      <c r="AI53" s="233">
        <f t="shared" ca="1" si="25"/>
        <v>0</v>
      </c>
      <c r="AJ53" s="1" t="str">
        <f t="shared" ca="1" si="9"/>
        <v/>
      </c>
      <c r="AK53" s="1" t="str">
        <f t="shared" ca="1" si="10"/>
        <v/>
      </c>
      <c r="AL53" s="1" t="str">
        <f t="shared" ca="1" si="11"/>
        <v/>
      </c>
      <c r="AM53" s="1" t="str">
        <f t="shared" ca="1" si="12"/>
        <v/>
      </c>
      <c r="AN53" s="1" t="str">
        <f t="shared" ca="1" si="13"/>
        <v/>
      </c>
      <c r="AO53" s="1" t="str">
        <f t="shared" ca="1" si="14"/>
        <v/>
      </c>
      <c r="AP53" s="1" t="str">
        <f t="shared" ca="1" si="15"/>
        <v/>
      </c>
      <c r="AQ53" s="262" t="str">
        <f t="shared" ca="1" si="16"/>
        <v/>
      </c>
    </row>
    <row r="54" spans="1:43" x14ac:dyDescent="0.25">
      <c r="A54" s="5" t="str">
        <f t="shared" si="26"/>
        <v>COR_50_1</v>
      </c>
      <c r="B54" s="1">
        <f t="shared" si="0"/>
        <v>202223</v>
      </c>
      <c r="C54" s="231" t="s">
        <v>287</v>
      </c>
      <c r="D54" s="1">
        <v>50</v>
      </c>
      <c r="E54" s="1">
        <v>1</v>
      </c>
      <c r="F54" s="2">
        <f t="shared" si="1"/>
        <v>0</v>
      </c>
      <c r="G54" s="236">
        <f t="shared" si="2"/>
        <v>0</v>
      </c>
      <c r="I54" s="3">
        <v>51</v>
      </c>
      <c r="J54" s="3">
        <v>51</v>
      </c>
      <c r="K54" s="132"/>
      <c r="P54" s="233"/>
      <c r="AB54" s="233">
        <f t="shared" si="21"/>
        <v>202223</v>
      </c>
      <c r="AC54" s="233" t="s">
        <v>287</v>
      </c>
      <c r="AD54" s="233">
        <v>42</v>
      </c>
      <c r="AE54" s="1">
        <v>9</v>
      </c>
      <c r="AF54" s="233">
        <f t="shared" si="22"/>
        <v>0</v>
      </c>
      <c r="AG54" s="233">
        <f t="shared" ca="1" si="23"/>
        <v>0</v>
      </c>
      <c r="AH54" s="233">
        <f t="shared" ca="1" si="24"/>
        <v>0</v>
      </c>
      <c r="AI54" s="233">
        <f t="shared" ca="1" si="25"/>
        <v>0</v>
      </c>
      <c r="AJ54" s="1" t="str">
        <f t="shared" ca="1" si="9"/>
        <v/>
      </c>
      <c r="AK54" s="1" t="str">
        <f t="shared" ca="1" si="10"/>
        <v/>
      </c>
      <c r="AL54" s="1" t="str">
        <f t="shared" ca="1" si="11"/>
        <v/>
      </c>
      <c r="AM54" s="1" t="str">
        <f t="shared" ca="1" si="12"/>
        <v/>
      </c>
      <c r="AN54" s="1" t="str">
        <f t="shared" ca="1" si="13"/>
        <v/>
      </c>
      <c r="AO54" s="1" t="str">
        <f t="shared" ca="1" si="14"/>
        <v/>
      </c>
      <c r="AP54" s="1" t="str">
        <f t="shared" ca="1" si="15"/>
        <v/>
      </c>
      <c r="AQ54" s="262" t="str">
        <f t="shared" ca="1" si="16"/>
        <v/>
      </c>
    </row>
    <row r="55" spans="1:43" x14ac:dyDescent="0.25">
      <c r="A55" s="5" t="str">
        <f t="shared" si="26"/>
        <v>COR_51_1</v>
      </c>
      <c r="B55" s="1">
        <f t="shared" si="0"/>
        <v>202223</v>
      </c>
      <c r="C55" s="231" t="s">
        <v>287</v>
      </c>
      <c r="D55" s="1">
        <v>51</v>
      </c>
      <c r="E55" s="1">
        <v>1</v>
      </c>
      <c r="F55" s="2">
        <f t="shared" si="1"/>
        <v>0</v>
      </c>
      <c r="G55" s="236">
        <f t="shared" si="2"/>
        <v>0</v>
      </c>
      <c r="I55" s="3">
        <v>52</v>
      </c>
      <c r="J55" s="3">
        <v>52</v>
      </c>
      <c r="K55" s="132"/>
      <c r="P55" s="233"/>
      <c r="AB55" s="233">
        <f t="shared" si="21"/>
        <v>202223</v>
      </c>
      <c r="AC55" s="233" t="s">
        <v>287</v>
      </c>
      <c r="AD55" s="233">
        <v>43</v>
      </c>
      <c r="AE55" s="1">
        <v>9</v>
      </c>
      <c r="AF55" s="233">
        <f t="shared" si="22"/>
        <v>0</v>
      </c>
      <c r="AG55" s="233">
        <f t="shared" ca="1" si="23"/>
        <v>0</v>
      </c>
      <c r="AH55" s="233">
        <f t="shared" ca="1" si="24"/>
        <v>0</v>
      </c>
      <c r="AI55" s="233">
        <f t="shared" ca="1" si="25"/>
        <v>0</v>
      </c>
      <c r="AJ55" s="1" t="str">
        <f t="shared" ca="1" si="9"/>
        <v/>
      </c>
      <c r="AK55" s="1" t="str">
        <f t="shared" ca="1" si="10"/>
        <v/>
      </c>
      <c r="AL55" s="1" t="str">
        <f t="shared" ca="1" si="11"/>
        <v/>
      </c>
      <c r="AM55" s="1" t="str">
        <f t="shared" ca="1" si="12"/>
        <v/>
      </c>
      <c r="AN55" s="1" t="str">
        <f t="shared" ca="1" si="13"/>
        <v/>
      </c>
      <c r="AO55" s="1" t="str">
        <f t="shared" ca="1" si="14"/>
        <v/>
      </c>
      <c r="AP55" s="1" t="str">
        <f t="shared" ca="1" si="15"/>
        <v/>
      </c>
      <c r="AQ55" s="262" t="str">
        <f t="shared" ca="1" si="16"/>
        <v/>
      </c>
    </row>
    <row r="56" spans="1:43" x14ac:dyDescent="0.25">
      <c r="A56" s="5" t="str">
        <f t="shared" si="26"/>
        <v>COR_52_1</v>
      </c>
      <c r="B56" s="1">
        <f t="shared" si="0"/>
        <v>202223</v>
      </c>
      <c r="C56" s="231" t="s">
        <v>287</v>
      </c>
      <c r="D56" s="1">
        <v>52</v>
      </c>
      <c r="E56" s="1">
        <v>1</v>
      </c>
      <c r="F56" s="2">
        <f t="shared" si="1"/>
        <v>0</v>
      </c>
      <c r="G56" s="236">
        <f t="shared" si="2"/>
        <v>0</v>
      </c>
      <c r="I56" s="3">
        <v>53</v>
      </c>
      <c r="J56" s="3">
        <v>53</v>
      </c>
      <c r="K56" s="132"/>
      <c r="P56" s="233"/>
      <c r="AB56" s="233">
        <f t="shared" si="21"/>
        <v>202223</v>
      </c>
      <c r="AC56" s="233" t="s">
        <v>287</v>
      </c>
      <c r="AD56" s="233">
        <v>44</v>
      </c>
      <c r="AE56" s="1">
        <v>9</v>
      </c>
      <c r="AF56" s="233">
        <f t="shared" si="22"/>
        <v>0</v>
      </c>
      <c r="AG56" s="233">
        <f t="shared" ca="1" si="23"/>
        <v>0</v>
      </c>
      <c r="AH56" s="233">
        <f t="shared" ca="1" si="24"/>
        <v>0</v>
      </c>
      <c r="AI56" s="233">
        <f t="shared" ca="1" si="25"/>
        <v>0</v>
      </c>
      <c r="AJ56" s="1" t="str">
        <f t="shared" ca="1" si="9"/>
        <v/>
      </c>
      <c r="AK56" s="1" t="str">
        <f t="shared" ca="1" si="10"/>
        <v/>
      </c>
      <c r="AL56" s="1" t="str">
        <f t="shared" ca="1" si="11"/>
        <v/>
      </c>
      <c r="AM56" s="1" t="str">
        <f t="shared" ca="1" si="12"/>
        <v/>
      </c>
      <c r="AN56" s="1" t="str">
        <f t="shared" ca="1" si="13"/>
        <v/>
      </c>
      <c r="AO56" s="1" t="str">
        <f t="shared" ca="1" si="14"/>
        <v/>
      </c>
      <c r="AP56" s="1" t="str">
        <f t="shared" ca="1" si="15"/>
        <v/>
      </c>
      <c r="AQ56" s="262" t="str">
        <f t="shared" ca="1" si="16"/>
        <v/>
      </c>
    </row>
    <row r="57" spans="1:43" x14ac:dyDescent="0.25">
      <c r="A57" s="5" t="str">
        <f t="shared" si="26"/>
        <v>COR_52.1_1</v>
      </c>
      <c r="B57" s="1">
        <f t="shared" si="0"/>
        <v>202223</v>
      </c>
      <c r="C57" s="231" t="s">
        <v>287</v>
      </c>
      <c r="D57" s="1">
        <v>52.1</v>
      </c>
      <c r="E57" s="1">
        <v>1</v>
      </c>
      <c r="F57" s="2">
        <f t="shared" si="1"/>
        <v>0</v>
      </c>
      <c r="G57" s="236">
        <f t="shared" si="2"/>
        <v>0</v>
      </c>
      <c r="I57" s="3">
        <v>54</v>
      </c>
      <c r="J57" s="3">
        <v>54</v>
      </c>
      <c r="K57" s="132"/>
      <c r="P57" s="233"/>
      <c r="AB57" s="233">
        <f t="shared" si="21"/>
        <v>202223</v>
      </c>
      <c r="AC57" s="233" t="s">
        <v>287</v>
      </c>
      <c r="AD57" s="233">
        <v>46</v>
      </c>
      <c r="AE57" s="1">
        <v>9</v>
      </c>
      <c r="AF57" s="233">
        <f t="shared" si="22"/>
        <v>0</v>
      </c>
      <c r="AG57" s="233">
        <f t="shared" ca="1" si="23"/>
        <v>0</v>
      </c>
      <c r="AH57" s="233">
        <f t="shared" ca="1" si="24"/>
        <v>0</v>
      </c>
      <c r="AI57" s="233">
        <f t="shared" ca="1" si="25"/>
        <v>0</v>
      </c>
      <c r="AJ57" s="1" t="str">
        <f t="shared" ca="1" si="9"/>
        <v/>
      </c>
      <c r="AK57" s="1" t="str">
        <f t="shared" ca="1" si="10"/>
        <v/>
      </c>
      <c r="AL57" s="1" t="str">
        <f t="shared" ca="1" si="11"/>
        <v/>
      </c>
      <c r="AM57" s="1" t="str">
        <f t="shared" ca="1" si="12"/>
        <v/>
      </c>
      <c r="AN57" s="1" t="str">
        <f t="shared" ca="1" si="13"/>
        <v/>
      </c>
      <c r="AO57" s="1" t="str">
        <f t="shared" ca="1" si="14"/>
        <v/>
      </c>
      <c r="AP57" s="1" t="str">
        <f t="shared" ca="1" si="15"/>
        <v/>
      </c>
      <c r="AQ57" s="262" t="str">
        <f t="shared" ca="1" si="16"/>
        <v/>
      </c>
    </row>
    <row r="58" spans="1:43" x14ac:dyDescent="0.25">
      <c r="A58" s="5" t="str">
        <f t="shared" si="26"/>
        <v>COR_52.2_1</v>
      </c>
      <c r="B58" s="1">
        <f t="shared" si="0"/>
        <v>202223</v>
      </c>
      <c r="C58" s="231" t="s">
        <v>287</v>
      </c>
      <c r="D58" s="1">
        <v>52.2</v>
      </c>
      <c r="E58" s="1">
        <v>1</v>
      </c>
      <c r="F58" s="2">
        <f t="shared" si="1"/>
        <v>0</v>
      </c>
      <c r="G58" s="236">
        <f t="shared" si="2"/>
        <v>0</v>
      </c>
      <c r="I58" s="3">
        <v>55</v>
      </c>
      <c r="J58" s="3">
        <v>55</v>
      </c>
      <c r="K58" s="132"/>
      <c r="AB58" s="233">
        <f t="shared" si="21"/>
        <v>202223</v>
      </c>
      <c r="AC58" s="233" t="s">
        <v>287</v>
      </c>
      <c r="AD58" s="233">
        <v>47</v>
      </c>
      <c r="AE58" s="1">
        <v>9</v>
      </c>
      <c r="AF58" s="233">
        <f t="shared" si="22"/>
        <v>0</v>
      </c>
      <c r="AG58" s="233">
        <f t="shared" ca="1" si="23"/>
        <v>0</v>
      </c>
      <c r="AH58" s="233">
        <f t="shared" ca="1" si="24"/>
        <v>0</v>
      </c>
      <c r="AI58" s="233">
        <f t="shared" ca="1" si="25"/>
        <v>0</v>
      </c>
      <c r="AJ58" s="1" t="str">
        <f t="shared" ca="1" si="9"/>
        <v/>
      </c>
      <c r="AK58" s="1" t="str">
        <f t="shared" ca="1" si="10"/>
        <v/>
      </c>
      <c r="AL58" s="1" t="str">
        <f t="shared" ca="1" si="11"/>
        <v/>
      </c>
      <c r="AM58" s="1" t="str">
        <f t="shared" ca="1" si="12"/>
        <v/>
      </c>
      <c r="AN58" s="1" t="str">
        <f t="shared" ca="1" si="13"/>
        <v/>
      </c>
      <c r="AO58" s="1" t="str">
        <f t="shared" ca="1" si="14"/>
        <v/>
      </c>
      <c r="AP58" s="1" t="str">
        <f t="shared" ca="1" si="15"/>
        <v/>
      </c>
      <c r="AQ58" s="262" t="str">
        <f t="shared" ca="1" si="16"/>
        <v/>
      </c>
    </row>
    <row r="59" spans="1:43" x14ac:dyDescent="0.25">
      <c r="A59" s="5" t="str">
        <f t="shared" si="26"/>
        <v>COR_52.3_1</v>
      </c>
      <c r="B59" s="1">
        <f t="shared" si="0"/>
        <v>202223</v>
      </c>
      <c r="C59" s="231" t="s">
        <v>287</v>
      </c>
      <c r="D59" s="1">
        <v>52.3</v>
      </c>
      <c r="E59" s="1">
        <v>1</v>
      </c>
      <c r="F59" s="2">
        <f t="shared" si="1"/>
        <v>0</v>
      </c>
      <c r="G59" s="236">
        <f t="shared" si="2"/>
        <v>0</v>
      </c>
      <c r="I59" s="3">
        <v>56</v>
      </c>
      <c r="J59" s="3">
        <v>56</v>
      </c>
      <c r="K59" s="132"/>
      <c r="AB59" s="233">
        <f t="shared" si="21"/>
        <v>202223</v>
      </c>
      <c r="AC59" s="233" t="s">
        <v>287</v>
      </c>
      <c r="AD59" s="233">
        <v>48</v>
      </c>
      <c r="AE59" s="1">
        <v>9</v>
      </c>
      <c r="AF59" s="233">
        <f t="shared" si="22"/>
        <v>0</v>
      </c>
      <c r="AG59" s="233">
        <f t="shared" ca="1" si="23"/>
        <v>0</v>
      </c>
      <c r="AH59" s="233">
        <f t="shared" ca="1" si="24"/>
        <v>0</v>
      </c>
      <c r="AI59" s="233">
        <f t="shared" ca="1" si="25"/>
        <v>0</v>
      </c>
      <c r="AJ59" s="1" t="str">
        <f t="shared" ca="1" si="9"/>
        <v/>
      </c>
      <c r="AK59" s="1" t="str">
        <f t="shared" ca="1" si="10"/>
        <v/>
      </c>
      <c r="AL59" s="1" t="str">
        <f t="shared" ca="1" si="11"/>
        <v/>
      </c>
      <c r="AM59" s="1" t="str">
        <f t="shared" ca="1" si="12"/>
        <v/>
      </c>
      <c r="AN59" s="1" t="str">
        <f t="shared" ca="1" si="13"/>
        <v/>
      </c>
      <c r="AO59" s="1" t="str">
        <f t="shared" ca="1" si="14"/>
        <v/>
      </c>
      <c r="AP59" s="1" t="str">
        <f t="shared" ca="1" si="15"/>
        <v/>
      </c>
      <c r="AQ59" s="262" t="str">
        <f t="shared" ca="1" si="16"/>
        <v/>
      </c>
    </row>
    <row r="60" spans="1:43" x14ac:dyDescent="0.25">
      <c r="A60" s="5" t="str">
        <f t="shared" si="26"/>
        <v>COR_52.4_1</v>
      </c>
      <c r="B60" s="1">
        <f t="shared" si="0"/>
        <v>202223</v>
      </c>
      <c r="C60" s="231" t="s">
        <v>287</v>
      </c>
      <c r="D60" s="1">
        <v>52.4</v>
      </c>
      <c r="E60" s="1">
        <v>1</v>
      </c>
      <c r="F60" s="2">
        <f t="shared" si="1"/>
        <v>0</v>
      </c>
      <c r="G60" s="236">
        <f t="shared" si="2"/>
        <v>0</v>
      </c>
      <c r="I60" s="3">
        <v>57</v>
      </c>
      <c r="J60" s="3">
        <v>57</v>
      </c>
      <c r="K60" s="132"/>
      <c r="AB60" s="233">
        <f t="shared" si="21"/>
        <v>202223</v>
      </c>
      <c r="AC60" s="233" t="s">
        <v>287</v>
      </c>
      <c r="AD60" s="233">
        <v>49</v>
      </c>
      <c r="AE60" s="1">
        <v>9</v>
      </c>
      <c r="AF60" s="233">
        <f t="shared" si="22"/>
        <v>0</v>
      </c>
      <c r="AG60" s="233">
        <f t="shared" ca="1" si="23"/>
        <v>0</v>
      </c>
      <c r="AH60" s="233">
        <f t="shared" ca="1" si="24"/>
        <v>0</v>
      </c>
      <c r="AI60" s="233">
        <f t="shared" ca="1" si="25"/>
        <v>0</v>
      </c>
      <c r="AJ60" s="1" t="str">
        <f t="shared" ca="1" si="9"/>
        <v/>
      </c>
      <c r="AK60" s="1" t="str">
        <f t="shared" ca="1" si="10"/>
        <v/>
      </c>
      <c r="AL60" s="1" t="str">
        <f t="shared" ca="1" si="11"/>
        <v/>
      </c>
      <c r="AM60" s="1" t="str">
        <f t="shared" ca="1" si="12"/>
        <v/>
      </c>
      <c r="AN60" s="1" t="str">
        <f t="shared" ca="1" si="13"/>
        <v/>
      </c>
      <c r="AO60" s="1" t="str">
        <f t="shared" ca="1" si="14"/>
        <v/>
      </c>
      <c r="AP60" s="1" t="str">
        <f t="shared" ca="1" si="15"/>
        <v/>
      </c>
      <c r="AQ60" s="262" t="str">
        <f t="shared" ca="1" si="16"/>
        <v/>
      </c>
    </row>
    <row r="61" spans="1:43" x14ac:dyDescent="0.25">
      <c r="A61" s="5" t="str">
        <f t="shared" si="26"/>
        <v>COR_53_1</v>
      </c>
      <c r="B61" s="1">
        <f t="shared" si="0"/>
        <v>202223</v>
      </c>
      <c r="C61" s="231" t="s">
        <v>287</v>
      </c>
      <c r="D61" s="1">
        <v>53</v>
      </c>
      <c r="E61" s="1">
        <v>1</v>
      </c>
      <c r="F61" s="2">
        <f t="shared" si="1"/>
        <v>0</v>
      </c>
      <c r="G61" s="236">
        <f t="shared" si="2"/>
        <v>0</v>
      </c>
      <c r="I61" s="3">
        <v>58</v>
      </c>
      <c r="J61" s="3">
        <v>58</v>
      </c>
      <c r="K61" s="132"/>
      <c r="AB61" s="233">
        <f t="shared" si="21"/>
        <v>202223</v>
      </c>
      <c r="AC61" s="233" t="s">
        <v>287</v>
      </c>
      <c r="AD61" s="233">
        <v>50</v>
      </c>
      <c r="AE61" s="1">
        <v>9</v>
      </c>
      <c r="AF61" s="233">
        <f t="shared" si="22"/>
        <v>0</v>
      </c>
      <c r="AG61" s="233">
        <f t="shared" ca="1" si="23"/>
        <v>0</v>
      </c>
      <c r="AH61" s="233">
        <f t="shared" ca="1" si="24"/>
        <v>0</v>
      </c>
      <c r="AI61" s="233">
        <f t="shared" ca="1" si="25"/>
        <v>0</v>
      </c>
      <c r="AJ61" s="1" t="str">
        <f t="shared" ca="1" si="9"/>
        <v/>
      </c>
      <c r="AK61" s="1" t="str">
        <f t="shared" ca="1" si="10"/>
        <v/>
      </c>
      <c r="AL61" s="1" t="str">
        <f t="shared" ca="1" si="11"/>
        <v/>
      </c>
      <c r="AM61" s="1" t="str">
        <f t="shared" ca="1" si="12"/>
        <v/>
      </c>
      <c r="AN61" s="1" t="str">
        <f t="shared" ca="1" si="13"/>
        <v/>
      </c>
      <c r="AO61" s="1" t="str">
        <f t="shared" ca="1" si="14"/>
        <v/>
      </c>
      <c r="AP61" s="1" t="str">
        <f t="shared" ca="1" si="15"/>
        <v/>
      </c>
      <c r="AQ61" s="262" t="str">
        <f t="shared" ca="1" si="16"/>
        <v/>
      </c>
    </row>
    <row r="62" spans="1:43" x14ac:dyDescent="0.25">
      <c r="A62" s="5" t="str">
        <f t="shared" si="26"/>
        <v>COR_54_1</v>
      </c>
      <c r="B62" s="1">
        <f t="shared" si="0"/>
        <v>202223</v>
      </c>
      <c r="C62" s="231" t="s">
        <v>287</v>
      </c>
      <c r="D62" s="1">
        <v>54</v>
      </c>
      <c r="E62" s="1">
        <v>1</v>
      </c>
      <c r="F62" s="2">
        <f t="shared" si="1"/>
        <v>0</v>
      </c>
      <c r="G62" s="236">
        <f t="shared" si="2"/>
        <v>0</v>
      </c>
      <c r="I62" s="3">
        <v>59</v>
      </c>
      <c r="J62" s="3">
        <v>59</v>
      </c>
      <c r="K62" s="132"/>
      <c r="AB62" s="233">
        <f t="shared" si="21"/>
        <v>202223</v>
      </c>
      <c r="AC62" s="233" t="s">
        <v>287</v>
      </c>
      <c r="AD62" s="233">
        <v>51</v>
      </c>
      <c r="AE62" s="1">
        <v>9</v>
      </c>
      <c r="AF62" s="233">
        <f t="shared" si="22"/>
        <v>0</v>
      </c>
      <c r="AG62" s="233">
        <f t="shared" ca="1" si="23"/>
        <v>0</v>
      </c>
      <c r="AH62" s="233">
        <f t="shared" ca="1" si="24"/>
        <v>0</v>
      </c>
      <c r="AI62" s="233">
        <f t="shared" ca="1" si="25"/>
        <v>0</v>
      </c>
      <c r="AJ62" s="1" t="str">
        <f t="shared" ca="1" si="9"/>
        <v/>
      </c>
      <c r="AK62" s="1" t="str">
        <f t="shared" ca="1" si="10"/>
        <v/>
      </c>
      <c r="AL62" s="1" t="str">
        <f t="shared" ca="1" si="11"/>
        <v/>
      </c>
      <c r="AM62" s="1" t="str">
        <f t="shared" ca="1" si="12"/>
        <v/>
      </c>
      <c r="AN62" s="1" t="str">
        <f t="shared" ca="1" si="13"/>
        <v/>
      </c>
      <c r="AO62" s="1" t="str">
        <f t="shared" ca="1" si="14"/>
        <v/>
      </c>
      <c r="AP62" s="1" t="str">
        <f t="shared" ca="1" si="15"/>
        <v/>
      </c>
      <c r="AQ62" s="262" t="str">
        <f t="shared" ca="1" si="16"/>
        <v/>
      </c>
    </row>
    <row r="63" spans="1:43" x14ac:dyDescent="0.25">
      <c r="A63" s="5" t="str">
        <f t="shared" si="26"/>
        <v>COR_55_1</v>
      </c>
      <c r="B63" s="1">
        <f t="shared" si="0"/>
        <v>202223</v>
      </c>
      <c r="C63" s="231" t="s">
        <v>287</v>
      </c>
      <c r="D63" s="1">
        <v>55</v>
      </c>
      <c r="E63" s="1">
        <v>1</v>
      </c>
      <c r="F63" s="2">
        <f t="shared" si="1"/>
        <v>0</v>
      </c>
      <c r="G63" s="236">
        <f t="shared" si="2"/>
        <v>0</v>
      </c>
      <c r="I63" s="3">
        <v>60</v>
      </c>
      <c r="J63" s="3">
        <v>60</v>
      </c>
      <c r="K63" s="132"/>
      <c r="AB63" s="233">
        <f t="shared" si="21"/>
        <v>202223</v>
      </c>
      <c r="AC63" s="233" t="s">
        <v>287</v>
      </c>
      <c r="AD63" s="233">
        <v>52</v>
      </c>
      <c r="AE63" s="1">
        <v>9</v>
      </c>
      <c r="AF63" s="233">
        <f t="shared" si="22"/>
        <v>0</v>
      </c>
      <c r="AG63" s="233">
        <f t="shared" ca="1" si="23"/>
        <v>0</v>
      </c>
      <c r="AH63" s="233">
        <f t="shared" ca="1" si="24"/>
        <v>0</v>
      </c>
      <c r="AI63" s="233">
        <f t="shared" ca="1" si="25"/>
        <v>0</v>
      </c>
      <c r="AJ63" s="1" t="str">
        <f t="shared" ca="1" si="9"/>
        <v/>
      </c>
      <c r="AK63" s="1" t="str">
        <f t="shared" ca="1" si="10"/>
        <v/>
      </c>
      <c r="AL63" s="1" t="str">
        <f t="shared" ca="1" si="11"/>
        <v/>
      </c>
      <c r="AM63" s="1" t="str">
        <f t="shared" ca="1" si="12"/>
        <v/>
      </c>
      <c r="AN63" s="1" t="str">
        <f t="shared" ca="1" si="13"/>
        <v/>
      </c>
      <c r="AO63" s="1" t="str">
        <f t="shared" ca="1" si="14"/>
        <v/>
      </c>
      <c r="AP63" s="1" t="str">
        <f t="shared" ca="1" si="15"/>
        <v/>
      </c>
      <c r="AQ63" s="262" t="str">
        <f t="shared" ca="1" si="16"/>
        <v/>
      </c>
    </row>
    <row r="64" spans="1:43" x14ac:dyDescent="0.25">
      <c r="A64" s="5" t="str">
        <f t="shared" si="26"/>
        <v>COR_55.1_1</v>
      </c>
      <c r="B64" s="1">
        <f t="shared" si="0"/>
        <v>202223</v>
      </c>
      <c r="C64" s="231" t="s">
        <v>287</v>
      </c>
      <c r="D64" s="1">
        <v>55.1</v>
      </c>
      <c r="E64" s="1">
        <v>1</v>
      </c>
      <c r="F64" s="2">
        <f t="shared" si="1"/>
        <v>0</v>
      </c>
      <c r="G64" s="236">
        <f>IF(VLOOKUP(D64,COR1_2,E64+2,FALSE)="",0,VLOOKUP(D64,COR1_2,E64+2,FALSE))</f>
        <v>0</v>
      </c>
      <c r="I64" s="3">
        <v>61</v>
      </c>
      <c r="J64" s="3">
        <v>61</v>
      </c>
      <c r="K64" s="132"/>
      <c r="AB64" s="233">
        <f t="shared" si="21"/>
        <v>202223</v>
      </c>
      <c r="AC64" s="233" t="s">
        <v>287</v>
      </c>
      <c r="AD64" s="233">
        <v>52.1</v>
      </c>
      <c r="AE64" s="1">
        <v>9</v>
      </c>
      <c r="AF64" s="233">
        <f t="shared" si="22"/>
        <v>0</v>
      </c>
      <c r="AG64" s="233">
        <f t="shared" ca="1" si="23"/>
        <v>0</v>
      </c>
      <c r="AH64" s="233">
        <f t="shared" ca="1" si="24"/>
        <v>0</v>
      </c>
      <c r="AI64" s="233">
        <f t="shared" ca="1" si="25"/>
        <v>0</v>
      </c>
      <c r="AJ64" s="1" t="str">
        <f t="shared" ca="1" si="9"/>
        <v/>
      </c>
      <c r="AK64" s="1" t="str">
        <f t="shared" ca="1" si="10"/>
        <v/>
      </c>
      <c r="AL64" s="1" t="str">
        <f t="shared" ca="1" si="11"/>
        <v/>
      </c>
      <c r="AM64" s="1" t="str">
        <f t="shared" ca="1" si="12"/>
        <v/>
      </c>
      <c r="AN64" s="1" t="str">
        <f t="shared" ca="1" si="13"/>
        <v/>
      </c>
      <c r="AO64" s="1" t="str">
        <f t="shared" ca="1" si="14"/>
        <v/>
      </c>
      <c r="AP64" s="1" t="str">
        <f t="shared" ca="1" si="15"/>
        <v/>
      </c>
      <c r="AQ64" s="262" t="str">
        <f t="shared" ca="1" si="16"/>
        <v/>
      </c>
    </row>
    <row r="65" spans="1:43" x14ac:dyDescent="0.25">
      <c r="A65" s="5" t="str">
        <f t="shared" si="26"/>
        <v>COR_56.1_1</v>
      </c>
      <c r="B65" s="1">
        <f t="shared" si="0"/>
        <v>202223</v>
      </c>
      <c r="C65" s="231" t="s">
        <v>287</v>
      </c>
      <c r="D65" s="1">
        <v>56.1</v>
      </c>
      <c r="E65" s="1">
        <v>1</v>
      </c>
      <c r="F65" s="2">
        <f t="shared" si="1"/>
        <v>0</v>
      </c>
      <c r="G65" s="236">
        <f>IF(VLOOKUP(D65,COR1_2,E65+2,FALSE)="",0,VLOOKUP(D65,COR1_2,E65+2,FALSE))</f>
        <v>0</v>
      </c>
      <c r="I65" s="3">
        <v>62</v>
      </c>
      <c r="J65" s="3">
        <v>62</v>
      </c>
      <c r="K65" s="132"/>
      <c r="AB65" s="233">
        <f t="shared" si="21"/>
        <v>202223</v>
      </c>
      <c r="AC65" s="233" t="s">
        <v>287</v>
      </c>
      <c r="AD65" s="233">
        <v>52.2</v>
      </c>
      <c r="AE65" s="1">
        <v>9</v>
      </c>
      <c r="AF65" s="233">
        <f t="shared" si="22"/>
        <v>0</v>
      </c>
      <c r="AG65" s="233">
        <f t="shared" ca="1" si="23"/>
        <v>0</v>
      </c>
      <c r="AH65" s="233">
        <f t="shared" ca="1" si="24"/>
        <v>0</v>
      </c>
      <c r="AI65" s="233">
        <f t="shared" ca="1" si="25"/>
        <v>0</v>
      </c>
      <c r="AJ65" s="1" t="str">
        <f t="shared" ca="1" si="9"/>
        <v/>
      </c>
      <c r="AK65" s="1" t="str">
        <f t="shared" ca="1" si="10"/>
        <v/>
      </c>
      <c r="AL65" s="1" t="str">
        <f t="shared" ca="1" si="11"/>
        <v/>
      </c>
      <c r="AM65" s="1" t="str">
        <f t="shared" ca="1" si="12"/>
        <v/>
      </c>
      <c r="AN65" s="1" t="str">
        <f t="shared" ca="1" si="13"/>
        <v/>
      </c>
      <c r="AO65" s="1" t="str">
        <f t="shared" ca="1" si="14"/>
        <v/>
      </c>
      <c r="AP65" s="1" t="str">
        <f t="shared" ca="1" si="15"/>
        <v/>
      </c>
      <c r="AQ65" s="262" t="str">
        <f t="shared" ca="1" si="16"/>
        <v/>
      </c>
    </row>
    <row r="66" spans="1:43" x14ac:dyDescent="0.25">
      <c r="A66" s="5" t="str">
        <f t="shared" si="26"/>
        <v>COR_56.2_1</v>
      </c>
      <c r="B66" s="1">
        <f t="shared" si="0"/>
        <v>202223</v>
      </c>
      <c r="C66" s="231" t="s">
        <v>287</v>
      </c>
      <c r="D66" s="1">
        <v>56.2</v>
      </c>
      <c r="E66" s="1">
        <v>1</v>
      </c>
      <c r="F66" s="2">
        <f t="shared" si="1"/>
        <v>0</v>
      </c>
      <c r="G66" s="236">
        <f>IF(VLOOKUP(D66,COR1_2,E66+2,FALSE)="",0,VLOOKUP(D66,COR1_2,E66+2,FALSE))</f>
        <v>0</v>
      </c>
      <c r="I66" s="3">
        <v>63</v>
      </c>
      <c r="J66" s="3">
        <v>63</v>
      </c>
      <c r="K66" s="132"/>
      <c r="AB66" s="233">
        <f t="shared" si="21"/>
        <v>202223</v>
      </c>
      <c r="AC66" s="233" t="s">
        <v>287</v>
      </c>
      <c r="AD66" s="233">
        <v>52.3</v>
      </c>
      <c r="AE66" s="1">
        <v>9</v>
      </c>
      <c r="AF66" s="233">
        <f t="shared" si="22"/>
        <v>0</v>
      </c>
      <c r="AG66" s="233">
        <f t="shared" ca="1" si="23"/>
        <v>0</v>
      </c>
      <c r="AH66" s="233">
        <f t="shared" ca="1" si="24"/>
        <v>0</v>
      </c>
      <c r="AI66" s="233">
        <f t="shared" ca="1" si="25"/>
        <v>0</v>
      </c>
      <c r="AJ66" s="1" t="str">
        <f t="shared" ca="1" si="9"/>
        <v/>
      </c>
      <c r="AK66" s="1" t="str">
        <f t="shared" ca="1" si="10"/>
        <v/>
      </c>
      <c r="AL66" s="1" t="str">
        <f t="shared" ca="1" si="11"/>
        <v/>
      </c>
      <c r="AM66" s="1" t="str">
        <f t="shared" ca="1" si="12"/>
        <v/>
      </c>
      <c r="AN66" s="1" t="str">
        <f t="shared" ca="1" si="13"/>
        <v/>
      </c>
      <c r="AO66" s="1" t="str">
        <f t="shared" ca="1" si="14"/>
        <v/>
      </c>
      <c r="AP66" s="1" t="str">
        <f t="shared" ca="1" si="15"/>
        <v/>
      </c>
      <c r="AQ66" s="262" t="str">
        <f t="shared" ca="1" si="16"/>
        <v/>
      </c>
    </row>
    <row r="67" spans="1:43" x14ac:dyDescent="0.25">
      <c r="A67" s="5" t="str">
        <f t="shared" si="26"/>
        <v>COR_57_1</v>
      </c>
      <c r="B67" s="1">
        <f t="shared" si="0"/>
        <v>202223</v>
      </c>
      <c r="C67" s="231" t="s">
        <v>287</v>
      </c>
      <c r="D67" s="1">
        <v>57</v>
      </c>
      <c r="E67" s="1">
        <v>1</v>
      </c>
      <c r="F67" s="2">
        <f t="shared" si="1"/>
        <v>0</v>
      </c>
      <c r="G67" s="236">
        <f t="shared" si="2"/>
        <v>0</v>
      </c>
      <c r="I67" s="3">
        <v>64</v>
      </c>
      <c r="J67" s="3">
        <v>64</v>
      </c>
      <c r="K67" s="132"/>
      <c r="AB67" s="233">
        <f t="shared" si="21"/>
        <v>202223</v>
      </c>
      <c r="AC67" s="233" t="s">
        <v>287</v>
      </c>
      <c r="AD67" s="233">
        <v>52.4</v>
      </c>
      <c r="AE67" s="1">
        <v>9</v>
      </c>
      <c r="AF67" s="233">
        <f t="shared" si="22"/>
        <v>0</v>
      </c>
      <c r="AG67" s="233">
        <f t="shared" ca="1" si="23"/>
        <v>0</v>
      </c>
      <c r="AH67" s="233">
        <f t="shared" ca="1" si="24"/>
        <v>0</v>
      </c>
      <c r="AI67" s="233">
        <f t="shared" ca="1" si="25"/>
        <v>0</v>
      </c>
      <c r="AJ67" s="1" t="str">
        <f t="shared" ca="1" si="9"/>
        <v/>
      </c>
      <c r="AK67" s="1" t="str">
        <f t="shared" ca="1" si="10"/>
        <v/>
      </c>
      <c r="AL67" s="1" t="str">
        <f t="shared" ca="1" si="11"/>
        <v/>
      </c>
      <c r="AM67" s="1" t="str">
        <f t="shared" ca="1" si="12"/>
        <v/>
      </c>
      <c r="AN67" s="1" t="str">
        <f t="shared" ca="1" si="13"/>
        <v/>
      </c>
      <c r="AO67" s="1" t="str">
        <f t="shared" ca="1" si="14"/>
        <v/>
      </c>
      <c r="AP67" s="1" t="str">
        <f t="shared" ca="1" si="15"/>
        <v/>
      </c>
      <c r="AQ67" s="262" t="str">
        <f t="shared" ca="1" si="16"/>
        <v/>
      </c>
    </row>
    <row r="68" spans="1:43" x14ac:dyDescent="0.25">
      <c r="A68" s="5" t="str">
        <f t="shared" si="26"/>
        <v>COR_58_1</v>
      </c>
      <c r="B68" s="1">
        <f t="shared" ref="B68:B132" si="27">Year</f>
        <v>202223</v>
      </c>
      <c r="C68" s="231" t="s">
        <v>287</v>
      </c>
      <c r="D68" s="1">
        <v>58</v>
      </c>
      <c r="E68" s="1">
        <v>1</v>
      </c>
      <c r="F68" s="2">
        <f t="shared" si="1"/>
        <v>0</v>
      </c>
      <c r="G68" s="236">
        <f t="shared" si="2"/>
        <v>0</v>
      </c>
      <c r="I68" s="3">
        <v>65</v>
      </c>
      <c r="J68" s="3">
        <v>65</v>
      </c>
      <c r="K68" s="132"/>
      <c r="AB68" s="233">
        <f t="shared" si="21"/>
        <v>202223</v>
      </c>
      <c r="AC68" s="233" t="s">
        <v>287</v>
      </c>
      <c r="AD68" s="233">
        <v>53</v>
      </c>
      <c r="AE68" s="1">
        <v>9</v>
      </c>
      <c r="AF68" s="233">
        <f t="shared" si="22"/>
        <v>0</v>
      </c>
      <c r="AG68" s="233">
        <f t="shared" ca="1" si="23"/>
        <v>0</v>
      </c>
      <c r="AH68" s="233">
        <f t="shared" ca="1" si="24"/>
        <v>0</v>
      </c>
      <c r="AI68" s="233">
        <f t="shared" ca="1" si="25"/>
        <v>0</v>
      </c>
      <c r="AJ68" s="1" t="str">
        <f t="shared" ca="1" si="9"/>
        <v/>
      </c>
      <c r="AK68" s="1" t="str">
        <f t="shared" ca="1" si="10"/>
        <v/>
      </c>
      <c r="AL68" s="1" t="str">
        <f t="shared" ca="1" si="11"/>
        <v/>
      </c>
      <c r="AM68" s="1" t="str">
        <f t="shared" ca="1" si="12"/>
        <v/>
      </c>
      <c r="AN68" s="1" t="str">
        <f t="shared" ca="1" si="13"/>
        <v/>
      </c>
      <c r="AO68" s="1" t="str">
        <f t="shared" ca="1" si="14"/>
        <v/>
      </c>
      <c r="AP68" s="1" t="str">
        <f t="shared" ca="1" si="15"/>
        <v/>
      </c>
      <c r="AQ68" s="262" t="str">
        <f t="shared" ca="1" si="16"/>
        <v/>
      </c>
    </row>
    <row r="69" spans="1:43" x14ac:dyDescent="0.25">
      <c r="A69" s="5" t="str">
        <f t="shared" si="26"/>
        <v>COR_59_1</v>
      </c>
      <c r="B69" s="1">
        <f t="shared" si="27"/>
        <v>202223</v>
      </c>
      <c r="C69" s="231" t="s">
        <v>287</v>
      </c>
      <c r="D69" s="1">
        <v>59</v>
      </c>
      <c r="E69" s="1">
        <v>1</v>
      </c>
      <c r="F69" s="2">
        <f t="shared" si="1"/>
        <v>0</v>
      </c>
      <c r="G69" s="236">
        <f t="shared" si="2"/>
        <v>0</v>
      </c>
      <c r="I69" s="3">
        <v>66</v>
      </c>
      <c r="J69" s="3">
        <v>66</v>
      </c>
      <c r="K69" s="132"/>
      <c r="AB69" s="233">
        <f t="shared" ref="AB69:AB82" si="28">Year</f>
        <v>202223</v>
      </c>
      <c r="AC69" s="233" t="s">
        <v>287</v>
      </c>
      <c r="AD69" s="233">
        <v>54</v>
      </c>
      <c r="AE69" s="1">
        <v>9</v>
      </c>
      <c r="AF69" s="233">
        <f t="shared" ref="AF69:AF82" si="29">UANumber</f>
        <v>0</v>
      </c>
      <c r="AG69" s="233">
        <f t="shared" ref="AG69:AG100" ca="1" si="30">IF(VLOOKUP($AD69,INDIRECT($AC69&amp;"Val"),2,FALSE)="",0,VLOOKUP($AD69,INDIRECT($AC69&amp;"Val"),2,FALSE))</f>
        <v>0</v>
      </c>
      <c r="AH69" s="233">
        <f t="shared" ref="AH69:AH100" ca="1" si="31">IF(VLOOKUP($AD69,INDIRECT($AC69&amp;"Val"),3,FALSE)="",0,VLOOKUP($AD69,INDIRECT($AC69&amp;"Val"),3,FALSE))</f>
        <v>0</v>
      </c>
      <c r="AI69" s="233">
        <f t="shared" ref="AI69:AI100" ca="1" si="32">IF(VLOOKUP($AD69,INDIRECT($AC69&amp;"Val"),4,FALSE)="",0,VLOOKUP($AD69,INDIRECT($AC69&amp;"Val"),4,FALSE))</f>
        <v>0</v>
      </c>
      <c r="AJ69" s="1" t="str">
        <f t="shared" ca="1" si="9"/>
        <v/>
      </c>
      <c r="AK69" s="1" t="str">
        <f t="shared" ca="1" si="10"/>
        <v/>
      </c>
      <c r="AL69" s="1" t="str">
        <f t="shared" ca="1" si="11"/>
        <v/>
      </c>
      <c r="AM69" s="1" t="str">
        <f t="shared" ca="1" si="12"/>
        <v/>
      </c>
      <c r="AN69" s="1" t="str">
        <f t="shared" ca="1" si="13"/>
        <v/>
      </c>
      <c r="AO69" s="1" t="str">
        <f t="shared" ca="1" si="14"/>
        <v/>
      </c>
      <c r="AP69" s="1" t="str">
        <f t="shared" ca="1" si="15"/>
        <v/>
      </c>
      <c r="AQ69" s="262" t="str">
        <f t="shared" ca="1" si="16"/>
        <v/>
      </c>
    </row>
    <row r="70" spans="1:43" x14ac:dyDescent="0.25">
      <c r="A70" s="5" t="str">
        <f t="shared" ref="A70:A101" si="33">C70&amp;"_"&amp;D70&amp;"_"&amp;E70</f>
        <v>COR_60_1</v>
      </c>
      <c r="B70" s="1">
        <f t="shared" si="27"/>
        <v>202223</v>
      </c>
      <c r="C70" s="231" t="s">
        <v>287</v>
      </c>
      <c r="D70" s="1">
        <v>60</v>
      </c>
      <c r="E70" s="1">
        <v>1</v>
      </c>
      <c r="F70" s="2">
        <f t="shared" si="1"/>
        <v>0</v>
      </c>
      <c r="G70" s="236">
        <f t="shared" si="2"/>
        <v>0</v>
      </c>
      <c r="I70" s="3">
        <v>67</v>
      </c>
      <c r="J70" s="3">
        <v>67</v>
      </c>
      <c r="K70" s="132"/>
      <c r="P70" s="233"/>
      <c r="AB70" s="233">
        <f t="shared" si="28"/>
        <v>202223</v>
      </c>
      <c r="AC70" s="233" t="s">
        <v>287</v>
      </c>
      <c r="AD70" s="233">
        <v>55</v>
      </c>
      <c r="AE70" s="1">
        <v>9</v>
      </c>
      <c r="AF70" s="233">
        <f t="shared" si="29"/>
        <v>0</v>
      </c>
      <c r="AG70" s="233">
        <f t="shared" ca="1" si="30"/>
        <v>0</v>
      </c>
      <c r="AH70" s="233">
        <f t="shared" ca="1" si="31"/>
        <v>0</v>
      </c>
      <c r="AI70" s="233">
        <f t="shared" ca="1" si="32"/>
        <v>0</v>
      </c>
      <c r="AJ70" s="1" t="str">
        <f t="shared" ref="AJ70:AJ124" ca="1" si="34">IF(VLOOKUP($AD70,INDIRECT($AC70&amp;"Val"),7,FALSE)="","",VLOOKUP($AD70,INDIRECT($AC70&amp;"Val"),7,FALSE))</f>
        <v/>
      </c>
      <c r="AK70" s="1" t="str">
        <f t="shared" ref="AK70:AK124" ca="1" si="35">IF(VLOOKUP($AD70,INDIRECT($AC70&amp;"Val"),8,FALSE)="","",VLOOKUP($AD70,INDIRECT($AC70&amp;"Val"),8,FALSE))</f>
        <v/>
      </c>
      <c r="AL70" s="1" t="str">
        <f t="shared" ref="AL70:AL124" ca="1" si="36">IF(VLOOKUP($AD70,INDIRECT($AC70&amp;"Val"),9,FALSE)="","",VLOOKUP($AD70,INDIRECT($AC70&amp;"Val"),9,FALSE))</f>
        <v/>
      </c>
      <c r="AM70" s="1" t="str">
        <f t="shared" ref="AM70:AM124" ca="1" si="37">IF(VLOOKUP($AD70,INDIRECT($AC70&amp;"Val"),10,FALSE)="","",VLOOKUP($AD70,INDIRECT($AC70&amp;"Val"),10,FALSE))</f>
        <v/>
      </c>
      <c r="AN70" s="1" t="str">
        <f t="shared" ref="AN70:AN124" ca="1" si="38">IF(VLOOKUP($AD70,INDIRECT($AC70&amp;"Val"),11,FALSE)="","",VLOOKUP($AD70,INDIRECT($AC70&amp;"Val"),11,FALSE))</f>
        <v/>
      </c>
      <c r="AO70" s="1" t="str">
        <f t="shared" ref="AO70:AO124" ca="1" si="39">IF(VLOOKUP($AD70,INDIRECT($AC70&amp;"Val"),12,FALSE)="","",VLOOKUP($AD70,INDIRECT($AC70&amp;"Val"),12,FALSE))</f>
        <v/>
      </c>
      <c r="AP70" s="1" t="str">
        <f t="shared" ref="AP70:AP124" ca="1" si="40">IF(VLOOKUP($AD70,INDIRECT($AC70&amp;"Val"),13,FALSE)="","",VLOOKUP($AD70,INDIRECT($AC70&amp;"Val"),13,FALSE))</f>
        <v/>
      </c>
      <c r="AQ70" s="262" t="str">
        <f t="shared" ref="AQ70:AQ124" ca="1" si="41">IF(VLOOKUP($AD70,INDIRECT($AC70&amp;"Val"),14,FALSE)="","",VLOOKUP($AD70,INDIRECT($AC70&amp;"Val"),14,FALSE))</f>
        <v/>
      </c>
    </row>
    <row r="71" spans="1:43" x14ac:dyDescent="0.25">
      <c r="A71" s="5" t="str">
        <f t="shared" si="33"/>
        <v>COR_61_1</v>
      </c>
      <c r="B71" s="1">
        <f t="shared" si="27"/>
        <v>202223</v>
      </c>
      <c r="C71" s="231" t="s">
        <v>287</v>
      </c>
      <c r="D71" s="1">
        <v>61</v>
      </c>
      <c r="E71" s="1">
        <v>1</v>
      </c>
      <c r="F71" s="2">
        <f t="shared" si="1"/>
        <v>0</v>
      </c>
      <c r="G71" s="236">
        <f t="shared" si="2"/>
        <v>0</v>
      </c>
      <c r="I71" s="3">
        <v>68</v>
      </c>
      <c r="J71" s="3">
        <v>68</v>
      </c>
      <c r="K71" s="132"/>
      <c r="P71" s="233"/>
      <c r="AB71" s="233">
        <f t="shared" si="28"/>
        <v>202223</v>
      </c>
      <c r="AC71" s="233" t="s">
        <v>287</v>
      </c>
      <c r="AD71" s="233">
        <v>55.1</v>
      </c>
      <c r="AE71" s="1">
        <v>9</v>
      </c>
      <c r="AF71" s="233">
        <f t="shared" si="29"/>
        <v>0</v>
      </c>
      <c r="AG71" s="233">
        <f t="shared" ca="1" si="30"/>
        <v>0</v>
      </c>
      <c r="AH71" s="233">
        <f t="shared" ca="1" si="31"/>
        <v>0</v>
      </c>
      <c r="AI71" s="233">
        <f t="shared" ca="1" si="32"/>
        <v>0</v>
      </c>
      <c r="AJ71" s="1" t="str">
        <f t="shared" ca="1" si="34"/>
        <v/>
      </c>
      <c r="AK71" s="1" t="str">
        <f t="shared" ca="1" si="35"/>
        <v/>
      </c>
      <c r="AL71" s="1" t="str">
        <f t="shared" ca="1" si="36"/>
        <v/>
      </c>
      <c r="AM71" s="1" t="str">
        <f t="shared" ca="1" si="37"/>
        <v/>
      </c>
      <c r="AN71" s="1" t="str">
        <f t="shared" ca="1" si="38"/>
        <v/>
      </c>
      <c r="AO71" s="1" t="str">
        <f t="shared" ca="1" si="39"/>
        <v/>
      </c>
      <c r="AP71" s="1" t="str">
        <f t="shared" ca="1" si="40"/>
        <v/>
      </c>
      <c r="AQ71" s="262" t="str">
        <f t="shared" ca="1" si="41"/>
        <v/>
      </c>
    </row>
    <row r="72" spans="1:43" x14ac:dyDescent="0.25">
      <c r="A72" s="5" t="str">
        <f t="shared" si="33"/>
        <v>COR_62_1</v>
      </c>
      <c r="B72" s="1">
        <f t="shared" si="27"/>
        <v>202223</v>
      </c>
      <c r="C72" s="231" t="s">
        <v>287</v>
      </c>
      <c r="D72" s="1">
        <v>62</v>
      </c>
      <c r="E72" s="1">
        <v>1</v>
      </c>
      <c r="F72" s="2">
        <f t="shared" si="1"/>
        <v>0</v>
      </c>
      <c r="G72" s="236">
        <f t="shared" si="2"/>
        <v>0</v>
      </c>
      <c r="I72" s="3">
        <v>69</v>
      </c>
      <c r="J72" s="3">
        <v>69</v>
      </c>
      <c r="K72" s="132"/>
      <c r="P72" s="233"/>
      <c r="AB72" s="233">
        <f t="shared" si="28"/>
        <v>202223</v>
      </c>
      <c r="AC72" s="233" t="s">
        <v>287</v>
      </c>
      <c r="AD72" s="233">
        <v>56.1</v>
      </c>
      <c r="AE72" s="1">
        <v>9</v>
      </c>
      <c r="AF72" s="233">
        <f t="shared" si="29"/>
        <v>0</v>
      </c>
      <c r="AG72" s="233">
        <f t="shared" ca="1" si="30"/>
        <v>0</v>
      </c>
      <c r="AH72" s="233">
        <f t="shared" ca="1" si="31"/>
        <v>0</v>
      </c>
      <c r="AI72" s="233">
        <f t="shared" ca="1" si="32"/>
        <v>0</v>
      </c>
      <c r="AJ72" s="1" t="str">
        <f t="shared" ca="1" si="34"/>
        <v/>
      </c>
      <c r="AK72" s="1" t="str">
        <f t="shared" ca="1" si="35"/>
        <v/>
      </c>
      <c r="AL72" s="1" t="str">
        <f t="shared" ca="1" si="36"/>
        <v/>
      </c>
      <c r="AM72" s="1" t="str">
        <f t="shared" ca="1" si="37"/>
        <v/>
      </c>
      <c r="AN72" s="1" t="str">
        <f t="shared" ca="1" si="38"/>
        <v/>
      </c>
      <c r="AO72" s="1" t="str">
        <f t="shared" ca="1" si="39"/>
        <v/>
      </c>
      <c r="AP72" s="1" t="str">
        <f t="shared" ca="1" si="40"/>
        <v/>
      </c>
      <c r="AQ72" s="262" t="str">
        <f t="shared" ca="1" si="41"/>
        <v/>
      </c>
    </row>
    <row r="73" spans="1:43" x14ac:dyDescent="0.25">
      <c r="A73" s="5" t="str">
        <f t="shared" si="33"/>
        <v>COR_63_1</v>
      </c>
      <c r="B73" s="1">
        <f t="shared" si="27"/>
        <v>202223</v>
      </c>
      <c r="C73" s="231" t="s">
        <v>287</v>
      </c>
      <c r="D73" s="1">
        <v>63</v>
      </c>
      <c r="E73" s="1">
        <v>1</v>
      </c>
      <c r="F73" s="2">
        <f t="shared" si="1"/>
        <v>0</v>
      </c>
      <c r="G73" s="236">
        <f t="shared" si="2"/>
        <v>0</v>
      </c>
      <c r="I73" s="3">
        <v>70</v>
      </c>
      <c r="J73" s="3">
        <v>70</v>
      </c>
      <c r="K73" s="133">
        <f>SUM(G4:G75)</f>
        <v>0</v>
      </c>
      <c r="P73" s="233"/>
      <c r="AB73" s="233">
        <f t="shared" si="28"/>
        <v>202223</v>
      </c>
      <c r="AC73" s="233" t="s">
        <v>287</v>
      </c>
      <c r="AD73" s="233">
        <v>56.2</v>
      </c>
      <c r="AE73" s="1">
        <v>9</v>
      </c>
      <c r="AF73" s="233">
        <f t="shared" si="29"/>
        <v>0</v>
      </c>
      <c r="AG73" s="233">
        <f t="shared" ca="1" si="30"/>
        <v>0</v>
      </c>
      <c r="AH73" s="233">
        <f t="shared" ca="1" si="31"/>
        <v>0</v>
      </c>
      <c r="AI73" s="233">
        <f t="shared" ca="1" si="32"/>
        <v>0</v>
      </c>
      <c r="AJ73" s="1" t="str">
        <f t="shared" ca="1" si="34"/>
        <v/>
      </c>
      <c r="AK73" s="1" t="str">
        <f t="shared" ca="1" si="35"/>
        <v/>
      </c>
      <c r="AL73" s="1" t="str">
        <f t="shared" ca="1" si="36"/>
        <v/>
      </c>
      <c r="AM73" s="1" t="str">
        <f t="shared" ca="1" si="37"/>
        <v/>
      </c>
      <c r="AN73" s="1" t="str">
        <f t="shared" ca="1" si="38"/>
        <v/>
      </c>
      <c r="AO73" s="1" t="str">
        <f t="shared" ca="1" si="39"/>
        <v/>
      </c>
      <c r="AP73" s="1" t="str">
        <f t="shared" ca="1" si="40"/>
        <v/>
      </c>
      <c r="AQ73" s="262" t="str">
        <f t="shared" ca="1" si="41"/>
        <v/>
      </c>
    </row>
    <row r="74" spans="1:43" x14ac:dyDescent="0.25">
      <c r="A74" s="5" t="str">
        <f t="shared" si="33"/>
        <v>COR_65_1</v>
      </c>
      <c r="B74" s="1">
        <f t="shared" si="27"/>
        <v>202223</v>
      </c>
      <c r="C74" s="231" t="s">
        <v>287</v>
      </c>
      <c r="D74" s="1">
        <v>65</v>
      </c>
      <c r="E74" s="1">
        <v>1</v>
      </c>
      <c r="F74" s="2">
        <f t="shared" ref="F74:F143" si="42">UANumber</f>
        <v>0</v>
      </c>
      <c r="G74" s="236">
        <f t="shared" ref="G74:G144" si="43">IF(VLOOKUP(D74,COR1_2,E74+2,FALSE)="",0,VLOOKUP(D74,COR1_2,E74+2,FALSE))</f>
        <v>0</v>
      </c>
      <c r="I74" s="3">
        <v>71</v>
      </c>
      <c r="J74" s="3">
        <v>71</v>
      </c>
      <c r="K74" s="133">
        <f>SUM('COR1-2'!D11:D89)</f>
        <v>0</v>
      </c>
      <c r="P74" s="233"/>
      <c r="AB74" s="233">
        <f t="shared" si="28"/>
        <v>202223</v>
      </c>
      <c r="AC74" s="233" t="s">
        <v>287</v>
      </c>
      <c r="AD74" s="233">
        <v>57</v>
      </c>
      <c r="AE74" s="1">
        <v>9</v>
      </c>
      <c r="AF74" s="233">
        <f t="shared" si="29"/>
        <v>0</v>
      </c>
      <c r="AG74" s="233">
        <f t="shared" ca="1" si="30"/>
        <v>0</v>
      </c>
      <c r="AH74" s="233">
        <f t="shared" ca="1" si="31"/>
        <v>0</v>
      </c>
      <c r="AI74" s="233">
        <f t="shared" ca="1" si="32"/>
        <v>0</v>
      </c>
      <c r="AJ74" s="1" t="str">
        <f t="shared" ca="1" si="34"/>
        <v/>
      </c>
      <c r="AK74" s="1" t="str">
        <f t="shared" ca="1" si="35"/>
        <v/>
      </c>
      <c r="AL74" s="1" t="str">
        <f t="shared" ca="1" si="36"/>
        <v/>
      </c>
      <c r="AM74" s="1" t="str">
        <f t="shared" ca="1" si="37"/>
        <v/>
      </c>
      <c r="AN74" s="1" t="str">
        <f t="shared" ca="1" si="38"/>
        <v/>
      </c>
      <c r="AO74" s="1" t="str">
        <f t="shared" ca="1" si="39"/>
        <v/>
      </c>
      <c r="AP74" s="1" t="str">
        <f t="shared" ca="1" si="40"/>
        <v/>
      </c>
      <c r="AQ74" s="262" t="str">
        <f t="shared" ca="1" si="41"/>
        <v/>
      </c>
    </row>
    <row r="75" spans="1:43" x14ac:dyDescent="0.25">
      <c r="A75" s="5" t="str">
        <f t="shared" si="33"/>
        <v>COR_66_1</v>
      </c>
      <c r="B75" s="1">
        <f t="shared" si="27"/>
        <v>202223</v>
      </c>
      <c r="C75" s="231" t="s">
        <v>287</v>
      </c>
      <c r="D75" s="1">
        <v>66</v>
      </c>
      <c r="E75" s="1">
        <v>1</v>
      </c>
      <c r="F75" s="2">
        <f t="shared" si="42"/>
        <v>0</v>
      </c>
      <c r="G75" s="236">
        <f t="shared" si="43"/>
        <v>0</v>
      </c>
      <c r="I75" s="3">
        <v>72</v>
      </c>
      <c r="J75" s="3">
        <v>72</v>
      </c>
      <c r="K75" s="134">
        <f>K73-K74</f>
        <v>0</v>
      </c>
      <c r="P75" s="233"/>
      <c r="AB75" s="233">
        <f t="shared" si="28"/>
        <v>202223</v>
      </c>
      <c r="AC75" s="233" t="s">
        <v>287</v>
      </c>
      <c r="AD75" s="233">
        <v>58</v>
      </c>
      <c r="AE75" s="1">
        <v>9</v>
      </c>
      <c r="AF75" s="233">
        <f t="shared" si="29"/>
        <v>0</v>
      </c>
      <c r="AG75" s="233">
        <f t="shared" ca="1" si="30"/>
        <v>0</v>
      </c>
      <c r="AH75" s="233">
        <f t="shared" ca="1" si="31"/>
        <v>0</v>
      </c>
      <c r="AI75" s="233">
        <f t="shared" ca="1" si="32"/>
        <v>0</v>
      </c>
      <c r="AJ75" s="1" t="str">
        <f t="shared" ca="1" si="34"/>
        <v/>
      </c>
      <c r="AK75" s="1" t="str">
        <f t="shared" ca="1" si="35"/>
        <v/>
      </c>
      <c r="AL75" s="1" t="str">
        <f t="shared" ca="1" si="36"/>
        <v/>
      </c>
      <c r="AM75" s="1" t="str">
        <f t="shared" ca="1" si="37"/>
        <v/>
      </c>
      <c r="AN75" s="1" t="str">
        <f t="shared" ca="1" si="38"/>
        <v/>
      </c>
      <c r="AO75" s="1" t="str">
        <f t="shared" ca="1" si="39"/>
        <v/>
      </c>
      <c r="AP75" s="1" t="str">
        <f t="shared" ca="1" si="40"/>
        <v/>
      </c>
      <c r="AQ75" s="262" t="str">
        <f t="shared" ca="1" si="41"/>
        <v/>
      </c>
    </row>
    <row r="76" spans="1:43" x14ac:dyDescent="0.25">
      <c r="A76" s="5" t="str">
        <f t="shared" si="33"/>
        <v>COR_1.1_2</v>
      </c>
      <c r="B76" s="1">
        <f t="shared" si="27"/>
        <v>202223</v>
      </c>
      <c r="C76" s="231" t="s">
        <v>287</v>
      </c>
      <c r="D76" s="4">
        <v>1.1000000000000001</v>
      </c>
      <c r="E76" s="1">
        <v>2</v>
      </c>
      <c r="F76" s="2">
        <f t="shared" si="42"/>
        <v>0</v>
      </c>
      <c r="G76" s="236">
        <f>IF(VLOOKUP(D76,COR1_2,E76+2,FALSE)="",0,VLOOKUP(D76,COR1_2,E76+2,FALSE))</f>
        <v>0</v>
      </c>
      <c r="I76" s="3">
        <v>1</v>
      </c>
      <c r="J76" s="3">
        <v>73</v>
      </c>
      <c r="K76" s="131"/>
      <c r="P76" s="233"/>
      <c r="AB76" s="233">
        <f t="shared" si="28"/>
        <v>202223</v>
      </c>
      <c r="AC76" s="233" t="s">
        <v>287</v>
      </c>
      <c r="AD76" s="233">
        <v>59</v>
      </c>
      <c r="AE76" s="1">
        <v>9</v>
      </c>
      <c r="AF76" s="233">
        <f t="shared" si="29"/>
        <v>0</v>
      </c>
      <c r="AG76" s="233">
        <f t="shared" ca="1" si="30"/>
        <v>0</v>
      </c>
      <c r="AH76" s="233">
        <f t="shared" ca="1" si="31"/>
        <v>0</v>
      </c>
      <c r="AI76" s="233">
        <f t="shared" ca="1" si="32"/>
        <v>0</v>
      </c>
      <c r="AJ76" s="1" t="str">
        <f t="shared" ca="1" si="34"/>
        <v/>
      </c>
      <c r="AK76" s="1" t="str">
        <f t="shared" ca="1" si="35"/>
        <v/>
      </c>
      <c r="AL76" s="1" t="str">
        <f t="shared" ca="1" si="36"/>
        <v/>
      </c>
      <c r="AM76" s="1" t="str">
        <f t="shared" ca="1" si="37"/>
        <v/>
      </c>
      <c r="AN76" s="1" t="str">
        <f t="shared" ca="1" si="38"/>
        <v/>
      </c>
      <c r="AO76" s="1" t="str">
        <f t="shared" ca="1" si="39"/>
        <v/>
      </c>
      <c r="AP76" s="1" t="str">
        <f t="shared" ca="1" si="40"/>
        <v/>
      </c>
      <c r="AQ76" s="262" t="str">
        <f t="shared" ca="1" si="41"/>
        <v/>
      </c>
    </row>
    <row r="77" spans="1:43" x14ac:dyDescent="0.25">
      <c r="A77" s="5" t="str">
        <f t="shared" si="33"/>
        <v>COR_1.2_2</v>
      </c>
      <c r="B77" s="1">
        <f t="shared" si="27"/>
        <v>202223</v>
      </c>
      <c r="C77" s="231" t="s">
        <v>287</v>
      </c>
      <c r="D77" s="4">
        <v>1.2</v>
      </c>
      <c r="E77" s="1">
        <v>2</v>
      </c>
      <c r="F77" s="2">
        <f t="shared" si="42"/>
        <v>0</v>
      </c>
      <c r="G77" s="236">
        <f t="shared" si="43"/>
        <v>0</v>
      </c>
      <c r="I77" s="3">
        <v>2</v>
      </c>
      <c r="J77" s="3">
        <v>74</v>
      </c>
      <c r="K77" s="132"/>
      <c r="P77" s="233"/>
      <c r="AB77" s="233">
        <f t="shared" si="28"/>
        <v>202223</v>
      </c>
      <c r="AC77" s="233" t="s">
        <v>287</v>
      </c>
      <c r="AD77" s="233">
        <v>60</v>
      </c>
      <c r="AE77" s="1">
        <v>9</v>
      </c>
      <c r="AF77" s="233">
        <f t="shared" si="29"/>
        <v>0</v>
      </c>
      <c r="AG77" s="233">
        <f t="shared" ca="1" si="30"/>
        <v>0</v>
      </c>
      <c r="AH77" s="233">
        <f t="shared" ca="1" si="31"/>
        <v>0</v>
      </c>
      <c r="AI77" s="233">
        <f t="shared" ca="1" si="32"/>
        <v>0</v>
      </c>
      <c r="AJ77" s="1" t="str">
        <f t="shared" ca="1" si="34"/>
        <v/>
      </c>
      <c r="AK77" s="1" t="str">
        <f t="shared" ca="1" si="35"/>
        <v/>
      </c>
      <c r="AL77" s="1" t="str">
        <f t="shared" ca="1" si="36"/>
        <v/>
      </c>
      <c r="AM77" s="1" t="str">
        <f t="shared" ca="1" si="37"/>
        <v/>
      </c>
      <c r="AN77" s="1" t="str">
        <f t="shared" ca="1" si="38"/>
        <v/>
      </c>
      <c r="AO77" s="1" t="str">
        <f t="shared" ca="1" si="39"/>
        <v/>
      </c>
      <c r="AP77" s="1" t="str">
        <f t="shared" ca="1" si="40"/>
        <v/>
      </c>
      <c r="AQ77" s="262" t="str">
        <f t="shared" ca="1" si="41"/>
        <v/>
      </c>
    </row>
    <row r="78" spans="1:43" x14ac:dyDescent="0.25">
      <c r="A78" s="5" t="str">
        <f t="shared" si="33"/>
        <v>COR_2_2</v>
      </c>
      <c r="B78" s="1">
        <f t="shared" si="27"/>
        <v>202223</v>
      </c>
      <c r="C78" s="231" t="s">
        <v>287</v>
      </c>
      <c r="D78" s="1">
        <v>2</v>
      </c>
      <c r="E78" s="1">
        <v>2</v>
      </c>
      <c r="F78" s="2">
        <f t="shared" si="42"/>
        <v>0</v>
      </c>
      <c r="G78" s="236">
        <f t="shared" si="43"/>
        <v>0</v>
      </c>
      <c r="I78" s="3">
        <v>3</v>
      </c>
      <c r="J78" s="3">
        <v>75</v>
      </c>
      <c r="K78" s="132"/>
      <c r="P78" s="233"/>
      <c r="AB78" s="233">
        <f t="shared" si="28"/>
        <v>202223</v>
      </c>
      <c r="AC78" s="233" t="s">
        <v>287</v>
      </c>
      <c r="AD78" s="233">
        <v>61</v>
      </c>
      <c r="AE78" s="1">
        <v>9</v>
      </c>
      <c r="AF78" s="233">
        <f t="shared" si="29"/>
        <v>0</v>
      </c>
      <c r="AG78" s="233">
        <f t="shared" ca="1" si="30"/>
        <v>0</v>
      </c>
      <c r="AH78" s="233">
        <f t="shared" ca="1" si="31"/>
        <v>0</v>
      </c>
      <c r="AI78" s="233">
        <f t="shared" ca="1" si="32"/>
        <v>0</v>
      </c>
      <c r="AJ78" s="1" t="str">
        <f t="shared" ca="1" si="34"/>
        <v/>
      </c>
      <c r="AK78" s="1" t="str">
        <f t="shared" ca="1" si="35"/>
        <v/>
      </c>
      <c r="AL78" s="1" t="str">
        <f t="shared" ca="1" si="36"/>
        <v/>
      </c>
      <c r="AM78" s="1" t="str">
        <f t="shared" ca="1" si="37"/>
        <v/>
      </c>
      <c r="AN78" s="1" t="str">
        <f t="shared" ca="1" si="38"/>
        <v/>
      </c>
      <c r="AO78" s="1" t="str">
        <f t="shared" ca="1" si="39"/>
        <v/>
      </c>
      <c r="AP78" s="1" t="str">
        <f t="shared" ca="1" si="40"/>
        <v/>
      </c>
      <c r="AQ78" s="262" t="str">
        <f t="shared" ca="1" si="41"/>
        <v/>
      </c>
    </row>
    <row r="79" spans="1:43" x14ac:dyDescent="0.25">
      <c r="A79" s="5" t="str">
        <f t="shared" si="33"/>
        <v>COR_2.1_2</v>
      </c>
      <c r="B79" s="1">
        <f t="shared" si="17"/>
        <v>202223</v>
      </c>
      <c r="C79" s="231" t="s">
        <v>287</v>
      </c>
      <c r="D79" s="1">
        <v>2.1</v>
      </c>
      <c r="E79" s="608">
        <v>2</v>
      </c>
      <c r="F79" s="2">
        <f t="shared" si="18"/>
        <v>0</v>
      </c>
      <c r="G79" s="236">
        <f>IF(VLOOKUP(D79,COR1_2,E79+2,FALSE)="",0,VLOOKUP(D79,COR1_2,E79+2,FALSE))</f>
        <v>0</v>
      </c>
      <c r="I79" s="3">
        <v>4</v>
      </c>
      <c r="J79" s="3">
        <v>76</v>
      </c>
      <c r="K79" s="132"/>
      <c r="P79" s="233"/>
      <c r="AB79" s="233">
        <f t="shared" si="28"/>
        <v>202223</v>
      </c>
      <c r="AC79" s="233" t="s">
        <v>287</v>
      </c>
      <c r="AD79" s="233">
        <v>62</v>
      </c>
      <c r="AE79" s="1">
        <v>9</v>
      </c>
      <c r="AF79" s="233">
        <f t="shared" si="29"/>
        <v>0</v>
      </c>
      <c r="AG79" s="233">
        <f t="shared" ca="1" si="30"/>
        <v>0</v>
      </c>
      <c r="AH79" s="233">
        <f t="shared" ca="1" si="31"/>
        <v>0</v>
      </c>
      <c r="AI79" s="233">
        <f t="shared" ca="1" si="32"/>
        <v>0</v>
      </c>
      <c r="AJ79" s="1" t="str">
        <f t="shared" ca="1" si="34"/>
        <v/>
      </c>
      <c r="AK79" s="1" t="str">
        <f t="shared" ca="1" si="35"/>
        <v/>
      </c>
      <c r="AL79" s="1" t="str">
        <f t="shared" ca="1" si="36"/>
        <v/>
      </c>
      <c r="AM79" s="1" t="str">
        <f t="shared" ca="1" si="37"/>
        <v/>
      </c>
      <c r="AN79" s="1" t="str">
        <f t="shared" ca="1" si="38"/>
        <v/>
      </c>
      <c r="AO79" s="1" t="str">
        <f t="shared" ca="1" si="39"/>
        <v/>
      </c>
      <c r="AP79" s="1" t="str">
        <f t="shared" ca="1" si="40"/>
        <v/>
      </c>
      <c r="AQ79" s="262" t="str">
        <f t="shared" ca="1" si="41"/>
        <v/>
      </c>
    </row>
    <row r="80" spans="1:43" x14ac:dyDescent="0.25">
      <c r="A80" s="5" t="str">
        <f t="shared" si="33"/>
        <v>COR_3_2</v>
      </c>
      <c r="B80" s="1">
        <f t="shared" si="27"/>
        <v>202223</v>
      </c>
      <c r="C80" s="231" t="s">
        <v>287</v>
      </c>
      <c r="D80" s="1">
        <v>3</v>
      </c>
      <c r="E80" s="1">
        <v>2</v>
      </c>
      <c r="F80" s="2">
        <f t="shared" si="42"/>
        <v>0</v>
      </c>
      <c r="G80" s="236">
        <f t="shared" si="43"/>
        <v>0</v>
      </c>
      <c r="I80" s="3">
        <v>5</v>
      </c>
      <c r="J80" s="3">
        <v>77</v>
      </c>
      <c r="K80" s="132"/>
      <c r="P80" s="233"/>
      <c r="AB80" s="233">
        <f t="shared" si="28"/>
        <v>202223</v>
      </c>
      <c r="AC80" s="233" t="s">
        <v>287</v>
      </c>
      <c r="AD80" s="233">
        <v>63</v>
      </c>
      <c r="AE80" s="1">
        <v>9</v>
      </c>
      <c r="AF80" s="233">
        <f t="shared" si="29"/>
        <v>0</v>
      </c>
      <c r="AG80" s="233">
        <f t="shared" ca="1" si="30"/>
        <v>0</v>
      </c>
      <c r="AH80" s="233">
        <f t="shared" ca="1" si="31"/>
        <v>0</v>
      </c>
      <c r="AI80" s="233">
        <f t="shared" ca="1" si="32"/>
        <v>0</v>
      </c>
      <c r="AJ80" s="1" t="str">
        <f t="shared" ca="1" si="34"/>
        <v/>
      </c>
      <c r="AK80" s="1" t="str">
        <f t="shared" ca="1" si="35"/>
        <v/>
      </c>
      <c r="AL80" s="1" t="str">
        <f t="shared" ca="1" si="36"/>
        <v/>
      </c>
      <c r="AM80" s="1" t="str">
        <f t="shared" ca="1" si="37"/>
        <v/>
      </c>
      <c r="AN80" s="1" t="str">
        <f t="shared" ca="1" si="38"/>
        <v/>
      </c>
      <c r="AO80" s="1" t="str">
        <f t="shared" ca="1" si="39"/>
        <v/>
      </c>
      <c r="AP80" s="1" t="str">
        <f t="shared" ca="1" si="40"/>
        <v/>
      </c>
      <c r="AQ80" s="262" t="str">
        <f t="shared" ca="1" si="41"/>
        <v/>
      </c>
    </row>
    <row r="81" spans="1:43" x14ac:dyDescent="0.25">
      <c r="A81" s="5" t="str">
        <f t="shared" si="33"/>
        <v>COR_4_2</v>
      </c>
      <c r="B81" s="1">
        <f t="shared" si="27"/>
        <v>202223</v>
      </c>
      <c r="C81" s="231" t="s">
        <v>287</v>
      </c>
      <c r="D81" s="1">
        <v>4</v>
      </c>
      <c r="E81" s="1">
        <v>2</v>
      </c>
      <c r="F81" s="2">
        <f t="shared" si="42"/>
        <v>0</v>
      </c>
      <c r="G81" s="236">
        <f t="shared" si="43"/>
        <v>0</v>
      </c>
      <c r="I81" s="3">
        <v>6</v>
      </c>
      <c r="J81" s="3">
        <v>78</v>
      </c>
      <c r="K81" s="132"/>
      <c r="P81" s="233"/>
      <c r="AB81" s="233">
        <f t="shared" si="28"/>
        <v>202223</v>
      </c>
      <c r="AC81" s="233" t="s">
        <v>287</v>
      </c>
      <c r="AD81" s="233">
        <v>65</v>
      </c>
      <c r="AE81" s="1">
        <v>9</v>
      </c>
      <c r="AF81" s="233">
        <f t="shared" si="29"/>
        <v>0</v>
      </c>
      <c r="AG81" s="233">
        <f t="shared" ca="1" si="30"/>
        <v>0</v>
      </c>
      <c r="AH81" s="233">
        <f t="shared" ca="1" si="31"/>
        <v>0</v>
      </c>
      <c r="AI81" s="233">
        <f t="shared" ca="1" si="32"/>
        <v>0</v>
      </c>
      <c r="AJ81" s="1" t="str">
        <f t="shared" ca="1" si="34"/>
        <v/>
      </c>
      <c r="AK81" s="1" t="str">
        <f t="shared" ca="1" si="35"/>
        <v/>
      </c>
      <c r="AL81" s="1" t="str">
        <f t="shared" ca="1" si="36"/>
        <v/>
      </c>
      <c r="AM81" s="1" t="str">
        <f t="shared" ca="1" si="37"/>
        <v/>
      </c>
      <c r="AN81" s="1" t="str">
        <f t="shared" ca="1" si="38"/>
        <v/>
      </c>
      <c r="AO81" s="1" t="str">
        <f t="shared" ca="1" si="39"/>
        <v/>
      </c>
      <c r="AP81" s="1" t="str">
        <f t="shared" ca="1" si="40"/>
        <v/>
      </c>
      <c r="AQ81" s="262" t="str">
        <f t="shared" ca="1" si="41"/>
        <v/>
      </c>
    </row>
    <row r="82" spans="1:43" x14ac:dyDescent="0.25">
      <c r="A82" s="5" t="str">
        <f t="shared" si="33"/>
        <v>COR_5_2</v>
      </c>
      <c r="B82" s="1">
        <f t="shared" si="27"/>
        <v>202223</v>
      </c>
      <c r="C82" s="231" t="s">
        <v>287</v>
      </c>
      <c r="D82" s="1">
        <v>5</v>
      </c>
      <c r="E82" s="1">
        <v>2</v>
      </c>
      <c r="F82" s="2">
        <f t="shared" si="42"/>
        <v>0</v>
      </c>
      <c r="G82" s="236">
        <f t="shared" si="43"/>
        <v>0</v>
      </c>
      <c r="I82" s="3">
        <v>7</v>
      </c>
      <c r="J82" s="3">
        <v>79</v>
      </c>
      <c r="K82" s="132"/>
      <c r="P82" s="233"/>
      <c r="AB82" s="233">
        <f t="shared" si="28"/>
        <v>202223</v>
      </c>
      <c r="AC82" s="233" t="s">
        <v>287</v>
      </c>
      <c r="AD82" s="233">
        <v>66</v>
      </c>
      <c r="AE82" s="1">
        <v>9</v>
      </c>
      <c r="AF82" s="233">
        <f t="shared" si="29"/>
        <v>0</v>
      </c>
      <c r="AG82" s="233">
        <f t="shared" ca="1" si="30"/>
        <v>0</v>
      </c>
      <c r="AH82" s="233">
        <f t="shared" ca="1" si="31"/>
        <v>0</v>
      </c>
      <c r="AI82" s="233">
        <f t="shared" ca="1" si="32"/>
        <v>0</v>
      </c>
      <c r="AJ82" s="1" t="str">
        <f t="shared" ca="1" si="34"/>
        <v/>
      </c>
      <c r="AK82" s="1" t="str">
        <f t="shared" ca="1" si="35"/>
        <v/>
      </c>
      <c r="AL82" s="1" t="str">
        <f t="shared" ca="1" si="36"/>
        <v/>
      </c>
      <c r="AM82" s="1" t="str">
        <f t="shared" ca="1" si="37"/>
        <v/>
      </c>
      <c r="AN82" s="1" t="str">
        <f t="shared" ca="1" si="38"/>
        <v/>
      </c>
      <c r="AO82" s="1" t="str">
        <f t="shared" ca="1" si="39"/>
        <v/>
      </c>
      <c r="AP82" s="1" t="str">
        <f t="shared" ca="1" si="40"/>
        <v/>
      </c>
      <c r="AQ82" s="262" t="str">
        <f t="shared" ca="1" si="41"/>
        <v/>
      </c>
    </row>
    <row r="83" spans="1:43" x14ac:dyDescent="0.25">
      <c r="A83" s="5" t="str">
        <f t="shared" si="33"/>
        <v>COR_6_2</v>
      </c>
      <c r="B83" s="1">
        <f t="shared" si="27"/>
        <v>202223</v>
      </c>
      <c r="C83" s="231" t="s">
        <v>287</v>
      </c>
      <c r="D83" s="1">
        <v>6</v>
      </c>
      <c r="E83" s="1">
        <v>2</v>
      </c>
      <c r="F83" s="2">
        <f t="shared" si="42"/>
        <v>0</v>
      </c>
      <c r="G83" s="236">
        <f t="shared" si="43"/>
        <v>0</v>
      </c>
      <c r="I83" s="3">
        <v>8</v>
      </c>
      <c r="J83" s="3">
        <v>80</v>
      </c>
      <c r="K83" s="132"/>
      <c r="P83" s="233"/>
      <c r="AB83" s="233">
        <f t="shared" ref="AB83:AB125" si="44">Year</f>
        <v>202223</v>
      </c>
      <c r="AC83" s="233" t="s">
        <v>231</v>
      </c>
      <c r="AD83" s="233">
        <v>19</v>
      </c>
      <c r="AE83" s="1">
        <v>9</v>
      </c>
      <c r="AF83" s="233">
        <f t="shared" ref="AF83:AF124" si="45">UANumber</f>
        <v>0</v>
      </c>
      <c r="AG83" s="233">
        <f t="shared" ca="1" si="30"/>
        <v>0</v>
      </c>
      <c r="AH83" s="233">
        <f t="shared" ca="1" si="31"/>
        <v>0</v>
      </c>
      <c r="AI83" s="233">
        <f t="shared" ca="1" si="32"/>
        <v>0</v>
      </c>
      <c r="AJ83" s="1" t="str">
        <f t="shared" ca="1" si="34"/>
        <v/>
      </c>
      <c r="AK83" s="1" t="str">
        <f t="shared" ca="1" si="35"/>
        <v/>
      </c>
      <c r="AL83" s="1" t="str">
        <f t="shared" ca="1" si="36"/>
        <v/>
      </c>
      <c r="AM83" s="1" t="str">
        <f t="shared" ca="1" si="37"/>
        <v/>
      </c>
      <c r="AN83" s="1" t="str">
        <f t="shared" ca="1" si="38"/>
        <v/>
      </c>
      <c r="AO83" s="1" t="str">
        <f t="shared" ca="1" si="39"/>
        <v/>
      </c>
      <c r="AP83" s="1" t="str">
        <f t="shared" ca="1" si="40"/>
        <v/>
      </c>
      <c r="AQ83" s="262" t="str">
        <f t="shared" ca="1" si="41"/>
        <v/>
      </c>
    </row>
    <row r="84" spans="1:43" x14ac:dyDescent="0.25">
      <c r="A84" s="5" t="str">
        <f t="shared" si="33"/>
        <v>COR_7_2</v>
      </c>
      <c r="B84" s="1">
        <f t="shared" si="27"/>
        <v>202223</v>
      </c>
      <c r="C84" s="231" t="s">
        <v>287</v>
      </c>
      <c r="D84" s="1">
        <v>7</v>
      </c>
      <c r="E84" s="1">
        <v>2</v>
      </c>
      <c r="F84" s="2">
        <f t="shared" si="42"/>
        <v>0</v>
      </c>
      <c r="G84" s="236">
        <f t="shared" si="43"/>
        <v>0</v>
      </c>
      <c r="I84" s="3">
        <v>9</v>
      </c>
      <c r="J84" s="3">
        <v>81</v>
      </c>
      <c r="K84" s="132"/>
      <c r="P84" s="233"/>
      <c r="AB84" s="233">
        <f t="shared" si="44"/>
        <v>202223</v>
      </c>
      <c r="AC84" s="233" t="s">
        <v>231</v>
      </c>
      <c r="AD84" s="233">
        <v>23</v>
      </c>
      <c r="AE84" s="1">
        <v>9</v>
      </c>
      <c r="AF84" s="233">
        <f t="shared" si="45"/>
        <v>0</v>
      </c>
      <c r="AG84" s="233">
        <f t="shared" ca="1" si="30"/>
        <v>0</v>
      </c>
      <c r="AH84" s="233">
        <f t="shared" ca="1" si="31"/>
        <v>0</v>
      </c>
      <c r="AI84" s="233">
        <f t="shared" ca="1" si="32"/>
        <v>0</v>
      </c>
      <c r="AJ84" s="1" t="str">
        <f t="shared" ca="1" si="34"/>
        <v/>
      </c>
      <c r="AK84" s="1" t="str">
        <f t="shared" ca="1" si="35"/>
        <v/>
      </c>
      <c r="AL84" s="1" t="str">
        <f t="shared" ca="1" si="36"/>
        <v/>
      </c>
      <c r="AM84" s="1" t="str">
        <f t="shared" ca="1" si="37"/>
        <v/>
      </c>
      <c r="AN84" s="1" t="str">
        <f t="shared" ca="1" si="38"/>
        <v/>
      </c>
      <c r="AO84" s="1" t="str">
        <f t="shared" ca="1" si="39"/>
        <v/>
      </c>
      <c r="AP84" s="1" t="str">
        <f t="shared" ca="1" si="40"/>
        <v/>
      </c>
      <c r="AQ84" s="262" t="str">
        <f t="shared" ca="1" si="41"/>
        <v/>
      </c>
    </row>
    <row r="85" spans="1:43" x14ac:dyDescent="0.25">
      <c r="A85" s="5" t="str">
        <f t="shared" si="33"/>
        <v>COR_8.1_2</v>
      </c>
      <c r="B85" s="1">
        <f t="shared" si="27"/>
        <v>202223</v>
      </c>
      <c r="C85" s="231" t="s">
        <v>287</v>
      </c>
      <c r="D85" s="4">
        <v>8.1</v>
      </c>
      <c r="E85" s="1">
        <v>2</v>
      </c>
      <c r="F85" s="2">
        <f t="shared" si="42"/>
        <v>0</v>
      </c>
      <c r="G85" s="236">
        <f t="shared" si="43"/>
        <v>0</v>
      </c>
      <c r="I85" s="3">
        <v>10</v>
      </c>
      <c r="J85" s="3">
        <v>82</v>
      </c>
      <c r="K85" s="132"/>
      <c r="AB85" s="233">
        <f t="shared" si="44"/>
        <v>202223</v>
      </c>
      <c r="AC85" s="233" t="s">
        <v>231</v>
      </c>
      <c r="AD85" s="233">
        <v>24</v>
      </c>
      <c r="AE85" s="1">
        <v>9</v>
      </c>
      <c r="AF85" s="233">
        <f t="shared" si="45"/>
        <v>0</v>
      </c>
      <c r="AG85" s="233">
        <f t="shared" ca="1" si="30"/>
        <v>0</v>
      </c>
      <c r="AH85" s="233">
        <f t="shared" ca="1" si="31"/>
        <v>0</v>
      </c>
      <c r="AI85" s="233">
        <f t="shared" ca="1" si="32"/>
        <v>0</v>
      </c>
      <c r="AJ85" s="1" t="str">
        <f t="shared" ca="1" si="34"/>
        <v/>
      </c>
      <c r="AK85" s="1" t="str">
        <f t="shared" ca="1" si="35"/>
        <v/>
      </c>
      <c r="AL85" s="1" t="str">
        <f t="shared" ca="1" si="36"/>
        <v/>
      </c>
      <c r="AM85" s="1" t="str">
        <f t="shared" ca="1" si="37"/>
        <v/>
      </c>
      <c r="AN85" s="1" t="str">
        <f t="shared" ca="1" si="38"/>
        <v/>
      </c>
      <c r="AO85" s="1" t="str">
        <f t="shared" ca="1" si="39"/>
        <v/>
      </c>
      <c r="AP85" s="1" t="str">
        <f t="shared" ca="1" si="40"/>
        <v/>
      </c>
      <c r="AQ85" s="262" t="str">
        <f t="shared" ca="1" si="41"/>
        <v/>
      </c>
    </row>
    <row r="86" spans="1:43" x14ac:dyDescent="0.25">
      <c r="A86" s="5" t="str">
        <f t="shared" si="33"/>
        <v>COR_8.2_2</v>
      </c>
      <c r="B86" s="1">
        <f t="shared" si="27"/>
        <v>202223</v>
      </c>
      <c r="C86" s="231" t="s">
        <v>287</v>
      </c>
      <c r="D86" s="4">
        <v>8.1999999999999993</v>
      </c>
      <c r="E86" s="1">
        <v>2</v>
      </c>
      <c r="F86" s="2">
        <f t="shared" si="42"/>
        <v>0</v>
      </c>
      <c r="G86" s="236">
        <f t="shared" si="43"/>
        <v>0</v>
      </c>
      <c r="I86" s="3">
        <v>11</v>
      </c>
      <c r="J86" s="3">
        <v>83</v>
      </c>
      <c r="K86" s="132"/>
      <c r="AB86" s="233">
        <f t="shared" si="44"/>
        <v>202223</v>
      </c>
      <c r="AC86" s="233" t="s">
        <v>231</v>
      </c>
      <c r="AD86" s="233">
        <v>50</v>
      </c>
      <c r="AE86" s="1">
        <v>9</v>
      </c>
      <c r="AF86" s="233">
        <f t="shared" si="45"/>
        <v>0</v>
      </c>
      <c r="AG86" s="233">
        <f t="shared" ca="1" si="30"/>
        <v>0</v>
      </c>
      <c r="AH86" s="233">
        <f t="shared" ca="1" si="31"/>
        <v>0</v>
      </c>
      <c r="AI86" s="233">
        <f t="shared" ca="1" si="32"/>
        <v>0</v>
      </c>
      <c r="AJ86" s="1" t="str">
        <f t="shared" ca="1" si="34"/>
        <v/>
      </c>
      <c r="AK86" s="1" t="str">
        <f t="shared" ca="1" si="35"/>
        <v/>
      </c>
      <c r="AL86" s="1" t="str">
        <f t="shared" ca="1" si="36"/>
        <v/>
      </c>
      <c r="AM86" s="1" t="str">
        <f t="shared" ca="1" si="37"/>
        <v/>
      </c>
      <c r="AN86" s="1" t="str">
        <f t="shared" ca="1" si="38"/>
        <v/>
      </c>
      <c r="AO86" s="1" t="str">
        <f t="shared" ca="1" si="39"/>
        <v/>
      </c>
      <c r="AP86" s="1" t="str">
        <f t="shared" ca="1" si="40"/>
        <v/>
      </c>
      <c r="AQ86" s="262" t="str">
        <f t="shared" ca="1" si="41"/>
        <v/>
      </c>
    </row>
    <row r="87" spans="1:43" x14ac:dyDescent="0.25">
      <c r="A87" s="5" t="str">
        <f t="shared" si="33"/>
        <v>COR_8.3_2</v>
      </c>
      <c r="B87" s="1">
        <f t="shared" si="27"/>
        <v>202223</v>
      </c>
      <c r="C87" s="231" t="s">
        <v>287</v>
      </c>
      <c r="D87" s="4">
        <v>8.3000000000000007</v>
      </c>
      <c r="E87" s="1">
        <v>2</v>
      </c>
      <c r="F87" s="2">
        <f t="shared" si="42"/>
        <v>0</v>
      </c>
      <c r="G87" s="236">
        <f t="shared" si="43"/>
        <v>0</v>
      </c>
      <c r="I87" s="3">
        <v>12</v>
      </c>
      <c r="J87" s="3">
        <v>84</v>
      </c>
      <c r="K87" s="132"/>
      <c r="AB87" s="233">
        <f t="shared" si="44"/>
        <v>202223</v>
      </c>
      <c r="AC87" s="233" t="s">
        <v>231</v>
      </c>
      <c r="AD87" s="233">
        <v>51</v>
      </c>
      <c r="AE87" s="1">
        <v>9</v>
      </c>
      <c r="AF87" s="233">
        <f t="shared" si="45"/>
        <v>0</v>
      </c>
      <c r="AG87" s="233">
        <f t="shared" ca="1" si="30"/>
        <v>0</v>
      </c>
      <c r="AH87" s="233">
        <f t="shared" ca="1" si="31"/>
        <v>0</v>
      </c>
      <c r="AI87" s="233">
        <f t="shared" ca="1" si="32"/>
        <v>0</v>
      </c>
      <c r="AJ87" s="1" t="str">
        <f t="shared" ca="1" si="34"/>
        <v/>
      </c>
      <c r="AK87" s="1" t="str">
        <f t="shared" ca="1" si="35"/>
        <v/>
      </c>
      <c r="AL87" s="1" t="str">
        <f t="shared" ca="1" si="36"/>
        <v/>
      </c>
      <c r="AM87" s="1" t="str">
        <f t="shared" ca="1" si="37"/>
        <v/>
      </c>
      <c r="AN87" s="1" t="str">
        <f t="shared" ca="1" si="38"/>
        <v/>
      </c>
      <c r="AO87" s="1" t="str">
        <f t="shared" ca="1" si="39"/>
        <v/>
      </c>
      <c r="AP87" s="1" t="str">
        <f t="shared" ca="1" si="40"/>
        <v/>
      </c>
      <c r="AQ87" s="262" t="str">
        <f t="shared" ca="1" si="41"/>
        <v/>
      </c>
    </row>
    <row r="88" spans="1:43" x14ac:dyDescent="0.25">
      <c r="A88" s="5" t="str">
        <f t="shared" si="33"/>
        <v>COR_8.4_2</v>
      </c>
      <c r="B88" s="1">
        <f t="shared" si="27"/>
        <v>202223</v>
      </c>
      <c r="C88" s="231" t="s">
        <v>287</v>
      </c>
      <c r="D88" s="4">
        <v>8.4</v>
      </c>
      <c r="E88" s="1">
        <v>2</v>
      </c>
      <c r="F88" s="2">
        <f t="shared" si="42"/>
        <v>0</v>
      </c>
      <c r="G88" s="236">
        <f t="shared" si="43"/>
        <v>0</v>
      </c>
      <c r="I88" s="3">
        <v>13</v>
      </c>
      <c r="J88" s="3">
        <v>85</v>
      </c>
      <c r="K88" s="132"/>
      <c r="AB88" s="233">
        <f t="shared" si="44"/>
        <v>202223</v>
      </c>
      <c r="AC88" s="233" t="s">
        <v>231</v>
      </c>
      <c r="AD88" s="233">
        <v>52</v>
      </c>
      <c r="AE88" s="1">
        <v>9</v>
      </c>
      <c r="AF88" s="233">
        <f t="shared" si="45"/>
        <v>0</v>
      </c>
      <c r="AG88" s="233">
        <f t="shared" ca="1" si="30"/>
        <v>0</v>
      </c>
      <c r="AH88" s="233">
        <f t="shared" ca="1" si="31"/>
        <v>0</v>
      </c>
      <c r="AI88" s="233">
        <f t="shared" ca="1" si="32"/>
        <v>0</v>
      </c>
      <c r="AJ88" s="1" t="str">
        <f t="shared" ca="1" si="34"/>
        <v/>
      </c>
      <c r="AK88" s="1" t="str">
        <f t="shared" ca="1" si="35"/>
        <v/>
      </c>
      <c r="AL88" s="1" t="str">
        <f t="shared" ca="1" si="36"/>
        <v/>
      </c>
      <c r="AM88" s="1" t="str">
        <f t="shared" ca="1" si="37"/>
        <v/>
      </c>
      <c r="AN88" s="1" t="str">
        <f t="shared" ca="1" si="38"/>
        <v/>
      </c>
      <c r="AO88" s="1" t="str">
        <f t="shared" ca="1" si="39"/>
        <v/>
      </c>
      <c r="AP88" s="1" t="str">
        <f t="shared" ca="1" si="40"/>
        <v/>
      </c>
      <c r="AQ88" s="262" t="str">
        <f t="shared" ca="1" si="41"/>
        <v/>
      </c>
    </row>
    <row r="89" spans="1:43" x14ac:dyDescent="0.25">
      <c r="A89" s="5" t="str">
        <f t="shared" si="33"/>
        <v>COR_8.5_2</v>
      </c>
      <c r="B89" s="1">
        <f t="shared" si="27"/>
        <v>202223</v>
      </c>
      <c r="C89" s="231" t="s">
        <v>287</v>
      </c>
      <c r="D89" s="4">
        <v>8.5</v>
      </c>
      <c r="E89" s="1">
        <v>2</v>
      </c>
      <c r="F89" s="2">
        <f t="shared" si="42"/>
        <v>0</v>
      </c>
      <c r="G89" s="236">
        <f t="shared" si="43"/>
        <v>0</v>
      </c>
      <c r="I89" s="3">
        <v>14</v>
      </c>
      <c r="J89" s="3">
        <v>86</v>
      </c>
      <c r="K89" s="132"/>
      <c r="AB89" s="233">
        <f t="shared" si="44"/>
        <v>202223</v>
      </c>
      <c r="AC89" s="233" t="s">
        <v>231</v>
      </c>
      <c r="AD89" s="233">
        <v>25</v>
      </c>
      <c r="AE89" s="1">
        <v>9</v>
      </c>
      <c r="AF89" s="233">
        <f t="shared" si="45"/>
        <v>0</v>
      </c>
      <c r="AG89" s="233">
        <f t="shared" ca="1" si="30"/>
        <v>0</v>
      </c>
      <c r="AH89" s="233">
        <f t="shared" ca="1" si="31"/>
        <v>0</v>
      </c>
      <c r="AI89" s="233">
        <f t="shared" ca="1" si="32"/>
        <v>0</v>
      </c>
      <c r="AJ89" s="1" t="str">
        <f t="shared" ca="1" si="34"/>
        <v/>
      </c>
      <c r="AK89" s="1" t="str">
        <f t="shared" ca="1" si="35"/>
        <v/>
      </c>
      <c r="AL89" s="1" t="str">
        <f t="shared" ca="1" si="36"/>
        <v/>
      </c>
      <c r="AM89" s="1" t="str">
        <f t="shared" ca="1" si="37"/>
        <v/>
      </c>
      <c r="AN89" s="1" t="str">
        <f t="shared" ca="1" si="38"/>
        <v/>
      </c>
      <c r="AO89" s="1" t="str">
        <f t="shared" ca="1" si="39"/>
        <v/>
      </c>
      <c r="AP89" s="1" t="str">
        <f t="shared" ca="1" si="40"/>
        <v/>
      </c>
      <c r="AQ89" s="262" t="str">
        <f t="shared" ca="1" si="41"/>
        <v/>
      </c>
    </row>
    <row r="90" spans="1:43" x14ac:dyDescent="0.25">
      <c r="A90" s="5" t="str">
        <f t="shared" si="33"/>
        <v>COR_8.6_2</v>
      </c>
      <c r="B90" s="1">
        <f t="shared" si="27"/>
        <v>202223</v>
      </c>
      <c r="C90" s="231" t="s">
        <v>287</v>
      </c>
      <c r="D90" s="4">
        <v>8.6</v>
      </c>
      <c r="E90" s="1">
        <v>2</v>
      </c>
      <c r="F90" s="2">
        <f t="shared" si="42"/>
        <v>0</v>
      </c>
      <c r="G90" s="236">
        <f t="shared" si="43"/>
        <v>0</v>
      </c>
      <c r="I90" s="3">
        <v>15</v>
      </c>
      <c r="J90" s="3">
        <v>87</v>
      </c>
      <c r="K90" s="132"/>
      <c r="AB90" s="233">
        <f t="shared" si="44"/>
        <v>202223</v>
      </c>
      <c r="AC90" s="233" t="s">
        <v>231</v>
      </c>
      <c r="AD90" s="233">
        <v>26</v>
      </c>
      <c r="AE90" s="1">
        <v>9</v>
      </c>
      <c r="AF90" s="233">
        <f t="shared" si="45"/>
        <v>0</v>
      </c>
      <c r="AG90" s="233">
        <f t="shared" ca="1" si="30"/>
        <v>0</v>
      </c>
      <c r="AH90" s="233">
        <f t="shared" ca="1" si="31"/>
        <v>0</v>
      </c>
      <c r="AI90" s="233">
        <f t="shared" ca="1" si="32"/>
        <v>0</v>
      </c>
      <c r="AJ90" s="1" t="str">
        <f t="shared" ca="1" si="34"/>
        <v/>
      </c>
      <c r="AK90" s="1" t="str">
        <f t="shared" ca="1" si="35"/>
        <v/>
      </c>
      <c r="AL90" s="1" t="str">
        <f t="shared" ca="1" si="36"/>
        <v/>
      </c>
      <c r="AM90" s="1" t="str">
        <f t="shared" ca="1" si="37"/>
        <v/>
      </c>
      <c r="AN90" s="1" t="str">
        <f t="shared" ca="1" si="38"/>
        <v/>
      </c>
      <c r="AO90" s="1" t="str">
        <f t="shared" ca="1" si="39"/>
        <v/>
      </c>
      <c r="AP90" s="1" t="str">
        <f t="shared" ca="1" si="40"/>
        <v/>
      </c>
      <c r="AQ90" s="262" t="str">
        <f t="shared" ca="1" si="41"/>
        <v/>
      </c>
    </row>
    <row r="91" spans="1:43" x14ac:dyDescent="0.25">
      <c r="A91" s="5" t="str">
        <f t="shared" si="33"/>
        <v>COR_8.7_2</v>
      </c>
      <c r="B91" s="1">
        <f t="shared" si="27"/>
        <v>202223</v>
      </c>
      <c r="C91" s="231" t="s">
        <v>287</v>
      </c>
      <c r="D91" s="4">
        <v>8.6999999999999993</v>
      </c>
      <c r="E91" s="1">
        <v>2</v>
      </c>
      <c r="F91" s="2">
        <f t="shared" si="42"/>
        <v>0</v>
      </c>
      <c r="G91" s="236">
        <f t="shared" si="43"/>
        <v>0</v>
      </c>
      <c r="I91" s="3">
        <v>16</v>
      </c>
      <c r="J91" s="3">
        <v>88</v>
      </c>
      <c r="K91" s="132"/>
      <c r="AB91" s="233">
        <f t="shared" si="44"/>
        <v>202223</v>
      </c>
      <c r="AC91" s="233" t="s">
        <v>231</v>
      </c>
      <c r="AD91" s="233">
        <v>27</v>
      </c>
      <c r="AE91" s="1">
        <v>9</v>
      </c>
      <c r="AF91" s="233">
        <f t="shared" si="45"/>
        <v>0</v>
      </c>
      <c r="AG91" s="233">
        <f t="shared" ca="1" si="30"/>
        <v>0</v>
      </c>
      <c r="AH91" s="233">
        <f t="shared" ca="1" si="31"/>
        <v>0</v>
      </c>
      <c r="AI91" s="233">
        <f t="shared" ca="1" si="32"/>
        <v>0</v>
      </c>
      <c r="AJ91" s="1" t="str">
        <f t="shared" ca="1" si="34"/>
        <v/>
      </c>
      <c r="AK91" s="1" t="str">
        <f t="shared" ca="1" si="35"/>
        <v/>
      </c>
      <c r="AL91" s="1" t="str">
        <f t="shared" ca="1" si="36"/>
        <v/>
      </c>
      <c r="AM91" s="1" t="str">
        <f t="shared" ca="1" si="37"/>
        <v/>
      </c>
      <c r="AN91" s="1" t="str">
        <f t="shared" ca="1" si="38"/>
        <v/>
      </c>
      <c r="AO91" s="1" t="str">
        <f t="shared" ca="1" si="39"/>
        <v/>
      </c>
      <c r="AP91" s="1" t="str">
        <f t="shared" ca="1" si="40"/>
        <v/>
      </c>
      <c r="AQ91" s="262" t="str">
        <f t="shared" ca="1" si="41"/>
        <v/>
      </c>
    </row>
    <row r="92" spans="1:43" x14ac:dyDescent="0.25">
      <c r="A92" s="5" t="str">
        <f t="shared" si="33"/>
        <v>COR_8_2</v>
      </c>
      <c r="B92" s="1">
        <f t="shared" si="27"/>
        <v>202223</v>
      </c>
      <c r="C92" s="231" t="s">
        <v>287</v>
      </c>
      <c r="D92" s="1">
        <v>8</v>
      </c>
      <c r="E92" s="1">
        <v>2</v>
      </c>
      <c r="F92" s="2">
        <f t="shared" si="42"/>
        <v>0</v>
      </c>
      <c r="G92" s="236">
        <f t="shared" si="43"/>
        <v>0</v>
      </c>
      <c r="I92" s="3">
        <v>17</v>
      </c>
      <c r="J92" s="3">
        <v>89</v>
      </c>
      <c r="K92" s="132"/>
      <c r="AB92" s="233">
        <f t="shared" si="44"/>
        <v>202223</v>
      </c>
      <c r="AC92" s="233" t="s">
        <v>231</v>
      </c>
      <c r="AD92" s="233">
        <v>28</v>
      </c>
      <c r="AE92" s="1">
        <v>9</v>
      </c>
      <c r="AF92" s="233">
        <f t="shared" si="45"/>
        <v>0</v>
      </c>
      <c r="AG92" s="233">
        <f t="shared" ca="1" si="30"/>
        <v>0</v>
      </c>
      <c r="AH92" s="233">
        <f t="shared" ca="1" si="31"/>
        <v>0</v>
      </c>
      <c r="AI92" s="233">
        <f t="shared" ca="1" si="32"/>
        <v>0</v>
      </c>
      <c r="AJ92" s="1" t="str">
        <f t="shared" ca="1" si="34"/>
        <v/>
      </c>
      <c r="AK92" s="1" t="str">
        <f t="shared" ca="1" si="35"/>
        <v/>
      </c>
      <c r="AL92" s="1" t="str">
        <f t="shared" ca="1" si="36"/>
        <v/>
      </c>
      <c r="AM92" s="1" t="str">
        <f t="shared" ca="1" si="37"/>
        <v/>
      </c>
      <c r="AN92" s="1" t="str">
        <f t="shared" ca="1" si="38"/>
        <v/>
      </c>
      <c r="AO92" s="1" t="str">
        <f t="shared" ca="1" si="39"/>
        <v/>
      </c>
      <c r="AP92" s="1" t="str">
        <f t="shared" ca="1" si="40"/>
        <v/>
      </c>
      <c r="AQ92" s="262" t="str">
        <f t="shared" ca="1" si="41"/>
        <v/>
      </c>
    </row>
    <row r="93" spans="1:43" x14ac:dyDescent="0.25">
      <c r="A93" s="5" t="str">
        <f t="shared" si="33"/>
        <v>COR_9_2</v>
      </c>
      <c r="B93" s="1">
        <f t="shared" si="27"/>
        <v>202223</v>
      </c>
      <c r="C93" s="231" t="s">
        <v>287</v>
      </c>
      <c r="D93" s="1">
        <v>9</v>
      </c>
      <c r="E93" s="1">
        <v>2</v>
      </c>
      <c r="F93" s="2">
        <f t="shared" si="42"/>
        <v>0</v>
      </c>
      <c r="G93" s="236">
        <f t="shared" si="43"/>
        <v>0</v>
      </c>
      <c r="I93" s="3">
        <v>18</v>
      </c>
      <c r="J93" s="3">
        <v>90</v>
      </c>
      <c r="K93" s="132"/>
      <c r="AB93" s="233">
        <f t="shared" si="44"/>
        <v>202223</v>
      </c>
      <c r="AC93" s="233" t="s">
        <v>231</v>
      </c>
      <c r="AD93" s="233">
        <v>29</v>
      </c>
      <c r="AE93" s="1">
        <v>9</v>
      </c>
      <c r="AF93" s="233">
        <f t="shared" si="45"/>
        <v>0</v>
      </c>
      <c r="AG93" s="233">
        <f t="shared" ca="1" si="30"/>
        <v>0</v>
      </c>
      <c r="AH93" s="233">
        <f t="shared" ca="1" si="31"/>
        <v>0</v>
      </c>
      <c r="AI93" s="233">
        <f t="shared" ca="1" si="32"/>
        <v>0</v>
      </c>
      <c r="AJ93" s="1" t="str">
        <f t="shared" ca="1" si="34"/>
        <v/>
      </c>
      <c r="AK93" s="1" t="str">
        <f t="shared" ca="1" si="35"/>
        <v/>
      </c>
      <c r="AL93" s="1" t="str">
        <f t="shared" ca="1" si="36"/>
        <v/>
      </c>
      <c r="AM93" s="1" t="str">
        <f t="shared" ca="1" si="37"/>
        <v/>
      </c>
      <c r="AN93" s="1" t="str">
        <f t="shared" ca="1" si="38"/>
        <v/>
      </c>
      <c r="AO93" s="1" t="str">
        <f t="shared" ca="1" si="39"/>
        <v/>
      </c>
      <c r="AP93" s="1" t="str">
        <f t="shared" ca="1" si="40"/>
        <v/>
      </c>
      <c r="AQ93" s="262" t="str">
        <f t="shared" ca="1" si="41"/>
        <v/>
      </c>
    </row>
    <row r="94" spans="1:43" x14ac:dyDescent="0.25">
      <c r="A94" s="5" t="str">
        <f t="shared" si="33"/>
        <v>COR_10_2</v>
      </c>
      <c r="B94" s="1">
        <f t="shared" si="27"/>
        <v>202223</v>
      </c>
      <c r="C94" s="231" t="s">
        <v>287</v>
      </c>
      <c r="D94" s="1">
        <v>10</v>
      </c>
      <c r="E94" s="1">
        <v>2</v>
      </c>
      <c r="F94" s="2">
        <f t="shared" si="42"/>
        <v>0</v>
      </c>
      <c r="G94" s="236">
        <f t="shared" si="43"/>
        <v>0</v>
      </c>
      <c r="I94" s="3">
        <v>19</v>
      </c>
      <c r="J94" s="3">
        <v>91</v>
      </c>
      <c r="K94" s="132"/>
      <c r="AB94" s="233">
        <f t="shared" si="44"/>
        <v>202223</v>
      </c>
      <c r="AC94" s="233" t="s">
        <v>231</v>
      </c>
      <c r="AD94" s="233">
        <v>30.1</v>
      </c>
      <c r="AE94" s="1">
        <v>9</v>
      </c>
      <c r="AF94" s="233">
        <f t="shared" si="45"/>
        <v>0</v>
      </c>
      <c r="AG94" s="233">
        <f t="shared" ca="1" si="30"/>
        <v>0</v>
      </c>
      <c r="AH94" s="233">
        <f t="shared" ca="1" si="31"/>
        <v>0</v>
      </c>
      <c r="AI94" s="233">
        <f t="shared" ca="1" si="32"/>
        <v>0</v>
      </c>
      <c r="AJ94" s="1" t="str">
        <f t="shared" ca="1" si="34"/>
        <v/>
      </c>
      <c r="AK94" s="1" t="str">
        <f t="shared" ca="1" si="35"/>
        <v/>
      </c>
      <c r="AL94" s="1" t="str">
        <f t="shared" ca="1" si="36"/>
        <v/>
      </c>
      <c r="AM94" s="1" t="str">
        <f t="shared" ca="1" si="37"/>
        <v/>
      </c>
      <c r="AN94" s="1" t="str">
        <f t="shared" ca="1" si="38"/>
        <v/>
      </c>
      <c r="AO94" s="1" t="str">
        <f t="shared" ca="1" si="39"/>
        <v/>
      </c>
      <c r="AP94" s="1" t="str">
        <f t="shared" ca="1" si="40"/>
        <v/>
      </c>
      <c r="AQ94" s="262" t="str">
        <f t="shared" ca="1" si="41"/>
        <v/>
      </c>
    </row>
    <row r="95" spans="1:43" x14ac:dyDescent="0.25">
      <c r="A95" s="5" t="str">
        <f t="shared" si="33"/>
        <v>COR_11_2</v>
      </c>
      <c r="B95" s="1">
        <f t="shared" si="27"/>
        <v>202223</v>
      </c>
      <c r="C95" s="231" t="s">
        <v>287</v>
      </c>
      <c r="D95" s="1">
        <v>11</v>
      </c>
      <c r="E95" s="1">
        <v>2</v>
      </c>
      <c r="F95" s="2">
        <f t="shared" si="42"/>
        <v>0</v>
      </c>
      <c r="G95" s="236">
        <f t="shared" si="43"/>
        <v>0</v>
      </c>
      <c r="I95" s="3">
        <v>20</v>
      </c>
      <c r="J95" s="3">
        <v>92</v>
      </c>
      <c r="K95" s="132"/>
      <c r="AB95" s="233">
        <f t="shared" si="44"/>
        <v>202223</v>
      </c>
      <c r="AC95" s="233" t="s">
        <v>231</v>
      </c>
      <c r="AD95" s="233">
        <v>30.2</v>
      </c>
      <c r="AE95" s="1">
        <v>9</v>
      </c>
      <c r="AF95" s="233">
        <f t="shared" si="45"/>
        <v>0</v>
      </c>
      <c r="AG95" s="233">
        <f t="shared" ca="1" si="30"/>
        <v>0</v>
      </c>
      <c r="AH95" s="233">
        <f t="shared" ca="1" si="31"/>
        <v>0</v>
      </c>
      <c r="AI95" s="233">
        <f t="shared" ca="1" si="32"/>
        <v>0</v>
      </c>
      <c r="AJ95" s="1" t="str">
        <f t="shared" ca="1" si="34"/>
        <v/>
      </c>
      <c r="AK95" s="1" t="str">
        <f t="shared" ca="1" si="35"/>
        <v/>
      </c>
      <c r="AL95" s="1" t="str">
        <f t="shared" ca="1" si="36"/>
        <v/>
      </c>
      <c r="AM95" s="1" t="str">
        <f t="shared" ca="1" si="37"/>
        <v/>
      </c>
      <c r="AN95" s="1" t="str">
        <f t="shared" ca="1" si="38"/>
        <v/>
      </c>
      <c r="AO95" s="1" t="str">
        <f t="shared" ca="1" si="39"/>
        <v/>
      </c>
      <c r="AP95" s="1" t="str">
        <f t="shared" ca="1" si="40"/>
        <v/>
      </c>
      <c r="AQ95" s="262" t="str">
        <f t="shared" ca="1" si="41"/>
        <v/>
      </c>
    </row>
    <row r="96" spans="1:43" x14ac:dyDescent="0.25">
      <c r="A96" s="5" t="str">
        <f t="shared" si="33"/>
        <v>COR_12_2</v>
      </c>
      <c r="B96" s="1">
        <f t="shared" si="27"/>
        <v>202223</v>
      </c>
      <c r="C96" s="231" t="s">
        <v>287</v>
      </c>
      <c r="D96" s="1">
        <v>12</v>
      </c>
      <c r="E96" s="1">
        <v>2</v>
      </c>
      <c r="F96" s="2">
        <f t="shared" si="42"/>
        <v>0</v>
      </c>
      <c r="G96" s="236">
        <f t="shared" si="43"/>
        <v>0</v>
      </c>
      <c r="I96" s="3">
        <v>21</v>
      </c>
      <c r="J96" s="3">
        <v>93</v>
      </c>
      <c r="K96" s="132"/>
      <c r="P96" s="233"/>
      <c r="AB96" s="233">
        <f t="shared" si="44"/>
        <v>202223</v>
      </c>
      <c r="AC96" s="233" t="s">
        <v>231</v>
      </c>
      <c r="AD96" s="233">
        <v>30</v>
      </c>
      <c r="AE96" s="1">
        <v>9</v>
      </c>
      <c r="AF96" s="233">
        <f t="shared" si="45"/>
        <v>0</v>
      </c>
      <c r="AG96" s="233">
        <f t="shared" ca="1" si="30"/>
        <v>0</v>
      </c>
      <c r="AH96" s="233">
        <f t="shared" ca="1" si="31"/>
        <v>0</v>
      </c>
      <c r="AI96" s="233">
        <f t="shared" ca="1" si="32"/>
        <v>0</v>
      </c>
      <c r="AJ96" s="1" t="str">
        <f t="shared" ca="1" si="34"/>
        <v/>
      </c>
      <c r="AK96" s="1" t="str">
        <f t="shared" ca="1" si="35"/>
        <v/>
      </c>
      <c r="AL96" s="1" t="str">
        <f t="shared" ca="1" si="36"/>
        <v/>
      </c>
      <c r="AM96" s="1" t="str">
        <f t="shared" ca="1" si="37"/>
        <v/>
      </c>
      <c r="AN96" s="1" t="str">
        <f t="shared" ca="1" si="38"/>
        <v/>
      </c>
      <c r="AO96" s="1" t="str">
        <f t="shared" ca="1" si="39"/>
        <v/>
      </c>
      <c r="AP96" s="1" t="str">
        <f t="shared" ca="1" si="40"/>
        <v/>
      </c>
      <c r="AQ96" s="262" t="str">
        <f t="shared" ca="1" si="41"/>
        <v/>
      </c>
    </row>
    <row r="97" spans="1:43" x14ac:dyDescent="0.25">
      <c r="A97" s="5" t="str">
        <f t="shared" si="33"/>
        <v>COR_13_2</v>
      </c>
      <c r="B97" s="1">
        <f t="shared" si="27"/>
        <v>202223</v>
      </c>
      <c r="C97" s="231" t="s">
        <v>287</v>
      </c>
      <c r="D97" s="1">
        <v>13</v>
      </c>
      <c r="E97" s="1">
        <v>2</v>
      </c>
      <c r="F97" s="2">
        <f t="shared" si="42"/>
        <v>0</v>
      </c>
      <c r="G97" s="236">
        <f t="shared" si="43"/>
        <v>0</v>
      </c>
      <c r="I97" s="3">
        <v>22</v>
      </c>
      <c r="J97" s="3">
        <v>94</v>
      </c>
      <c r="K97" s="132"/>
      <c r="P97" s="233"/>
      <c r="AB97" s="233">
        <f t="shared" si="44"/>
        <v>202223</v>
      </c>
      <c r="AC97" s="233" t="s">
        <v>231</v>
      </c>
      <c r="AD97" s="233">
        <v>31.1</v>
      </c>
      <c r="AE97" s="1">
        <v>9</v>
      </c>
      <c r="AF97" s="233">
        <f t="shared" si="45"/>
        <v>0</v>
      </c>
      <c r="AG97" s="233">
        <f t="shared" ca="1" si="30"/>
        <v>0</v>
      </c>
      <c r="AH97" s="233">
        <f t="shared" ca="1" si="31"/>
        <v>0</v>
      </c>
      <c r="AI97" s="233">
        <f t="shared" ca="1" si="32"/>
        <v>0</v>
      </c>
      <c r="AJ97" s="1" t="str">
        <f t="shared" ca="1" si="34"/>
        <v/>
      </c>
      <c r="AK97" s="1" t="str">
        <f t="shared" ca="1" si="35"/>
        <v/>
      </c>
      <c r="AL97" s="1" t="str">
        <f t="shared" ca="1" si="36"/>
        <v/>
      </c>
      <c r="AM97" s="1" t="str">
        <f t="shared" ca="1" si="37"/>
        <v/>
      </c>
      <c r="AN97" s="1" t="str">
        <f t="shared" ca="1" si="38"/>
        <v/>
      </c>
      <c r="AO97" s="1" t="str">
        <f t="shared" ca="1" si="39"/>
        <v/>
      </c>
      <c r="AP97" s="1" t="str">
        <f t="shared" ca="1" si="40"/>
        <v/>
      </c>
      <c r="AQ97" s="262" t="str">
        <f t="shared" ca="1" si="41"/>
        <v/>
      </c>
    </row>
    <row r="98" spans="1:43" x14ac:dyDescent="0.25">
      <c r="A98" s="5" t="str">
        <f t="shared" si="33"/>
        <v>COR_14_2</v>
      </c>
      <c r="B98" s="1">
        <f t="shared" si="27"/>
        <v>202223</v>
      </c>
      <c r="C98" s="231" t="s">
        <v>287</v>
      </c>
      <c r="D98" s="1">
        <v>14</v>
      </c>
      <c r="E98" s="1">
        <v>2</v>
      </c>
      <c r="F98" s="2">
        <f t="shared" si="42"/>
        <v>0</v>
      </c>
      <c r="G98" s="236">
        <f t="shared" si="43"/>
        <v>0</v>
      </c>
      <c r="I98" s="3">
        <v>23</v>
      </c>
      <c r="J98" s="3">
        <v>95</v>
      </c>
      <c r="K98" s="132"/>
      <c r="P98" s="233"/>
      <c r="AB98" s="233">
        <f t="shared" si="44"/>
        <v>202223</v>
      </c>
      <c r="AC98" s="233" t="s">
        <v>231</v>
      </c>
      <c r="AD98" s="233">
        <v>31.2</v>
      </c>
      <c r="AE98" s="1">
        <v>9</v>
      </c>
      <c r="AF98" s="233">
        <f t="shared" si="45"/>
        <v>0</v>
      </c>
      <c r="AG98" s="233">
        <f t="shared" ca="1" si="30"/>
        <v>0</v>
      </c>
      <c r="AH98" s="233">
        <f t="shared" ca="1" si="31"/>
        <v>0</v>
      </c>
      <c r="AI98" s="233">
        <f t="shared" ca="1" si="32"/>
        <v>0</v>
      </c>
      <c r="AJ98" s="1" t="str">
        <f t="shared" ca="1" si="34"/>
        <v/>
      </c>
      <c r="AK98" s="1" t="str">
        <f t="shared" ca="1" si="35"/>
        <v/>
      </c>
      <c r="AL98" s="1" t="str">
        <f t="shared" ca="1" si="36"/>
        <v/>
      </c>
      <c r="AM98" s="1" t="str">
        <f t="shared" ca="1" si="37"/>
        <v/>
      </c>
      <c r="AN98" s="1" t="str">
        <f t="shared" ca="1" si="38"/>
        <v/>
      </c>
      <c r="AO98" s="1" t="str">
        <f t="shared" ca="1" si="39"/>
        <v/>
      </c>
      <c r="AP98" s="1" t="str">
        <f t="shared" ca="1" si="40"/>
        <v/>
      </c>
      <c r="AQ98" s="262" t="str">
        <f t="shared" ca="1" si="41"/>
        <v/>
      </c>
    </row>
    <row r="99" spans="1:43" x14ac:dyDescent="0.25">
      <c r="A99" s="5" t="str">
        <f t="shared" si="33"/>
        <v>COR_15_2</v>
      </c>
      <c r="B99" s="1">
        <f t="shared" si="27"/>
        <v>202223</v>
      </c>
      <c r="C99" s="231" t="s">
        <v>287</v>
      </c>
      <c r="D99" s="1">
        <v>15</v>
      </c>
      <c r="E99" s="1">
        <v>2</v>
      </c>
      <c r="F99" s="2">
        <f t="shared" si="42"/>
        <v>0</v>
      </c>
      <c r="G99" s="236">
        <f t="shared" si="43"/>
        <v>0</v>
      </c>
      <c r="I99" s="3">
        <v>24</v>
      </c>
      <c r="J99" s="3">
        <v>96</v>
      </c>
      <c r="K99" s="132"/>
      <c r="P99" s="233"/>
      <c r="AB99" s="233">
        <f t="shared" si="44"/>
        <v>202223</v>
      </c>
      <c r="AC99" s="233" t="s">
        <v>231</v>
      </c>
      <c r="AD99" s="233">
        <v>31</v>
      </c>
      <c r="AE99" s="1">
        <v>9</v>
      </c>
      <c r="AF99" s="233">
        <f t="shared" si="45"/>
        <v>0</v>
      </c>
      <c r="AG99" s="233">
        <f t="shared" ca="1" si="30"/>
        <v>0</v>
      </c>
      <c r="AH99" s="233">
        <f t="shared" ca="1" si="31"/>
        <v>0</v>
      </c>
      <c r="AI99" s="233">
        <f t="shared" ca="1" si="32"/>
        <v>0</v>
      </c>
      <c r="AJ99" s="1" t="str">
        <f t="shared" ca="1" si="34"/>
        <v/>
      </c>
      <c r="AK99" s="1" t="str">
        <f t="shared" ca="1" si="35"/>
        <v/>
      </c>
      <c r="AL99" s="1" t="str">
        <f t="shared" ca="1" si="36"/>
        <v/>
      </c>
      <c r="AM99" s="1" t="str">
        <f t="shared" ca="1" si="37"/>
        <v/>
      </c>
      <c r="AN99" s="1" t="str">
        <f t="shared" ca="1" si="38"/>
        <v/>
      </c>
      <c r="AO99" s="1" t="str">
        <f t="shared" ca="1" si="39"/>
        <v/>
      </c>
      <c r="AP99" s="1" t="str">
        <f t="shared" ca="1" si="40"/>
        <v/>
      </c>
      <c r="AQ99" s="262" t="str">
        <f t="shared" ca="1" si="41"/>
        <v/>
      </c>
    </row>
    <row r="100" spans="1:43" x14ac:dyDescent="0.25">
      <c r="A100" s="5" t="str">
        <f t="shared" si="33"/>
        <v>COR_16_2</v>
      </c>
      <c r="B100" s="1">
        <f t="shared" si="27"/>
        <v>202223</v>
      </c>
      <c r="C100" s="231" t="s">
        <v>287</v>
      </c>
      <c r="D100" s="1">
        <v>16</v>
      </c>
      <c r="E100" s="1">
        <v>2</v>
      </c>
      <c r="F100" s="2">
        <f t="shared" si="42"/>
        <v>0</v>
      </c>
      <c r="G100" s="236">
        <f t="shared" si="43"/>
        <v>0</v>
      </c>
      <c r="I100" s="3">
        <v>25</v>
      </c>
      <c r="J100" s="3">
        <v>97</v>
      </c>
      <c r="K100" s="132"/>
      <c r="P100" s="233"/>
      <c r="AB100" s="233">
        <f t="shared" si="44"/>
        <v>202223</v>
      </c>
      <c r="AC100" s="233" t="s">
        <v>231</v>
      </c>
      <c r="AD100" s="233">
        <v>32</v>
      </c>
      <c r="AE100" s="1">
        <v>9</v>
      </c>
      <c r="AF100" s="233">
        <f t="shared" si="45"/>
        <v>0</v>
      </c>
      <c r="AG100" s="233">
        <f t="shared" ca="1" si="30"/>
        <v>0</v>
      </c>
      <c r="AH100" s="233">
        <f t="shared" ca="1" si="31"/>
        <v>0</v>
      </c>
      <c r="AI100" s="233">
        <f t="shared" ca="1" si="32"/>
        <v>0</v>
      </c>
      <c r="AJ100" s="1" t="str">
        <f t="shared" ca="1" si="34"/>
        <v/>
      </c>
      <c r="AK100" s="1" t="str">
        <f t="shared" ca="1" si="35"/>
        <v/>
      </c>
      <c r="AL100" s="1" t="str">
        <f t="shared" ca="1" si="36"/>
        <v/>
      </c>
      <c r="AM100" s="1" t="str">
        <f t="shared" ca="1" si="37"/>
        <v/>
      </c>
      <c r="AN100" s="1" t="str">
        <f t="shared" ca="1" si="38"/>
        <v/>
      </c>
      <c r="AO100" s="1" t="str">
        <f t="shared" ca="1" si="39"/>
        <v/>
      </c>
      <c r="AP100" s="1" t="str">
        <f t="shared" ca="1" si="40"/>
        <v/>
      </c>
      <c r="AQ100" s="262" t="str">
        <f t="shared" ca="1" si="41"/>
        <v/>
      </c>
    </row>
    <row r="101" spans="1:43" x14ac:dyDescent="0.25">
      <c r="A101" s="5" t="str">
        <f t="shared" si="33"/>
        <v>COR_17_2</v>
      </c>
      <c r="B101" s="1">
        <f t="shared" si="27"/>
        <v>202223</v>
      </c>
      <c r="C101" s="231" t="s">
        <v>287</v>
      </c>
      <c r="D101" s="1">
        <v>17</v>
      </c>
      <c r="E101" s="1">
        <v>2</v>
      </c>
      <c r="F101" s="2">
        <f t="shared" si="42"/>
        <v>0</v>
      </c>
      <c r="G101" s="236">
        <f t="shared" si="43"/>
        <v>0</v>
      </c>
      <c r="I101" s="3">
        <v>26</v>
      </c>
      <c r="J101" s="3">
        <v>98</v>
      </c>
      <c r="K101" s="132"/>
      <c r="P101" s="233"/>
      <c r="AB101" s="233">
        <f t="shared" si="44"/>
        <v>202223</v>
      </c>
      <c r="AC101" s="233" t="s">
        <v>231</v>
      </c>
      <c r="AD101" s="233">
        <v>33</v>
      </c>
      <c r="AE101" s="1">
        <v>9</v>
      </c>
      <c r="AF101" s="233">
        <f t="shared" si="45"/>
        <v>0</v>
      </c>
      <c r="AG101" s="233">
        <f t="shared" ref="AG101:AG124" ca="1" si="46">IF(VLOOKUP($AD101,INDIRECT($AC101&amp;"Val"),2,FALSE)="",0,VLOOKUP($AD101,INDIRECT($AC101&amp;"Val"),2,FALSE))</f>
        <v>0</v>
      </c>
      <c r="AH101" s="233">
        <f t="shared" ref="AH101:AH124" ca="1" si="47">IF(VLOOKUP($AD101,INDIRECT($AC101&amp;"Val"),3,FALSE)="",0,VLOOKUP($AD101,INDIRECT($AC101&amp;"Val"),3,FALSE))</f>
        <v>0</v>
      </c>
      <c r="AI101" s="233">
        <f t="shared" ref="AI101:AI124" ca="1" si="48">IF(VLOOKUP($AD101,INDIRECT($AC101&amp;"Val"),4,FALSE)="",0,VLOOKUP($AD101,INDIRECT($AC101&amp;"Val"),4,FALSE))</f>
        <v>0</v>
      </c>
      <c r="AJ101" s="1" t="str">
        <f t="shared" ca="1" si="34"/>
        <v/>
      </c>
      <c r="AK101" s="1" t="str">
        <f t="shared" ca="1" si="35"/>
        <v/>
      </c>
      <c r="AL101" s="1" t="str">
        <f t="shared" ca="1" si="36"/>
        <v/>
      </c>
      <c r="AM101" s="1" t="str">
        <f t="shared" ca="1" si="37"/>
        <v/>
      </c>
      <c r="AN101" s="1" t="str">
        <f t="shared" ca="1" si="38"/>
        <v/>
      </c>
      <c r="AO101" s="1" t="str">
        <f t="shared" ca="1" si="39"/>
        <v/>
      </c>
      <c r="AP101" s="1" t="str">
        <f t="shared" ca="1" si="40"/>
        <v/>
      </c>
      <c r="AQ101" s="262" t="str">
        <f t="shared" ca="1" si="41"/>
        <v/>
      </c>
    </row>
    <row r="102" spans="1:43" x14ac:dyDescent="0.25">
      <c r="A102" s="5" t="str">
        <f t="shared" ref="A102:A111" si="49">C102&amp;"_"&amp;D102&amp;"_"&amp;E102</f>
        <v>COR_18_2</v>
      </c>
      <c r="B102" s="1">
        <f t="shared" si="27"/>
        <v>202223</v>
      </c>
      <c r="C102" s="231" t="s">
        <v>287</v>
      </c>
      <c r="D102" s="1">
        <v>18</v>
      </c>
      <c r="E102" s="1">
        <v>2</v>
      </c>
      <c r="F102" s="2">
        <f t="shared" si="42"/>
        <v>0</v>
      </c>
      <c r="G102" s="236">
        <f t="shared" si="43"/>
        <v>0</v>
      </c>
      <c r="I102" s="3">
        <v>27</v>
      </c>
      <c r="J102" s="3">
        <v>99</v>
      </c>
      <c r="K102" s="132"/>
      <c r="P102" s="233"/>
      <c r="AB102" s="233">
        <f t="shared" si="44"/>
        <v>202223</v>
      </c>
      <c r="AC102" s="233" t="s">
        <v>231</v>
      </c>
      <c r="AD102" s="233">
        <v>34</v>
      </c>
      <c r="AE102" s="1">
        <v>9</v>
      </c>
      <c r="AF102" s="233">
        <f t="shared" si="45"/>
        <v>0</v>
      </c>
      <c r="AG102" s="233">
        <f t="shared" ca="1" si="46"/>
        <v>0</v>
      </c>
      <c r="AH102" s="233">
        <f t="shared" ca="1" si="47"/>
        <v>0</v>
      </c>
      <c r="AI102" s="233">
        <f t="shared" ca="1" si="48"/>
        <v>0</v>
      </c>
      <c r="AJ102" s="1" t="str">
        <f t="shared" ca="1" si="34"/>
        <v/>
      </c>
      <c r="AK102" s="1" t="str">
        <f t="shared" ca="1" si="35"/>
        <v/>
      </c>
      <c r="AL102" s="1" t="str">
        <f t="shared" ca="1" si="36"/>
        <v/>
      </c>
      <c r="AM102" s="1" t="str">
        <f t="shared" ca="1" si="37"/>
        <v/>
      </c>
      <c r="AN102" s="1" t="str">
        <f t="shared" ca="1" si="38"/>
        <v/>
      </c>
      <c r="AO102" s="1" t="str">
        <f t="shared" ca="1" si="39"/>
        <v/>
      </c>
      <c r="AP102" s="1" t="str">
        <f t="shared" ca="1" si="40"/>
        <v/>
      </c>
      <c r="AQ102" s="262" t="str">
        <f t="shared" ca="1" si="41"/>
        <v/>
      </c>
    </row>
    <row r="103" spans="1:43" x14ac:dyDescent="0.25">
      <c r="A103" s="5" t="str">
        <f t="shared" si="49"/>
        <v>COR_20_2</v>
      </c>
      <c r="B103" s="1">
        <f t="shared" si="27"/>
        <v>202223</v>
      </c>
      <c r="C103" s="231" t="s">
        <v>287</v>
      </c>
      <c r="D103" s="1">
        <v>20</v>
      </c>
      <c r="E103" s="1">
        <v>2</v>
      </c>
      <c r="F103" s="2">
        <f t="shared" si="42"/>
        <v>0</v>
      </c>
      <c r="G103" s="236">
        <f t="shared" si="43"/>
        <v>0</v>
      </c>
      <c r="I103" s="3">
        <v>28</v>
      </c>
      <c r="J103" s="3">
        <v>100</v>
      </c>
      <c r="K103" s="132"/>
      <c r="P103" s="233"/>
      <c r="AB103" s="233">
        <f t="shared" si="44"/>
        <v>202223</v>
      </c>
      <c r="AC103" s="233" t="s">
        <v>231</v>
      </c>
      <c r="AD103" s="233">
        <v>35</v>
      </c>
      <c r="AE103" s="1">
        <v>9</v>
      </c>
      <c r="AF103" s="233">
        <f t="shared" si="45"/>
        <v>0</v>
      </c>
      <c r="AG103" s="233">
        <f t="shared" ca="1" si="46"/>
        <v>0</v>
      </c>
      <c r="AH103" s="233">
        <f t="shared" ca="1" si="47"/>
        <v>0</v>
      </c>
      <c r="AI103" s="233">
        <f t="shared" ca="1" si="48"/>
        <v>0</v>
      </c>
      <c r="AJ103" s="1" t="str">
        <f t="shared" ca="1" si="34"/>
        <v/>
      </c>
      <c r="AK103" s="1" t="str">
        <f t="shared" ca="1" si="35"/>
        <v/>
      </c>
      <c r="AL103" s="1" t="str">
        <f t="shared" ca="1" si="36"/>
        <v/>
      </c>
      <c r="AM103" s="1" t="str">
        <f t="shared" ca="1" si="37"/>
        <v/>
      </c>
      <c r="AN103" s="1" t="str">
        <f t="shared" ca="1" si="38"/>
        <v/>
      </c>
      <c r="AO103" s="1" t="str">
        <f t="shared" ca="1" si="39"/>
        <v/>
      </c>
      <c r="AP103" s="1" t="str">
        <f t="shared" ca="1" si="40"/>
        <v/>
      </c>
      <c r="AQ103" s="262" t="str">
        <f t="shared" ca="1" si="41"/>
        <v/>
      </c>
    </row>
    <row r="104" spans="1:43" x14ac:dyDescent="0.25">
      <c r="A104" s="5" t="str">
        <f t="shared" si="49"/>
        <v>COR_21_2</v>
      </c>
      <c r="B104" s="1">
        <f t="shared" si="27"/>
        <v>202223</v>
      </c>
      <c r="C104" s="231" t="s">
        <v>287</v>
      </c>
      <c r="D104" s="1">
        <v>21</v>
      </c>
      <c r="E104" s="1">
        <v>2</v>
      </c>
      <c r="F104" s="2">
        <f t="shared" si="42"/>
        <v>0</v>
      </c>
      <c r="G104" s="236">
        <f t="shared" si="43"/>
        <v>0</v>
      </c>
      <c r="I104" s="3">
        <v>29</v>
      </c>
      <c r="J104" s="3">
        <v>101</v>
      </c>
      <c r="K104" s="132"/>
      <c r="P104" s="233"/>
      <c r="AB104" s="233">
        <f t="shared" si="44"/>
        <v>202223</v>
      </c>
      <c r="AC104" s="233" t="s">
        <v>231</v>
      </c>
      <c r="AD104" s="233">
        <v>36</v>
      </c>
      <c r="AE104" s="1">
        <v>9</v>
      </c>
      <c r="AF104" s="233">
        <f t="shared" si="45"/>
        <v>0</v>
      </c>
      <c r="AG104" s="233">
        <f t="shared" ca="1" si="46"/>
        <v>0</v>
      </c>
      <c r="AH104" s="233">
        <f t="shared" ca="1" si="47"/>
        <v>0</v>
      </c>
      <c r="AI104" s="233">
        <f t="shared" ca="1" si="48"/>
        <v>0</v>
      </c>
      <c r="AJ104" s="1" t="str">
        <f t="shared" ca="1" si="34"/>
        <v/>
      </c>
      <c r="AK104" s="1" t="str">
        <f t="shared" ca="1" si="35"/>
        <v/>
      </c>
      <c r="AL104" s="1" t="str">
        <f t="shared" ca="1" si="36"/>
        <v/>
      </c>
      <c r="AM104" s="1" t="str">
        <f t="shared" ca="1" si="37"/>
        <v/>
      </c>
      <c r="AN104" s="1" t="str">
        <f t="shared" ca="1" si="38"/>
        <v/>
      </c>
      <c r="AO104" s="1" t="str">
        <f t="shared" ca="1" si="39"/>
        <v/>
      </c>
      <c r="AP104" s="1" t="str">
        <f t="shared" ca="1" si="40"/>
        <v/>
      </c>
      <c r="AQ104" s="262" t="str">
        <f t="shared" ca="1" si="41"/>
        <v/>
      </c>
    </row>
    <row r="105" spans="1:43" x14ac:dyDescent="0.25">
      <c r="A105" s="5" t="str">
        <f t="shared" si="49"/>
        <v>COR_22_2</v>
      </c>
      <c r="B105" s="1">
        <f t="shared" si="27"/>
        <v>202223</v>
      </c>
      <c r="C105" s="231" t="s">
        <v>287</v>
      </c>
      <c r="D105" s="1">
        <v>22</v>
      </c>
      <c r="E105" s="1">
        <v>2</v>
      </c>
      <c r="F105" s="2">
        <f t="shared" si="42"/>
        <v>0</v>
      </c>
      <c r="G105" s="236">
        <f t="shared" si="43"/>
        <v>0</v>
      </c>
      <c r="I105" s="3">
        <v>30</v>
      </c>
      <c r="J105" s="3">
        <v>102</v>
      </c>
      <c r="K105" s="132"/>
      <c r="P105" s="233"/>
      <c r="AB105" s="233">
        <f t="shared" si="44"/>
        <v>202223</v>
      </c>
      <c r="AC105" s="233" t="s">
        <v>231</v>
      </c>
      <c r="AD105" s="233">
        <v>37</v>
      </c>
      <c r="AE105" s="1">
        <v>9</v>
      </c>
      <c r="AF105" s="233">
        <f t="shared" si="45"/>
        <v>0</v>
      </c>
      <c r="AG105" s="233">
        <f t="shared" ca="1" si="46"/>
        <v>0</v>
      </c>
      <c r="AH105" s="233">
        <f t="shared" ca="1" si="47"/>
        <v>0</v>
      </c>
      <c r="AI105" s="233">
        <f t="shared" ca="1" si="48"/>
        <v>0</v>
      </c>
      <c r="AJ105" s="1" t="str">
        <f t="shared" ca="1" si="34"/>
        <v/>
      </c>
      <c r="AK105" s="1" t="str">
        <f t="shared" ca="1" si="35"/>
        <v/>
      </c>
      <c r="AL105" s="1" t="str">
        <f t="shared" ca="1" si="36"/>
        <v/>
      </c>
      <c r="AM105" s="1" t="str">
        <f t="shared" ca="1" si="37"/>
        <v/>
      </c>
      <c r="AN105" s="1" t="str">
        <f t="shared" ca="1" si="38"/>
        <v/>
      </c>
      <c r="AO105" s="1" t="str">
        <f t="shared" ca="1" si="39"/>
        <v/>
      </c>
      <c r="AP105" s="1" t="str">
        <f t="shared" ca="1" si="40"/>
        <v/>
      </c>
      <c r="AQ105" s="262" t="str">
        <f t="shared" ca="1" si="41"/>
        <v/>
      </c>
    </row>
    <row r="106" spans="1:43" x14ac:dyDescent="0.25">
      <c r="A106" s="5" t="str">
        <f t="shared" si="49"/>
        <v>COR_23_2</v>
      </c>
      <c r="B106" s="1">
        <f t="shared" si="27"/>
        <v>202223</v>
      </c>
      <c r="C106" s="231" t="s">
        <v>287</v>
      </c>
      <c r="D106" s="1">
        <v>23</v>
      </c>
      <c r="E106" s="1">
        <v>2</v>
      </c>
      <c r="F106" s="2">
        <f t="shared" si="42"/>
        <v>0</v>
      </c>
      <c r="G106" s="236">
        <f t="shared" si="43"/>
        <v>0</v>
      </c>
      <c r="I106" s="3">
        <v>31</v>
      </c>
      <c r="J106" s="3">
        <v>103</v>
      </c>
      <c r="K106" s="132"/>
      <c r="P106" s="233"/>
      <c r="AB106" s="233">
        <f t="shared" si="44"/>
        <v>202223</v>
      </c>
      <c r="AC106" s="233" t="s">
        <v>231</v>
      </c>
      <c r="AD106" s="233">
        <v>38</v>
      </c>
      <c r="AE106" s="1">
        <v>9</v>
      </c>
      <c r="AF106" s="233">
        <f t="shared" si="45"/>
        <v>0</v>
      </c>
      <c r="AG106" s="233">
        <f t="shared" ca="1" si="46"/>
        <v>0</v>
      </c>
      <c r="AH106" s="233">
        <f t="shared" ca="1" si="47"/>
        <v>0</v>
      </c>
      <c r="AI106" s="233">
        <f t="shared" ca="1" si="48"/>
        <v>0</v>
      </c>
      <c r="AJ106" s="1" t="str">
        <f t="shared" ca="1" si="34"/>
        <v/>
      </c>
      <c r="AK106" s="1" t="str">
        <f t="shared" ca="1" si="35"/>
        <v/>
      </c>
      <c r="AL106" s="1" t="str">
        <f t="shared" ca="1" si="36"/>
        <v/>
      </c>
      <c r="AM106" s="1" t="str">
        <f t="shared" ca="1" si="37"/>
        <v/>
      </c>
      <c r="AN106" s="1" t="str">
        <f t="shared" ca="1" si="38"/>
        <v/>
      </c>
      <c r="AO106" s="1" t="str">
        <f t="shared" ca="1" si="39"/>
        <v/>
      </c>
      <c r="AP106" s="1" t="str">
        <f t="shared" ca="1" si="40"/>
        <v/>
      </c>
      <c r="AQ106" s="262" t="str">
        <f t="shared" ca="1" si="41"/>
        <v/>
      </c>
    </row>
    <row r="107" spans="1:43" x14ac:dyDescent="0.25">
      <c r="A107" s="5" t="str">
        <f t="shared" si="49"/>
        <v>COR_24_2</v>
      </c>
      <c r="B107" s="1">
        <f t="shared" si="27"/>
        <v>202223</v>
      </c>
      <c r="C107" s="231" t="s">
        <v>287</v>
      </c>
      <c r="D107" s="1">
        <v>24</v>
      </c>
      <c r="E107" s="1">
        <v>2</v>
      </c>
      <c r="F107" s="2">
        <f t="shared" si="42"/>
        <v>0</v>
      </c>
      <c r="G107" s="236">
        <f t="shared" si="43"/>
        <v>0</v>
      </c>
      <c r="I107" s="3">
        <v>32</v>
      </c>
      <c r="J107" s="3">
        <v>104</v>
      </c>
      <c r="K107" s="132"/>
      <c r="P107" s="233"/>
      <c r="AB107" s="233">
        <f t="shared" si="44"/>
        <v>202223</v>
      </c>
      <c r="AC107" s="233" t="s">
        <v>231</v>
      </c>
      <c r="AD107" s="233">
        <v>39</v>
      </c>
      <c r="AE107" s="1">
        <v>9</v>
      </c>
      <c r="AF107" s="233">
        <f t="shared" si="45"/>
        <v>0</v>
      </c>
      <c r="AG107" s="233">
        <f t="shared" ca="1" si="46"/>
        <v>0</v>
      </c>
      <c r="AH107" s="233">
        <f t="shared" ca="1" si="47"/>
        <v>0</v>
      </c>
      <c r="AI107" s="233">
        <f t="shared" ca="1" si="48"/>
        <v>0</v>
      </c>
      <c r="AJ107" s="1" t="str">
        <f t="shared" ca="1" si="34"/>
        <v/>
      </c>
      <c r="AK107" s="1" t="str">
        <f t="shared" ca="1" si="35"/>
        <v/>
      </c>
      <c r="AL107" s="1" t="str">
        <f t="shared" ca="1" si="36"/>
        <v/>
      </c>
      <c r="AM107" s="1" t="str">
        <f t="shared" ca="1" si="37"/>
        <v/>
      </c>
      <c r="AN107" s="1" t="str">
        <f t="shared" ca="1" si="38"/>
        <v/>
      </c>
      <c r="AO107" s="1" t="str">
        <f t="shared" ca="1" si="39"/>
        <v/>
      </c>
      <c r="AP107" s="1" t="str">
        <f t="shared" ca="1" si="40"/>
        <v/>
      </c>
      <c r="AQ107" s="262" t="str">
        <f t="shared" ca="1" si="41"/>
        <v/>
      </c>
    </row>
    <row r="108" spans="1:43" x14ac:dyDescent="0.25">
      <c r="A108" s="5" t="str">
        <f t="shared" si="49"/>
        <v>COR_25_2</v>
      </c>
      <c r="B108" s="1">
        <f t="shared" si="27"/>
        <v>202223</v>
      </c>
      <c r="C108" s="231" t="s">
        <v>287</v>
      </c>
      <c r="D108" s="1">
        <v>25</v>
      </c>
      <c r="E108" s="1">
        <v>2</v>
      </c>
      <c r="F108" s="2">
        <f t="shared" si="42"/>
        <v>0</v>
      </c>
      <c r="G108" s="236">
        <f t="shared" si="43"/>
        <v>0</v>
      </c>
      <c r="I108" s="3">
        <v>33</v>
      </c>
      <c r="J108" s="3">
        <v>105</v>
      </c>
      <c r="K108" s="132"/>
      <c r="P108" s="233"/>
      <c r="AB108" s="233">
        <f t="shared" si="44"/>
        <v>202223</v>
      </c>
      <c r="AC108" s="233" t="s">
        <v>231</v>
      </c>
      <c r="AD108" s="233">
        <v>40</v>
      </c>
      <c r="AE108" s="1">
        <v>9</v>
      </c>
      <c r="AF108" s="233">
        <f t="shared" si="45"/>
        <v>0</v>
      </c>
      <c r="AG108" s="233">
        <f t="shared" ca="1" si="46"/>
        <v>0</v>
      </c>
      <c r="AH108" s="233">
        <f t="shared" ca="1" si="47"/>
        <v>0</v>
      </c>
      <c r="AI108" s="233">
        <f t="shared" ca="1" si="48"/>
        <v>0</v>
      </c>
      <c r="AJ108" s="1" t="str">
        <f t="shared" ca="1" si="34"/>
        <v/>
      </c>
      <c r="AK108" s="1" t="str">
        <f t="shared" ca="1" si="35"/>
        <v/>
      </c>
      <c r="AL108" s="1" t="str">
        <f t="shared" ca="1" si="36"/>
        <v/>
      </c>
      <c r="AM108" s="1" t="str">
        <f t="shared" ca="1" si="37"/>
        <v/>
      </c>
      <c r="AN108" s="1" t="str">
        <f t="shared" ca="1" si="38"/>
        <v/>
      </c>
      <c r="AO108" s="1" t="str">
        <f t="shared" ca="1" si="39"/>
        <v/>
      </c>
      <c r="AP108" s="1" t="str">
        <f t="shared" ca="1" si="40"/>
        <v/>
      </c>
      <c r="AQ108" s="262" t="str">
        <f t="shared" ca="1" si="41"/>
        <v/>
      </c>
    </row>
    <row r="109" spans="1:43" x14ac:dyDescent="0.25">
      <c r="A109" s="5" t="str">
        <f t="shared" si="49"/>
        <v>COR_26_2</v>
      </c>
      <c r="B109" s="1">
        <f t="shared" si="27"/>
        <v>202223</v>
      </c>
      <c r="C109" s="231" t="s">
        <v>287</v>
      </c>
      <c r="D109" s="1">
        <v>26</v>
      </c>
      <c r="E109" s="1">
        <v>2</v>
      </c>
      <c r="F109" s="2">
        <f t="shared" si="42"/>
        <v>0</v>
      </c>
      <c r="G109" s="236">
        <f t="shared" si="43"/>
        <v>0</v>
      </c>
      <c r="I109" s="3">
        <v>34</v>
      </c>
      <c r="J109" s="3">
        <v>106</v>
      </c>
      <c r="K109" s="132"/>
      <c r="P109" s="233"/>
      <c r="AB109" s="233">
        <f t="shared" si="44"/>
        <v>202223</v>
      </c>
      <c r="AC109" s="233" t="s">
        <v>231</v>
      </c>
      <c r="AD109" s="233">
        <v>41</v>
      </c>
      <c r="AE109" s="1">
        <v>9</v>
      </c>
      <c r="AF109" s="233">
        <f t="shared" si="45"/>
        <v>0</v>
      </c>
      <c r="AG109" s="233">
        <f t="shared" ca="1" si="46"/>
        <v>0</v>
      </c>
      <c r="AH109" s="233">
        <f t="shared" ca="1" si="47"/>
        <v>0</v>
      </c>
      <c r="AI109" s="233">
        <f t="shared" ca="1" si="48"/>
        <v>0</v>
      </c>
      <c r="AJ109" s="1" t="str">
        <f t="shared" ca="1" si="34"/>
        <v/>
      </c>
      <c r="AK109" s="1" t="str">
        <f t="shared" ca="1" si="35"/>
        <v/>
      </c>
      <c r="AL109" s="1" t="str">
        <f t="shared" ca="1" si="36"/>
        <v/>
      </c>
      <c r="AM109" s="1" t="str">
        <f t="shared" ca="1" si="37"/>
        <v/>
      </c>
      <c r="AN109" s="1" t="str">
        <f t="shared" ca="1" si="38"/>
        <v/>
      </c>
      <c r="AO109" s="1" t="str">
        <f t="shared" ca="1" si="39"/>
        <v/>
      </c>
      <c r="AP109" s="1" t="str">
        <f t="shared" ca="1" si="40"/>
        <v/>
      </c>
      <c r="AQ109" s="262" t="str">
        <f t="shared" ca="1" si="41"/>
        <v/>
      </c>
    </row>
    <row r="110" spans="1:43" x14ac:dyDescent="0.25">
      <c r="A110" s="5" t="str">
        <f t="shared" si="49"/>
        <v>COR_28_2</v>
      </c>
      <c r="B110" s="1">
        <f t="shared" si="27"/>
        <v>202223</v>
      </c>
      <c r="C110" s="231" t="s">
        <v>287</v>
      </c>
      <c r="D110" s="1">
        <v>28</v>
      </c>
      <c r="E110" s="1">
        <v>2</v>
      </c>
      <c r="F110" s="2">
        <f t="shared" si="42"/>
        <v>0</v>
      </c>
      <c r="G110" s="236">
        <f t="shared" si="43"/>
        <v>0</v>
      </c>
      <c r="I110" s="3">
        <v>35</v>
      </c>
      <c r="J110" s="3">
        <v>107</v>
      </c>
      <c r="K110" s="132"/>
      <c r="P110" s="233"/>
      <c r="AB110" s="233">
        <f t="shared" si="44"/>
        <v>202223</v>
      </c>
      <c r="AC110" s="233" t="s">
        <v>231</v>
      </c>
      <c r="AD110" s="233">
        <v>42</v>
      </c>
      <c r="AE110" s="1">
        <v>9</v>
      </c>
      <c r="AF110" s="233">
        <f t="shared" si="45"/>
        <v>0</v>
      </c>
      <c r="AG110" s="233">
        <f t="shared" ca="1" si="46"/>
        <v>0</v>
      </c>
      <c r="AH110" s="233">
        <f t="shared" ca="1" si="47"/>
        <v>0</v>
      </c>
      <c r="AI110" s="233">
        <f t="shared" ca="1" si="48"/>
        <v>0</v>
      </c>
      <c r="AJ110" s="1" t="str">
        <f t="shared" ca="1" si="34"/>
        <v/>
      </c>
      <c r="AK110" s="1" t="str">
        <f t="shared" ca="1" si="35"/>
        <v/>
      </c>
      <c r="AL110" s="1" t="str">
        <f t="shared" ca="1" si="36"/>
        <v/>
      </c>
      <c r="AM110" s="1" t="str">
        <f t="shared" ca="1" si="37"/>
        <v/>
      </c>
      <c r="AN110" s="1" t="str">
        <f t="shared" ca="1" si="38"/>
        <v/>
      </c>
      <c r="AO110" s="1" t="str">
        <f t="shared" ca="1" si="39"/>
        <v/>
      </c>
      <c r="AP110" s="1" t="str">
        <f t="shared" ca="1" si="40"/>
        <v/>
      </c>
      <c r="AQ110" s="262" t="str">
        <f t="shared" ca="1" si="41"/>
        <v/>
      </c>
    </row>
    <row r="111" spans="1:43" x14ac:dyDescent="0.25">
      <c r="A111" s="5" t="str">
        <f t="shared" si="49"/>
        <v>COR_29_2</v>
      </c>
      <c r="B111" s="1">
        <f t="shared" si="27"/>
        <v>202223</v>
      </c>
      <c r="C111" s="231" t="s">
        <v>287</v>
      </c>
      <c r="D111" s="1">
        <v>29</v>
      </c>
      <c r="E111" s="1">
        <v>2</v>
      </c>
      <c r="F111" s="2">
        <f t="shared" si="42"/>
        <v>0</v>
      </c>
      <c r="G111" s="236">
        <f t="shared" si="43"/>
        <v>0</v>
      </c>
      <c r="I111" s="3">
        <v>36</v>
      </c>
      <c r="J111" s="3">
        <v>108</v>
      </c>
      <c r="K111" s="132"/>
      <c r="P111" s="233"/>
      <c r="AB111" s="233">
        <f t="shared" si="44"/>
        <v>202223</v>
      </c>
      <c r="AC111" s="233" t="s">
        <v>231</v>
      </c>
      <c r="AD111" s="233">
        <v>43</v>
      </c>
      <c r="AE111" s="1">
        <v>9</v>
      </c>
      <c r="AF111" s="233">
        <f t="shared" si="45"/>
        <v>0</v>
      </c>
      <c r="AG111" s="233">
        <f t="shared" ca="1" si="46"/>
        <v>0</v>
      </c>
      <c r="AH111" s="233">
        <f t="shared" ca="1" si="47"/>
        <v>0</v>
      </c>
      <c r="AI111" s="233">
        <f t="shared" ca="1" si="48"/>
        <v>0</v>
      </c>
      <c r="AJ111" s="1" t="str">
        <f t="shared" ca="1" si="34"/>
        <v/>
      </c>
      <c r="AK111" s="1" t="str">
        <f t="shared" ca="1" si="35"/>
        <v/>
      </c>
      <c r="AL111" s="1" t="str">
        <f t="shared" ca="1" si="36"/>
        <v/>
      </c>
      <c r="AM111" s="1" t="str">
        <f t="shared" ca="1" si="37"/>
        <v/>
      </c>
      <c r="AN111" s="1" t="str">
        <f t="shared" ca="1" si="38"/>
        <v/>
      </c>
      <c r="AO111" s="1" t="str">
        <f t="shared" ca="1" si="39"/>
        <v/>
      </c>
      <c r="AP111" s="1" t="str">
        <f t="shared" ca="1" si="40"/>
        <v/>
      </c>
      <c r="AQ111" s="262" t="str">
        <f t="shared" ca="1" si="41"/>
        <v/>
      </c>
    </row>
    <row r="112" spans="1:43" x14ac:dyDescent="0.25">
      <c r="A112" s="5" t="str">
        <f t="shared" ref="A112" si="50">C112&amp;"_"&amp;D112&amp;"_"&amp;E112</f>
        <v>COR_30_2</v>
      </c>
      <c r="B112" s="1">
        <f t="shared" si="27"/>
        <v>202223</v>
      </c>
      <c r="C112" s="231" t="s">
        <v>287</v>
      </c>
      <c r="D112" s="1">
        <v>30</v>
      </c>
      <c r="E112" s="1">
        <v>2</v>
      </c>
      <c r="F112" s="2">
        <f t="shared" si="42"/>
        <v>0</v>
      </c>
      <c r="G112" s="236">
        <f t="shared" ref="G112" si="51">IF(VLOOKUP(D112,COR1_2,E112+2,FALSE)="",0,VLOOKUP(D112,COR1_2,E112+2,FALSE))</f>
        <v>0</v>
      </c>
      <c r="I112" s="3">
        <v>37</v>
      </c>
      <c r="J112" s="3">
        <v>109</v>
      </c>
      <c r="K112" s="132"/>
      <c r="P112" s="233"/>
      <c r="AB112" s="233">
        <f t="shared" si="44"/>
        <v>202223</v>
      </c>
      <c r="AC112" s="233" t="s">
        <v>231</v>
      </c>
      <c r="AD112" s="233">
        <v>44</v>
      </c>
      <c r="AE112" s="1">
        <v>9</v>
      </c>
      <c r="AF112" s="233">
        <f t="shared" si="45"/>
        <v>0</v>
      </c>
      <c r="AG112" s="233">
        <f t="shared" ca="1" si="46"/>
        <v>0</v>
      </c>
      <c r="AH112" s="233">
        <f t="shared" ca="1" si="47"/>
        <v>0</v>
      </c>
      <c r="AI112" s="233">
        <f t="shared" ca="1" si="48"/>
        <v>0</v>
      </c>
      <c r="AJ112" s="1" t="str">
        <f t="shared" ca="1" si="34"/>
        <v/>
      </c>
      <c r="AK112" s="1" t="str">
        <f t="shared" ca="1" si="35"/>
        <v/>
      </c>
      <c r="AL112" s="1" t="str">
        <f t="shared" ca="1" si="36"/>
        <v/>
      </c>
      <c r="AM112" s="1" t="str">
        <f t="shared" ca="1" si="37"/>
        <v/>
      </c>
      <c r="AN112" s="1" t="str">
        <f t="shared" ca="1" si="38"/>
        <v/>
      </c>
      <c r="AO112" s="1" t="str">
        <f t="shared" ca="1" si="39"/>
        <v/>
      </c>
      <c r="AP112" s="1" t="str">
        <f t="shared" ca="1" si="40"/>
        <v/>
      </c>
      <c r="AQ112" s="262" t="str">
        <f t="shared" ca="1" si="41"/>
        <v/>
      </c>
    </row>
    <row r="113" spans="1:43" x14ac:dyDescent="0.25">
      <c r="A113" s="5" t="str">
        <f t="shared" ref="A113:A133" si="52">C113&amp;"_"&amp;D113&amp;"_"&amp;E113</f>
        <v>COR_32_2</v>
      </c>
      <c r="B113" s="1">
        <f t="shared" si="27"/>
        <v>202223</v>
      </c>
      <c r="C113" s="231" t="s">
        <v>287</v>
      </c>
      <c r="D113" s="1">
        <v>32</v>
      </c>
      <c r="E113" s="1">
        <v>2</v>
      </c>
      <c r="F113" s="2">
        <f t="shared" si="42"/>
        <v>0</v>
      </c>
      <c r="G113" s="236">
        <f t="shared" si="43"/>
        <v>0</v>
      </c>
      <c r="I113" s="3">
        <v>38</v>
      </c>
      <c r="J113" s="3">
        <v>110</v>
      </c>
      <c r="K113" s="132"/>
      <c r="P113" s="233"/>
      <c r="AB113" s="233">
        <f t="shared" si="44"/>
        <v>202223</v>
      </c>
      <c r="AC113" s="233" t="s">
        <v>231</v>
      </c>
      <c r="AD113" s="233">
        <v>45</v>
      </c>
      <c r="AE113" s="1">
        <v>9</v>
      </c>
      <c r="AF113" s="233">
        <f t="shared" si="45"/>
        <v>0</v>
      </c>
      <c r="AG113" s="233">
        <f t="shared" ca="1" si="46"/>
        <v>0</v>
      </c>
      <c r="AH113" s="233">
        <f t="shared" ca="1" si="47"/>
        <v>0</v>
      </c>
      <c r="AI113" s="233">
        <f t="shared" ca="1" si="48"/>
        <v>0</v>
      </c>
      <c r="AJ113" s="1" t="str">
        <f t="shared" ca="1" si="34"/>
        <v/>
      </c>
      <c r="AK113" s="1" t="str">
        <f t="shared" ca="1" si="35"/>
        <v/>
      </c>
      <c r="AL113" s="1" t="str">
        <f t="shared" ca="1" si="36"/>
        <v/>
      </c>
      <c r="AM113" s="1" t="str">
        <f t="shared" ca="1" si="37"/>
        <v/>
      </c>
      <c r="AN113" s="1" t="str">
        <f t="shared" ca="1" si="38"/>
        <v/>
      </c>
      <c r="AO113" s="1" t="str">
        <f t="shared" ca="1" si="39"/>
        <v/>
      </c>
      <c r="AP113" s="1" t="str">
        <f t="shared" ca="1" si="40"/>
        <v/>
      </c>
      <c r="AQ113" s="262" t="str">
        <f t="shared" ca="1" si="41"/>
        <v/>
      </c>
    </row>
    <row r="114" spans="1:43" x14ac:dyDescent="0.25">
      <c r="A114" s="5" t="str">
        <f t="shared" si="52"/>
        <v>COR_36_2</v>
      </c>
      <c r="B114" s="1">
        <f t="shared" si="27"/>
        <v>202223</v>
      </c>
      <c r="C114" s="231" t="s">
        <v>287</v>
      </c>
      <c r="D114" s="1">
        <v>36</v>
      </c>
      <c r="E114" s="1">
        <v>2</v>
      </c>
      <c r="F114" s="2">
        <f t="shared" si="42"/>
        <v>0</v>
      </c>
      <c r="G114" s="236">
        <f t="shared" si="43"/>
        <v>0</v>
      </c>
      <c r="I114" s="3">
        <v>39</v>
      </c>
      <c r="J114" s="3">
        <v>111</v>
      </c>
      <c r="K114" s="132"/>
      <c r="P114" s="233"/>
      <c r="AB114" s="233">
        <f>Year</f>
        <v>202223</v>
      </c>
      <c r="AC114" s="233"/>
      <c r="AD114" s="233"/>
      <c r="AE114" s="233"/>
      <c r="AF114" s="233">
        <f>UANumber</f>
        <v>0</v>
      </c>
      <c r="AG114" s="233" t="e">
        <f ca="1">IF(VLOOKUP($AD114,INDIRECT($AC114&amp;"Val"),2,FALSE)="",0,VLOOKUP($AD114,INDIRECT($AC114&amp;"Val"),2,FALSE))</f>
        <v>#REF!</v>
      </c>
      <c r="AH114" s="233" t="e">
        <f ca="1">IF(VLOOKUP($AD114,INDIRECT($AC114&amp;"Val"),3,FALSE)="",0,VLOOKUP($AD114,INDIRECT($AC114&amp;"Val"),3,FALSE))</f>
        <v>#REF!</v>
      </c>
      <c r="AI114" s="233" t="e">
        <f ca="1">IF(VLOOKUP($AD114,INDIRECT($AC114&amp;"Val"),4,FALSE)="",0,VLOOKUP($AD114,INDIRECT($AC114&amp;"Val"),4,FALSE))</f>
        <v>#REF!</v>
      </c>
      <c r="AJ114" s="233" t="e">
        <f ca="1">IF(VLOOKUP($AD114,INDIRECT($AC114&amp;"Val"),7,FALSE)="","",VLOOKUP($AD114,INDIRECT($AC114&amp;"Val"),7,FALSE))</f>
        <v>#REF!</v>
      </c>
      <c r="AK114" s="233" t="e">
        <f ca="1">IF(VLOOKUP($AD114,INDIRECT($AC114&amp;"Val"),8,FALSE)="","",VLOOKUP($AD114,INDIRECT($AC114&amp;"Val"),8,FALSE))</f>
        <v>#REF!</v>
      </c>
      <c r="AL114" s="233" t="e">
        <f ca="1">IF(VLOOKUP($AD114,INDIRECT($AC114&amp;"Val"),9,FALSE)="","",VLOOKUP($AD114,INDIRECT($AC114&amp;"Val"),9,FALSE))</f>
        <v>#REF!</v>
      </c>
      <c r="AM114" s="233" t="e">
        <f ca="1">IF(VLOOKUP($AD114,INDIRECT($AC114&amp;"Val"),10,FALSE)="","",VLOOKUP($AD114,INDIRECT($AC114&amp;"Val"),10,FALSE))</f>
        <v>#REF!</v>
      </c>
      <c r="AN114" s="233" t="e">
        <f ca="1">IF(VLOOKUP($AD114,INDIRECT($AC114&amp;"Val"),11,FALSE)="","",VLOOKUP($AD114,INDIRECT($AC114&amp;"Val"),11,FALSE))</f>
        <v>#REF!</v>
      </c>
      <c r="AO114" s="233" t="e">
        <f ca="1">IF(VLOOKUP($AD114,INDIRECT($AC114&amp;"Val"),12,FALSE)="","",VLOOKUP($AD114,INDIRECT($AC114&amp;"Val"),12,FALSE))</f>
        <v>#REF!</v>
      </c>
      <c r="AP114" s="233" t="e">
        <f ca="1">IF(VLOOKUP($AD114,INDIRECT($AC114&amp;"Val"),13,FALSE)="","",VLOOKUP($AD114,INDIRECT($AC114&amp;"Val"),13,FALSE))</f>
        <v>#REF!</v>
      </c>
      <c r="AQ114" s="324" t="e">
        <f ca="1">IF(VLOOKUP($AD114,INDIRECT($AC114&amp;"Val"),14,FALSE)="","",VLOOKUP($AD114,INDIRECT($AC114&amp;"Val"),14,FALSE))</f>
        <v>#REF!</v>
      </c>
    </row>
    <row r="115" spans="1:43" x14ac:dyDescent="0.25">
      <c r="A115" s="5" t="str">
        <f t="shared" si="52"/>
        <v>COR_37_2</v>
      </c>
      <c r="B115" s="1">
        <f t="shared" si="27"/>
        <v>202223</v>
      </c>
      <c r="C115" s="231" t="s">
        <v>287</v>
      </c>
      <c r="D115" s="1">
        <v>37</v>
      </c>
      <c r="E115" s="1">
        <v>2</v>
      </c>
      <c r="F115" s="2">
        <f t="shared" si="42"/>
        <v>0</v>
      </c>
      <c r="G115" s="236">
        <f t="shared" si="43"/>
        <v>0</v>
      </c>
      <c r="I115" s="3">
        <v>40</v>
      </c>
      <c r="J115" s="3">
        <v>112</v>
      </c>
      <c r="K115" s="132"/>
      <c r="AB115" s="233">
        <f t="shared" si="44"/>
        <v>202223</v>
      </c>
      <c r="AC115" s="233" t="s">
        <v>231</v>
      </c>
      <c r="AD115" s="233">
        <v>46</v>
      </c>
      <c r="AE115" s="1">
        <v>9</v>
      </c>
      <c r="AF115" s="233">
        <f t="shared" si="45"/>
        <v>0</v>
      </c>
      <c r="AG115" s="233">
        <f t="shared" ca="1" si="46"/>
        <v>0</v>
      </c>
      <c r="AH115" s="233">
        <f t="shared" ca="1" si="47"/>
        <v>0</v>
      </c>
      <c r="AI115" s="233">
        <f t="shared" ca="1" si="48"/>
        <v>0</v>
      </c>
      <c r="AJ115" s="1" t="str">
        <f t="shared" ca="1" si="34"/>
        <v/>
      </c>
      <c r="AK115" s="1" t="str">
        <f t="shared" ca="1" si="35"/>
        <v/>
      </c>
      <c r="AL115" s="1" t="str">
        <f t="shared" ca="1" si="36"/>
        <v/>
      </c>
      <c r="AM115" s="1" t="str">
        <f t="shared" ca="1" si="37"/>
        <v/>
      </c>
      <c r="AN115" s="1" t="str">
        <f t="shared" ca="1" si="38"/>
        <v/>
      </c>
      <c r="AO115" s="1" t="str">
        <f t="shared" ca="1" si="39"/>
        <v/>
      </c>
      <c r="AP115" s="1" t="str">
        <f t="shared" ca="1" si="40"/>
        <v/>
      </c>
      <c r="AQ115" s="262" t="str">
        <f t="shared" ca="1" si="41"/>
        <v/>
      </c>
    </row>
    <row r="116" spans="1:43" x14ac:dyDescent="0.25">
      <c r="A116" s="5" t="str">
        <f t="shared" si="52"/>
        <v>COR_38_2</v>
      </c>
      <c r="B116" s="1">
        <f t="shared" si="27"/>
        <v>202223</v>
      </c>
      <c r="C116" s="231" t="s">
        <v>287</v>
      </c>
      <c r="D116" s="1">
        <v>38</v>
      </c>
      <c r="E116" s="1">
        <v>2</v>
      </c>
      <c r="F116" s="2">
        <f t="shared" si="42"/>
        <v>0</v>
      </c>
      <c r="G116" s="236">
        <f t="shared" si="43"/>
        <v>0</v>
      </c>
      <c r="I116" s="3">
        <v>41</v>
      </c>
      <c r="J116" s="3">
        <v>113</v>
      </c>
      <c r="K116" s="132"/>
      <c r="AB116" s="233">
        <f t="shared" si="44"/>
        <v>202223</v>
      </c>
      <c r="AC116" s="233" t="s">
        <v>231</v>
      </c>
      <c r="AD116" s="233">
        <v>47</v>
      </c>
      <c r="AE116" s="1">
        <v>9</v>
      </c>
      <c r="AF116" s="233">
        <f t="shared" si="45"/>
        <v>0</v>
      </c>
      <c r="AG116" s="233">
        <f t="shared" ca="1" si="46"/>
        <v>0</v>
      </c>
      <c r="AH116" s="233">
        <f t="shared" ca="1" si="47"/>
        <v>0</v>
      </c>
      <c r="AI116" s="233">
        <f t="shared" ca="1" si="48"/>
        <v>0</v>
      </c>
      <c r="AJ116" s="1" t="str">
        <f t="shared" ca="1" si="34"/>
        <v/>
      </c>
      <c r="AK116" s="1" t="str">
        <f t="shared" ca="1" si="35"/>
        <v/>
      </c>
      <c r="AL116" s="1" t="str">
        <f t="shared" ca="1" si="36"/>
        <v/>
      </c>
      <c r="AM116" s="1" t="str">
        <f t="shared" ca="1" si="37"/>
        <v/>
      </c>
      <c r="AN116" s="1" t="str">
        <f t="shared" ca="1" si="38"/>
        <v/>
      </c>
      <c r="AO116" s="1" t="str">
        <f t="shared" ca="1" si="39"/>
        <v/>
      </c>
      <c r="AP116" s="1" t="str">
        <f t="shared" ca="1" si="40"/>
        <v/>
      </c>
      <c r="AQ116" s="262" t="str">
        <f t="shared" ca="1" si="41"/>
        <v/>
      </c>
    </row>
    <row r="117" spans="1:43" x14ac:dyDescent="0.25">
      <c r="A117" s="5" t="str">
        <f t="shared" si="52"/>
        <v>COR_39_2</v>
      </c>
      <c r="B117" s="1">
        <f t="shared" si="27"/>
        <v>202223</v>
      </c>
      <c r="C117" s="231" t="s">
        <v>287</v>
      </c>
      <c r="D117" s="1">
        <v>39</v>
      </c>
      <c r="E117" s="1">
        <v>2</v>
      </c>
      <c r="F117" s="2">
        <f t="shared" si="42"/>
        <v>0</v>
      </c>
      <c r="G117" s="236">
        <f t="shared" si="43"/>
        <v>0</v>
      </c>
      <c r="I117" s="3">
        <v>42</v>
      </c>
      <c r="J117" s="3">
        <v>114</v>
      </c>
      <c r="K117" s="132"/>
      <c r="AB117" s="233">
        <f t="shared" si="44"/>
        <v>202223</v>
      </c>
      <c r="AC117" s="233" t="s">
        <v>231</v>
      </c>
      <c r="AD117" s="233">
        <v>20</v>
      </c>
      <c r="AE117" s="1">
        <v>9</v>
      </c>
      <c r="AF117" s="233">
        <f t="shared" si="45"/>
        <v>0</v>
      </c>
      <c r="AG117" s="233">
        <f t="shared" ca="1" si="46"/>
        <v>0</v>
      </c>
      <c r="AH117" s="233">
        <f t="shared" ca="1" si="47"/>
        <v>0</v>
      </c>
      <c r="AI117" s="233">
        <f t="shared" ca="1" si="48"/>
        <v>0</v>
      </c>
      <c r="AJ117" s="1" t="str">
        <f t="shared" ca="1" si="34"/>
        <v/>
      </c>
      <c r="AK117" s="1" t="str">
        <f t="shared" ca="1" si="35"/>
        <v/>
      </c>
      <c r="AL117" s="1" t="str">
        <f t="shared" ca="1" si="36"/>
        <v/>
      </c>
      <c r="AM117" s="1" t="str">
        <f t="shared" ca="1" si="37"/>
        <v/>
      </c>
      <c r="AN117" s="1" t="str">
        <f t="shared" ca="1" si="38"/>
        <v/>
      </c>
      <c r="AO117" s="1" t="str">
        <f t="shared" ca="1" si="39"/>
        <v/>
      </c>
      <c r="AP117" s="1" t="str">
        <f t="shared" ca="1" si="40"/>
        <v/>
      </c>
      <c r="AQ117" s="262" t="str">
        <f t="shared" ca="1" si="41"/>
        <v/>
      </c>
    </row>
    <row r="118" spans="1:43" x14ac:dyDescent="0.25">
      <c r="A118" s="5" t="str">
        <f t="shared" si="52"/>
        <v>COR_40_2</v>
      </c>
      <c r="B118" s="1">
        <f t="shared" si="27"/>
        <v>202223</v>
      </c>
      <c r="C118" s="231" t="s">
        <v>287</v>
      </c>
      <c r="D118" s="1">
        <v>40</v>
      </c>
      <c r="E118" s="1">
        <v>2</v>
      </c>
      <c r="F118" s="2">
        <f t="shared" si="42"/>
        <v>0</v>
      </c>
      <c r="G118" s="236">
        <f t="shared" si="43"/>
        <v>0</v>
      </c>
      <c r="I118" s="3">
        <v>43</v>
      </c>
      <c r="J118" s="3">
        <v>115</v>
      </c>
      <c r="K118" s="132"/>
      <c r="AB118" s="233">
        <f t="shared" si="44"/>
        <v>202223</v>
      </c>
      <c r="AC118" s="233" t="s">
        <v>231</v>
      </c>
      <c r="AD118" s="233">
        <v>21</v>
      </c>
      <c r="AE118" s="1">
        <v>9</v>
      </c>
      <c r="AF118" s="233">
        <f t="shared" si="45"/>
        <v>0</v>
      </c>
      <c r="AG118" s="233">
        <f t="shared" ca="1" si="46"/>
        <v>0</v>
      </c>
      <c r="AH118" s="233">
        <f t="shared" ca="1" si="47"/>
        <v>0</v>
      </c>
      <c r="AI118" s="233">
        <f t="shared" ca="1" si="48"/>
        <v>0</v>
      </c>
      <c r="AJ118" s="1" t="str">
        <f t="shared" ca="1" si="34"/>
        <v/>
      </c>
      <c r="AK118" s="1" t="str">
        <f t="shared" ca="1" si="35"/>
        <v/>
      </c>
      <c r="AL118" s="1" t="str">
        <f t="shared" ca="1" si="36"/>
        <v/>
      </c>
      <c r="AM118" s="1" t="str">
        <f t="shared" ca="1" si="37"/>
        <v/>
      </c>
      <c r="AN118" s="1" t="str">
        <f t="shared" ca="1" si="38"/>
        <v/>
      </c>
      <c r="AO118" s="1" t="str">
        <f t="shared" ca="1" si="39"/>
        <v/>
      </c>
      <c r="AP118" s="1" t="str">
        <f t="shared" ca="1" si="40"/>
        <v/>
      </c>
      <c r="AQ118" s="262" t="str">
        <f t="shared" ca="1" si="41"/>
        <v/>
      </c>
    </row>
    <row r="119" spans="1:43" x14ac:dyDescent="0.25">
      <c r="A119" s="5" t="str">
        <f t="shared" si="52"/>
        <v>COR_41_2</v>
      </c>
      <c r="B119" s="1">
        <f t="shared" si="27"/>
        <v>202223</v>
      </c>
      <c r="C119" s="231" t="s">
        <v>287</v>
      </c>
      <c r="D119" s="1">
        <v>41</v>
      </c>
      <c r="E119" s="1">
        <v>2</v>
      </c>
      <c r="F119" s="2">
        <f t="shared" si="42"/>
        <v>0</v>
      </c>
      <c r="G119" s="236">
        <f t="shared" si="43"/>
        <v>0</v>
      </c>
      <c r="I119" s="3">
        <v>44</v>
      </c>
      <c r="J119" s="3">
        <v>116</v>
      </c>
      <c r="K119" s="132"/>
      <c r="AB119" s="233">
        <f t="shared" si="44"/>
        <v>202223</v>
      </c>
      <c r="AC119" s="233" t="s">
        <v>231</v>
      </c>
      <c r="AD119" s="233">
        <v>22</v>
      </c>
      <c r="AE119" s="1">
        <v>9</v>
      </c>
      <c r="AF119" s="233">
        <f t="shared" si="45"/>
        <v>0</v>
      </c>
      <c r="AG119" s="233">
        <f t="shared" ca="1" si="46"/>
        <v>0</v>
      </c>
      <c r="AH119" s="233">
        <f t="shared" ca="1" si="47"/>
        <v>0</v>
      </c>
      <c r="AI119" s="233">
        <f t="shared" ca="1" si="48"/>
        <v>0</v>
      </c>
      <c r="AJ119" s="1" t="str">
        <f t="shared" ca="1" si="34"/>
        <v/>
      </c>
      <c r="AK119" s="1" t="str">
        <f t="shared" ca="1" si="35"/>
        <v/>
      </c>
      <c r="AL119" s="1" t="str">
        <f t="shared" ca="1" si="36"/>
        <v/>
      </c>
      <c r="AM119" s="1" t="str">
        <f t="shared" ca="1" si="37"/>
        <v/>
      </c>
      <c r="AN119" s="1" t="str">
        <f t="shared" ca="1" si="38"/>
        <v/>
      </c>
      <c r="AO119" s="1" t="str">
        <f t="shared" ca="1" si="39"/>
        <v/>
      </c>
      <c r="AP119" s="1" t="str">
        <f t="shared" ca="1" si="40"/>
        <v/>
      </c>
      <c r="AQ119" s="262" t="str">
        <f t="shared" ca="1" si="41"/>
        <v/>
      </c>
    </row>
    <row r="120" spans="1:43" x14ac:dyDescent="0.25">
      <c r="A120" s="5" t="str">
        <f t="shared" si="52"/>
        <v>COR_42_2</v>
      </c>
      <c r="B120" s="1">
        <f t="shared" si="27"/>
        <v>202223</v>
      </c>
      <c r="C120" s="231" t="s">
        <v>287</v>
      </c>
      <c r="D120" s="1">
        <v>42</v>
      </c>
      <c r="E120" s="1">
        <v>2</v>
      </c>
      <c r="F120" s="2">
        <f t="shared" si="42"/>
        <v>0</v>
      </c>
      <c r="G120" s="236">
        <f t="shared" si="43"/>
        <v>0</v>
      </c>
      <c r="I120" s="3">
        <v>45</v>
      </c>
      <c r="J120" s="3">
        <v>117</v>
      </c>
      <c r="K120" s="132"/>
      <c r="AB120" s="233">
        <f t="shared" si="44"/>
        <v>202223</v>
      </c>
      <c r="AC120" s="233" t="s">
        <v>231</v>
      </c>
      <c r="AD120" s="233">
        <v>48</v>
      </c>
      <c r="AE120" s="1">
        <v>9</v>
      </c>
      <c r="AF120" s="233">
        <f t="shared" si="45"/>
        <v>0</v>
      </c>
      <c r="AG120" s="233">
        <f t="shared" ca="1" si="46"/>
        <v>0</v>
      </c>
      <c r="AH120" s="233">
        <f t="shared" ca="1" si="47"/>
        <v>0</v>
      </c>
      <c r="AI120" s="233">
        <f t="shared" ca="1" si="48"/>
        <v>0</v>
      </c>
      <c r="AJ120" s="1" t="str">
        <f t="shared" ca="1" si="34"/>
        <v/>
      </c>
      <c r="AK120" s="1" t="str">
        <f t="shared" ca="1" si="35"/>
        <v/>
      </c>
      <c r="AL120" s="1" t="str">
        <f t="shared" ca="1" si="36"/>
        <v/>
      </c>
      <c r="AM120" s="1" t="str">
        <f t="shared" ca="1" si="37"/>
        <v/>
      </c>
      <c r="AN120" s="1" t="str">
        <f t="shared" ca="1" si="38"/>
        <v/>
      </c>
      <c r="AO120" s="1" t="str">
        <f t="shared" ca="1" si="39"/>
        <v/>
      </c>
      <c r="AP120" s="1" t="str">
        <f t="shared" ca="1" si="40"/>
        <v/>
      </c>
      <c r="AQ120" s="262" t="str">
        <f t="shared" ca="1" si="41"/>
        <v/>
      </c>
    </row>
    <row r="121" spans="1:43" x14ac:dyDescent="0.25">
      <c r="A121" s="5" t="str">
        <f t="shared" si="52"/>
        <v>COR_43_2</v>
      </c>
      <c r="B121" s="1">
        <f t="shared" si="27"/>
        <v>202223</v>
      </c>
      <c r="C121" s="231" t="s">
        <v>287</v>
      </c>
      <c r="D121" s="1">
        <v>43</v>
      </c>
      <c r="E121" s="1">
        <v>2</v>
      </c>
      <c r="F121" s="2">
        <f t="shared" si="42"/>
        <v>0</v>
      </c>
      <c r="G121" s="236">
        <f t="shared" si="43"/>
        <v>0</v>
      </c>
      <c r="I121" s="3">
        <v>46</v>
      </c>
      <c r="J121" s="3">
        <v>118</v>
      </c>
      <c r="K121" s="132"/>
      <c r="AB121" s="233">
        <f t="shared" si="44"/>
        <v>202223</v>
      </c>
      <c r="AC121" s="233" t="s">
        <v>231</v>
      </c>
      <c r="AD121" s="233">
        <v>49</v>
      </c>
      <c r="AE121" s="1">
        <v>9</v>
      </c>
      <c r="AF121" s="233">
        <f t="shared" si="45"/>
        <v>0</v>
      </c>
      <c r="AG121" s="233">
        <f t="shared" ca="1" si="46"/>
        <v>0</v>
      </c>
      <c r="AH121" s="233">
        <f t="shared" ca="1" si="47"/>
        <v>0</v>
      </c>
      <c r="AI121" s="233">
        <f t="shared" ca="1" si="48"/>
        <v>0</v>
      </c>
      <c r="AJ121" s="1" t="str">
        <f t="shared" ca="1" si="34"/>
        <v/>
      </c>
      <c r="AK121" s="1" t="str">
        <f t="shared" ca="1" si="35"/>
        <v/>
      </c>
      <c r="AL121" s="1" t="str">
        <f t="shared" ca="1" si="36"/>
        <v/>
      </c>
      <c r="AM121" s="1" t="str">
        <f t="shared" ca="1" si="37"/>
        <v/>
      </c>
      <c r="AN121" s="1" t="str">
        <f t="shared" ca="1" si="38"/>
        <v/>
      </c>
      <c r="AO121" s="1" t="str">
        <f t="shared" ca="1" si="39"/>
        <v/>
      </c>
      <c r="AP121" s="1" t="str">
        <f t="shared" ca="1" si="40"/>
        <v/>
      </c>
      <c r="AQ121" s="262" t="str">
        <f t="shared" ca="1" si="41"/>
        <v/>
      </c>
    </row>
    <row r="122" spans="1:43" x14ac:dyDescent="0.25">
      <c r="A122" s="5" t="str">
        <f t="shared" si="52"/>
        <v>COR_44_2</v>
      </c>
      <c r="B122" s="1">
        <f t="shared" si="27"/>
        <v>202223</v>
      </c>
      <c r="C122" s="231" t="s">
        <v>287</v>
      </c>
      <c r="D122" s="1">
        <v>44</v>
      </c>
      <c r="E122" s="1">
        <v>2</v>
      </c>
      <c r="F122" s="2">
        <f t="shared" si="42"/>
        <v>0</v>
      </c>
      <c r="G122" s="236">
        <f t="shared" si="43"/>
        <v>0</v>
      </c>
      <c r="I122" s="3">
        <v>47</v>
      </c>
      <c r="J122" s="3">
        <v>119</v>
      </c>
      <c r="K122" s="132"/>
      <c r="AB122" s="233">
        <f t="shared" si="44"/>
        <v>202223</v>
      </c>
      <c r="AC122" s="233" t="s">
        <v>231</v>
      </c>
      <c r="AD122" s="233">
        <v>54</v>
      </c>
      <c r="AE122" s="1">
        <v>9</v>
      </c>
      <c r="AF122" s="233">
        <f t="shared" si="45"/>
        <v>0</v>
      </c>
      <c r="AG122" s="233">
        <f t="shared" ca="1" si="46"/>
        <v>0</v>
      </c>
      <c r="AH122" s="233">
        <f t="shared" ca="1" si="47"/>
        <v>0</v>
      </c>
      <c r="AI122" s="233">
        <f t="shared" ca="1" si="48"/>
        <v>0</v>
      </c>
      <c r="AJ122" s="1" t="str">
        <f t="shared" ca="1" si="34"/>
        <v/>
      </c>
      <c r="AK122" s="1" t="str">
        <f t="shared" ca="1" si="35"/>
        <v/>
      </c>
      <c r="AL122" s="1" t="str">
        <f t="shared" ca="1" si="36"/>
        <v/>
      </c>
      <c r="AM122" s="1" t="str">
        <f t="shared" ca="1" si="37"/>
        <v/>
      </c>
      <c r="AN122" s="1" t="str">
        <f t="shared" ca="1" si="38"/>
        <v/>
      </c>
      <c r="AO122" s="1" t="str">
        <f t="shared" ca="1" si="39"/>
        <v/>
      </c>
      <c r="AP122" s="1" t="str">
        <f t="shared" ca="1" si="40"/>
        <v/>
      </c>
      <c r="AQ122" s="262" t="str">
        <f t="shared" ca="1" si="41"/>
        <v/>
      </c>
    </row>
    <row r="123" spans="1:43" x14ac:dyDescent="0.25">
      <c r="A123" s="5" t="str">
        <f t="shared" si="52"/>
        <v>COR_46_2</v>
      </c>
      <c r="B123" s="1">
        <f t="shared" si="27"/>
        <v>202223</v>
      </c>
      <c r="C123" s="231" t="s">
        <v>287</v>
      </c>
      <c r="D123" s="1">
        <v>46</v>
      </c>
      <c r="E123" s="1">
        <v>2</v>
      </c>
      <c r="F123" s="2">
        <f t="shared" si="42"/>
        <v>0</v>
      </c>
      <c r="G123" s="236">
        <f t="shared" si="43"/>
        <v>0</v>
      </c>
      <c r="I123" s="3">
        <v>48</v>
      </c>
      <c r="J123" s="3">
        <v>120</v>
      </c>
      <c r="K123" s="132"/>
      <c r="AB123" s="233">
        <f t="shared" si="44"/>
        <v>202223</v>
      </c>
      <c r="AC123" s="233" t="s">
        <v>231</v>
      </c>
      <c r="AD123" s="233">
        <v>55</v>
      </c>
      <c r="AE123" s="1">
        <v>9</v>
      </c>
      <c r="AF123" s="233">
        <f t="shared" si="45"/>
        <v>0</v>
      </c>
      <c r="AG123" s="233">
        <f t="shared" ca="1" si="46"/>
        <v>0</v>
      </c>
      <c r="AH123" s="233">
        <f t="shared" ca="1" si="47"/>
        <v>0</v>
      </c>
      <c r="AI123" s="233">
        <f t="shared" ca="1" si="48"/>
        <v>0</v>
      </c>
      <c r="AJ123" s="1" t="str">
        <f t="shared" ca="1" si="34"/>
        <v/>
      </c>
      <c r="AK123" s="1" t="str">
        <f t="shared" ca="1" si="35"/>
        <v/>
      </c>
      <c r="AL123" s="1" t="str">
        <f t="shared" ca="1" si="36"/>
        <v/>
      </c>
      <c r="AM123" s="1" t="str">
        <f t="shared" ca="1" si="37"/>
        <v/>
      </c>
      <c r="AN123" s="1" t="str">
        <f t="shared" ca="1" si="38"/>
        <v/>
      </c>
      <c r="AO123" s="1" t="str">
        <f t="shared" ca="1" si="39"/>
        <v/>
      </c>
      <c r="AP123" s="1" t="str">
        <f t="shared" ca="1" si="40"/>
        <v/>
      </c>
      <c r="AQ123" s="262" t="str">
        <f t="shared" ca="1" si="41"/>
        <v/>
      </c>
    </row>
    <row r="124" spans="1:43" x14ac:dyDescent="0.25">
      <c r="A124" s="5" t="str">
        <f t="shared" si="52"/>
        <v>COR_47_2</v>
      </c>
      <c r="B124" s="1">
        <f t="shared" si="27"/>
        <v>202223</v>
      </c>
      <c r="C124" s="231" t="s">
        <v>287</v>
      </c>
      <c r="D124" s="1">
        <v>47</v>
      </c>
      <c r="E124" s="1">
        <v>2</v>
      </c>
      <c r="F124" s="2">
        <f t="shared" si="42"/>
        <v>0</v>
      </c>
      <c r="G124" s="236">
        <f t="shared" si="43"/>
        <v>0</v>
      </c>
      <c r="I124" s="3">
        <v>49</v>
      </c>
      <c r="J124" s="3">
        <v>121</v>
      </c>
      <c r="K124" s="132"/>
      <c r="AB124" s="233">
        <f t="shared" si="44"/>
        <v>202223</v>
      </c>
      <c r="AC124" s="233" t="s">
        <v>231</v>
      </c>
      <c r="AD124" s="233">
        <v>56</v>
      </c>
      <c r="AE124" s="1">
        <v>9</v>
      </c>
      <c r="AF124" s="233">
        <f t="shared" si="45"/>
        <v>0</v>
      </c>
      <c r="AG124" s="233">
        <f t="shared" ca="1" si="46"/>
        <v>0</v>
      </c>
      <c r="AH124" s="233">
        <f t="shared" ca="1" si="47"/>
        <v>0</v>
      </c>
      <c r="AI124" s="233">
        <f t="shared" ca="1" si="48"/>
        <v>0</v>
      </c>
      <c r="AJ124" s="1" t="str">
        <f t="shared" ca="1" si="34"/>
        <v/>
      </c>
      <c r="AK124" s="1" t="str">
        <f t="shared" ca="1" si="35"/>
        <v/>
      </c>
      <c r="AL124" s="1" t="str">
        <f t="shared" ca="1" si="36"/>
        <v/>
      </c>
      <c r="AM124" s="1" t="str">
        <f t="shared" ca="1" si="37"/>
        <v/>
      </c>
      <c r="AN124" s="1" t="str">
        <f t="shared" ca="1" si="38"/>
        <v/>
      </c>
      <c r="AO124" s="1" t="str">
        <f t="shared" ca="1" si="39"/>
        <v/>
      </c>
      <c r="AP124" s="1" t="str">
        <f t="shared" ca="1" si="40"/>
        <v/>
      </c>
      <c r="AQ124" s="262" t="str">
        <f t="shared" ca="1" si="41"/>
        <v/>
      </c>
    </row>
    <row r="125" spans="1:43" x14ac:dyDescent="0.25">
      <c r="A125" s="5" t="str">
        <f t="shared" si="52"/>
        <v>COR_48_2</v>
      </c>
      <c r="B125" s="1">
        <f t="shared" si="27"/>
        <v>202223</v>
      </c>
      <c r="C125" s="231" t="s">
        <v>287</v>
      </c>
      <c r="D125" s="1">
        <v>48</v>
      </c>
      <c r="E125" s="1">
        <v>2</v>
      </c>
      <c r="F125" s="2">
        <f t="shared" si="42"/>
        <v>0</v>
      </c>
      <c r="G125" s="236">
        <f t="shared" si="43"/>
        <v>0</v>
      </c>
      <c r="I125" s="3">
        <v>50</v>
      </c>
      <c r="J125" s="3">
        <v>122</v>
      </c>
      <c r="K125" s="132"/>
      <c r="AB125" s="233">
        <f t="shared" si="44"/>
        <v>202223</v>
      </c>
      <c r="AC125" s="233" t="s">
        <v>231</v>
      </c>
      <c r="AD125" s="233">
        <v>57</v>
      </c>
      <c r="AE125" s="233">
        <v>9</v>
      </c>
      <c r="AF125" s="233">
        <f>UANumber</f>
        <v>0</v>
      </c>
      <c r="AG125" s="233">
        <f ca="1">IF(VLOOKUP($AD125,INDIRECT($AC125&amp;"Val"),2,FALSE)="",0,VLOOKUP($AD125,INDIRECT($AC125&amp;"Val"),2,FALSE))</f>
        <v>0</v>
      </c>
      <c r="AH125" s="233">
        <f ca="1">IF(VLOOKUP($AD125,INDIRECT($AC125&amp;"Val"),3,FALSE)="",0,VLOOKUP($AD125,INDIRECT($AC125&amp;"Val"),3,FALSE))</f>
        <v>0</v>
      </c>
      <c r="AI125" s="233">
        <f ca="1">IF(VLOOKUP($AD125,INDIRECT($AC125&amp;"Val"),4,FALSE)="",0,VLOOKUP($AD125,INDIRECT($AC125&amp;"Val"),4,FALSE))</f>
        <v>0</v>
      </c>
      <c r="AJ125" s="233" t="str">
        <f ca="1">IF(VLOOKUP($AD125,INDIRECT($AC125&amp;"Val"),7,FALSE)="","",VLOOKUP($AD125,INDIRECT($AC125&amp;"Val"),7,FALSE))</f>
        <v/>
      </c>
      <c r="AK125" s="233" t="str">
        <f ca="1">IF(VLOOKUP($AD125,INDIRECT($AC125&amp;"Val"),8,FALSE)="","",VLOOKUP($AD125,INDIRECT($AC125&amp;"Val"),8,FALSE))</f>
        <v/>
      </c>
      <c r="AL125" s="233" t="str">
        <f ca="1">IF(VLOOKUP($AD125,INDIRECT($AC125&amp;"Val"),9,FALSE)="","",VLOOKUP($AD125,INDIRECT($AC125&amp;"Val"),9,FALSE))</f>
        <v/>
      </c>
      <c r="AM125" s="233" t="str">
        <f ca="1">IF(VLOOKUP($AD125,INDIRECT($AC125&amp;"Val"),10,FALSE)="","",VLOOKUP($AD125,INDIRECT($AC125&amp;"Val"),10,FALSE))</f>
        <v/>
      </c>
      <c r="AN125" s="233" t="str">
        <f ca="1">IF(VLOOKUP($AD125,INDIRECT($AC125&amp;"Val"),11,FALSE)="","",VLOOKUP($AD125,INDIRECT($AC125&amp;"Val"),11,FALSE))</f>
        <v/>
      </c>
      <c r="AO125" s="233" t="str">
        <f ca="1">IF(VLOOKUP($AD125,INDIRECT($AC125&amp;"Val"),12,FALSE)="","",VLOOKUP($AD125,INDIRECT($AC125&amp;"Val"),12,FALSE))</f>
        <v/>
      </c>
      <c r="AP125" s="233" t="str">
        <f ca="1">IF(VLOOKUP($AD125,INDIRECT($AC125&amp;"Val"),13,FALSE)="","",VLOOKUP($AD125,INDIRECT($AC125&amp;"Val"),13,FALSE))</f>
        <v/>
      </c>
      <c r="AQ125" s="324" t="str">
        <f ca="1">IF(VLOOKUP($AD125,INDIRECT($AC125&amp;"Val"),14,FALSE)="","",VLOOKUP($AD125,INDIRECT($AC125&amp;"Val"),14,FALSE))</f>
        <v/>
      </c>
    </row>
    <row r="126" spans="1:43" x14ac:dyDescent="0.25">
      <c r="A126" s="5" t="str">
        <f t="shared" si="52"/>
        <v>COR_49_2</v>
      </c>
      <c r="B126" s="1">
        <f t="shared" si="27"/>
        <v>202223</v>
      </c>
      <c r="C126" s="231" t="s">
        <v>287</v>
      </c>
      <c r="D126" s="1">
        <v>49</v>
      </c>
      <c r="E126" s="1">
        <v>2</v>
      </c>
      <c r="F126" s="2">
        <f t="shared" si="42"/>
        <v>0</v>
      </c>
      <c r="G126" s="236">
        <f t="shared" si="43"/>
        <v>0</v>
      </c>
      <c r="I126" s="3">
        <v>51</v>
      </c>
      <c r="J126" s="3">
        <v>123</v>
      </c>
      <c r="K126" s="132"/>
    </row>
    <row r="127" spans="1:43" x14ac:dyDescent="0.25">
      <c r="A127" s="5" t="str">
        <f t="shared" si="52"/>
        <v>COR_50_2</v>
      </c>
      <c r="B127" s="1">
        <f t="shared" si="27"/>
        <v>202223</v>
      </c>
      <c r="C127" s="231" t="s">
        <v>287</v>
      </c>
      <c r="D127" s="1">
        <v>50</v>
      </c>
      <c r="E127" s="1">
        <v>2</v>
      </c>
      <c r="F127" s="2">
        <f t="shared" si="42"/>
        <v>0</v>
      </c>
      <c r="G127" s="236">
        <f t="shared" si="43"/>
        <v>0</v>
      </c>
      <c r="I127" s="3">
        <v>52</v>
      </c>
      <c r="J127" s="3">
        <v>124</v>
      </c>
      <c r="K127" s="132"/>
    </row>
    <row r="128" spans="1:43" x14ac:dyDescent="0.25">
      <c r="A128" s="5" t="str">
        <f t="shared" si="52"/>
        <v>COR_51_2</v>
      </c>
      <c r="B128" s="1">
        <f t="shared" si="27"/>
        <v>202223</v>
      </c>
      <c r="C128" s="231" t="s">
        <v>287</v>
      </c>
      <c r="D128" s="1">
        <v>51</v>
      </c>
      <c r="E128" s="1">
        <v>2</v>
      </c>
      <c r="F128" s="2">
        <f t="shared" si="42"/>
        <v>0</v>
      </c>
      <c r="G128" s="236">
        <f t="shared" si="43"/>
        <v>0</v>
      </c>
      <c r="I128" s="3">
        <v>53</v>
      </c>
      <c r="J128" s="3">
        <v>125</v>
      </c>
      <c r="K128" s="132"/>
    </row>
    <row r="129" spans="1:11" x14ac:dyDescent="0.25">
      <c r="A129" s="5" t="str">
        <f t="shared" si="52"/>
        <v>COR_52_2</v>
      </c>
      <c r="B129" s="1">
        <f t="shared" si="27"/>
        <v>202223</v>
      </c>
      <c r="C129" s="231" t="s">
        <v>287</v>
      </c>
      <c r="D129" s="1">
        <v>52</v>
      </c>
      <c r="E129" s="1">
        <v>2</v>
      </c>
      <c r="F129" s="2">
        <f t="shared" si="42"/>
        <v>0</v>
      </c>
      <c r="G129" s="236">
        <f t="shared" si="43"/>
        <v>0</v>
      </c>
      <c r="I129" s="3">
        <v>54</v>
      </c>
      <c r="J129" s="3">
        <v>126</v>
      </c>
      <c r="K129" s="132"/>
    </row>
    <row r="130" spans="1:11" x14ac:dyDescent="0.25">
      <c r="A130" s="5" t="str">
        <f t="shared" si="52"/>
        <v>COR_52.1_2</v>
      </c>
      <c r="B130" s="1">
        <f t="shared" si="27"/>
        <v>202223</v>
      </c>
      <c r="C130" s="231" t="s">
        <v>287</v>
      </c>
      <c r="D130" s="1">
        <v>52.1</v>
      </c>
      <c r="E130" s="1">
        <v>2</v>
      </c>
      <c r="F130" s="2">
        <f t="shared" si="42"/>
        <v>0</v>
      </c>
      <c r="G130" s="236">
        <f t="shared" si="43"/>
        <v>0</v>
      </c>
      <c r="I130" s="3">
        <v>55</v>
      </c>
      <c r="J130" s="3">
        <v>127</v>
      </c>
      <c r="K130" s="132"/>
    </row>
    <row r="131" spans="1:11" x14ac:dyDescent="0.25">
      <c r="A131" s="5" t="str">
        <f t="shared" si="52"/>
        <v>COR_52.2_2</v>
      </c>
      <c r="B131" s="1">
        <f t="shared" si="27"/>
        <v>202223</v>
      </c>
      <c r="C131" s="231" t="s">
        <v>287</v>
      </c>
      <c r="D131" s="1">
        <v>52.2</v>
      </c>
      <c r="E131" s="1">
        <v>2</v>
      </c>
      <c r="F131" s="2">
        <f t="shared" si="42"/>
        <v>0</v>
      </c>
      <c r="G131" s="236">
        <f t="shared" si="43"/>
        <v>0</v>
      </c>
      <c r="I131" s="3">
        <v>56</v>
      </c>
      <c r="J131" s="3">
        <v>128</v>
      </c>
      <c r="K131" s="132"/>
    </row>
    <row r="132" spans="1:11" x14ac:dyDescent="0.25">
      <c r="A132" s="5" t="str">
        <f t="shared" si="52"/>
        <v>COR_52.3_2</v>
      </c>
      <c r="B132" s="1">
        <f t="shared" si="27"/>
        <v>202223</v>
      </c>
      <c r="C132" s="231" t="s">
        <v>287</v>
      </c>
      <c r="D132" s="1">
        <v>52.3</v>
      </c>
      <c r="E132" s="1">
        <v>2</v>
      </c>
      <c r="F132" s="2">
        <f t="shared" si="42"/>
        <v>0</v>
      </c>
      <c r="G132" s="236">
        <f t="shared" si="43"/>
        <v>0</v>
      </c>
      <c r="I132" s="3">
        <v>57</v>
      </c>
      <c r="J132" s="3">
        <v>129</v>
      </c>
      <c r="K132" s="132"/>
    </row>
    <row r="133" spans="1:11" x14ac:dyDescent="0.25">
      <c r="A133" s="5" t="str">
        <f t="shared" si="52"/>
        <v>COR_52.4_2</v>
      </c>
      <c r="B133" s="1">
        <f t="shared" ref="B133:B197" si="53">Year</f>
        <v>202223</v>
      </c>
      <c r="C133" s="231" t="s">
        <v>287</v>
      </c>
      <c r="D133" s="1">
        <v>52.4</v>
      </c>
      <c r="E133" s="1">
        <v>2</v>
      </c>
      <c r="F133" s="2">
        <f t="shared" si="42"/>
        <v>0</v>
      </c>
      <c r="G133" s="236">
        <f t="shared" si="43"/>
        <v>0</v>
      </c>
      <c r="I133" s="3">
        <v>58</v>
      </c>
      <c r="J133" s="3">
        <v>130</v>
      </c>
      <c r="K133" s="132"/>
    </row>
    <row r="134" spans="1:11" x14ac:dyDescent="0.25">
      <c r="A134" s="5" t="str">
        <f t="shared" ref="A134:A198" si="54">C134&amp;"_"&amp;D134&amp;"_"&amp;E134</f>
        <v>COR_53_2</v>
      </c>
      <c r="B134" s="1">
        <f t="shared" si="53"/>
        <v>202223</v>
      </c>
      <c r="C134" s="231" t="s">
        <v>287</v>
      </c>
      <c r="D134" s="1">
        <v>53</v>
      </c>
      <c r="E134" s="1">
        <v>2</v>
      </c>
      <c r="F134" s="2">
        <f t="shared" si="42"/>
        <v>0</v>
      </c>
      <c r="G134" s="236">
        <f t="shared" si="43"/>
        <v>0</v>
      </c>
      <c r="I134" s="3">
        <v>59</v>
      </c>
      <c r="J134" s="3">
        <v>131</v>
      </c>
      <c r="K134" s="132"/>
    </row>
    <row r="135" spans="1:11" x14ac:dyDescent="0.25">
      <c r="A135" s="5" t="str">
        <f t="shared" si="54"/>
        <v>COR_54_2</v>
      </c>
      <c r="B135" s="1">
        <f t="shared" si="53"/>
        <v>202223</v>
      </c>
      <c r="C135" s="231" t="s">
        <v>287</v>
      </c>
      <c r="D135" s="1">
        <v>54</v>
      </c>
      <c r="E135" s="1">
        <v>2</v>
      </c>
      <c r="F135" s="2">
        <f t="shared" si="42"/>
        <v>0</v>
      </c>
      <c r="G135" s="236">
        <f t="shared" si="43"/>
        <v>0</v>
      </c>
      <c r="I135" s="3">
        <v>60</v>
      </c>
      <c r="J135" s="3">
        <v>132</v>
      </c>
      <c r="K135" s="132"/>
    </row>
    <row r="136" spans="1:11" x14ac:dyDescent="0.25">
      <c r="A136" s="5" t="str">
        <f t="shared" si="54"/>
        <v>COR_55_2</v>
      </c>
      <c r="B136" s="1">
        <f t="shared" si="53"/>
        <v>202223</v>
      </c>
      <c r="C136" s="231" t="s">
        <v>287</v>
      </c>
      <c r="D136" s="1">
        <v>55</v>
      </c>
      <c r="E136" s="1">
        <v>2</v>
      </c>
      <c r="F136" s="2">
        <f t="shared" si="42"/>
        <v>0</v>
      </c>
      <c r="G136" s="236">
        <f t="shared" si="43"/>
        <v>0</v>
      </c>
      <c r="I136" s="3">
        <v>61</v>
      </c>
      <c r="J136" s="3">
        <v>133</v>
      </c>
      <c r="K136" s="132"/>
    </row>
    <row r="137" spans="1:11" x14ac:dyDescent="0.25">
      <c r="A137" s="5" t="str">
        <f t="shared" si="54"/>
        <v>COR_55.1_2</v>
      </c>
      <c r="B137" s="1">
        <f t="shared" si="53"/>
        <v>202223</v>
      </c>
      <c r="C137" s="231" t="s">
        <v>287</v>
      </c>
      <c r="D137" s="1">
        <v>55.1</v>
      </c>
      <c r="E137" s="1">
        <v>2</v>
      </c>
      <c r="F137" s="2">
        <f t="shared" si="42"/>
        <v>0</v>
      </c>
      <c r="G137" s="236">
        <f t="shared" ref="G137:G142" si="55">IF(VLOOKUP(D137,COR1_2,E137+2,FALSE)="",0,VLOOKUP(D137,COR1_2,E137+2,FALSE))</f>
        <v>0</v>
      </c>
      <c r="I137" s="3">
        <v>62</v>
      </c>
      <c r="J137" s="3">
        <v>134</v>
      </c>
      <c r="K137" s="132"/>
    </row>
    <row r="138" spans="1:11" x14ac:dyDescent="0.25">
      <c r="A138" s="5" t="str">
        <f t="shared" si="54"/>
        <v>COR_56.1_2</v>
      </c>
      <c r="B138" s="1">
        <f t="shared" si="53"/>
        <v>202223</v>
      </c>
      <c r="C138" s="231" t="s">
        <v>287</v>
      </c>
      <c r="D138" s="1">
        <v>56.1</v>
      </c>
      <c r="E138" s="1">
        <v>2</v>
      </c>
      <c r="F138" s="2">
        <f t="shared" si="42"/>
        <v>0</v>
      </c>
      <c r="G138" s="236">
        <f t="shared" si="55"/>
        <v>0</v>
      </c>
      <c r="I138" s="3">
        <v>63</v>
      </c>
      <c r="J138" s="3">
        <v>135</v>
      </c>
      <c r="K138" s="132"/>
    </row>
    <row r="139" spans="1:11" x14ac:dyDescent="0.25">
      <c r="A139" s="5" t="str">
        <f t="shared" si="54"/>
        <v>COR_56.2_2</v>
      </c>
      <c r="B139" s="1">
        <f t="shared" si="53"/>
        <v>202223</v>
      </c>
      <c r="C139" s="231" t="s">
        <v>287</v>
      </c>
      <c r="D139" s="1">
        <v>56.2</v>
      </c>
      <c r="E139" s="1">
        <v>2</v>
      </c>
      <c r="F139" s="2">
        <f t="shared" si="42"/>
        <v>0</v>
      </c>
      <c r="G139" s="236">
        <f t="shared" si="55"/>
        <v>0</v>
      </c>
      <c r="I139" s="3">
        <v>64</v>
      </c>
      <c r="J139" s="3">
        <v>136</v>
      </c>
      <c r="K139" s="132"/>
    </row>
    <row r="140" spans="1:11" x14ac:dyDescent="0.25">
      <c r="A140" s="5" t="str">
        <f t="shared" si="54"/>
        <v>COR_57_2</v>
      </c>
      <c r="B140" s="1">
        <f t="shared" si="53"/>
        <v>202223</v>
      </c>
      <c r="C140" s="231" t="s">
        <v>287</v>
      </c>
      <c r="D140" s="1">
        <v>57</v>
      </c>
      <c r="E140" s="1">
        <v>2</v>
      </c>
      <c r="F140" s="2">
        <f t="shared" si="42"/>
        <v>0</v>
      </c>
      <c r="G140" s="236">
        <f t="shared" si="55"/>
        <v>0</v>
      </c>
      <c r="I140" s="3">
        <v>65</v>
      </c>
      <c r="J140" s="3">
        <v>137</v>
      </c>
      <c r="K140" s="132"/>
    </row>
    <row r="141" spans="1:11" x14ac:dyDescent="0.25">
      <c r="A141" s="5" t="str">
        <f t="shared" si="54"/>
        <v>COR_58_2</v>
      </c>
      <c r="B141" s="1">
        <f t="shared" si="53"/>
        <v>202223</v>
      </c>
      <c r="C141" s="231" t="s">
        <v>287</v>
      </c>
      <c r="D141" s="1">
        <v>58</v>
      </c>
      <c r="E141" s="1">
        <v>2</v>
      </c>
      <c r="F141" s="2">
        <f t="shared" si="42"/>
        <v>0</v>
      </c>
      <c r="G141" s="236">
        <f t="shared" si="55"/>
        <v>0</v>
      </c>
      <c r="I141" s="3">
        <v>66</v>
      </c>
      <c r="J141" s="3">
        <v>138</v>
      </c>
      <c r="K141" s="132"/>
    </row>
    <row r="142" spans="1:11" x14ac:dyDescent="0.25">
      <c r="A142" s="5" t="str">
        <f t="shared" si="54"/>
        <v>COR_59_2</v>
      </c>
      <c r="B142" s="1">
        <f t="shared" si="53"/>
        <v>202223</v>
      </c>
      <c r="C142" s="231" t="s">
        <v>287</v>
      </c>
      <c r="D142" s="1">
        <v>59</v>
      </c>
      <c r="E142" s="1">
        <v>2</v>
      </c>
      <c r="F142" s="2">
        <f t="shared" si="42"/>
        <v>0</v>
      </c>
      <c r="G142" s="236">
        <f t="shared" si="55"/>
        <v>0</v>
      </c>
      <c r="I142" s="3">
        <v>67</v>
      </c>
      <c r="J142" s="3">
        <v>139</v>
      </c>
      <c r="K142" s="132"/>
    </row>
    <row r="143" spans="1:11" x14ac:dyDescent="0.25">
      <c r="A143" s="5" t="str">
        <f t="shared" si="54"/>
        <v>COR_60_2</v>
      </c>
      <c r="B143" s="1">
        <f t="shared" si="53"/>
        <v>202223</v>
      </c>
      <c r="C143" s="231" t="s">
        <v>287</v>
      </c>
      <c r="D143" s="1">
        <v>60</v>
      </c>
      <c r="E143" s="1">
        <v>2</v>
      </c>
      <c r="F143" s="2">
        <f t="shared" si="42"/>
        <v>0</v>
      </c>
      <c r="G143" s="236">
        <f t="shared" si="43"/>
        <v>0</v>
      </c>
      <c r="I143" s="3">
        <v>68</v>
      </c>
      <c r="J143" s="3">
        <v>140</v>
      </c>
      <c r="K143" s="132"/>
    </row>
    <row r="144" spans="1:11" x14ac:dyDescent="0.25">
      <c r="A144" s="5" t="str">
        <f t="shared" si="54"/>
        <v>COR_61_2</v>
      </c>
      <c r="B144" s="1">
        <f t="shared" si="53"/>
        <v>202223</v>
      </c>
      <c r="C144" s="231" t="s">
        <v>287</v>
      </c>
      <c r="D144" s="1">
        <v>61</v>
      </c>
      <c r="E144" s="1">
        <v>2</v>
      </c>
      <c r="F144" s="2">
        <f t="shared" ref="F144:F213" si="56">UANumber</f>
        <v>0</v>
      </c>
      <c r="G144" s="236">
        <f t="shared" si="43"/>
        <v>0</v>
      </c>
      <c r="I144" s="3">
        <v>69</v>
      </c>
      <c r="J144" s="3">
        <v>141</v>
      </c>
      <c r="K144" s="132"/>
    </row>
    <row r="145" spans="1:11" x14ac:dyDescent="0.25">
      <c r="A145" s="5" t="str">
        <f t="shared" si="54"/>
        <v>COR_62_2</v>
      </c>
      <c r="B145" s="1">
        <f t="shared" si="53"/>
        <v>202223</v>
      </c>
      <c r="C145" s="231" t="s">
        <v>287</v>
      </c>
      <c r="D145" s="1">
        <v>62</v>
      </c>
      <c r="E145" s="1">
        <v>2</v>
      </c>
      <c r="F145" s="2">
        <f t="shared" si="56"/>
        <v>0</v>
      </c>
      <c r="G145" s="236">
        <f t="shared" ref="G145:G215" si="57">IF(VLOOKUP(D145,COR1_2,E145+2,FALSE)="",0,VLOOKUP(D145,COR1_2,E145+2,FALSE))</f>
        <v>0</v>
      </c>
      <c r="I145" s="3">
        <v>70</v>
      </c>
      <c r="J145" s="3">
        <v>142</v>
      </c>
      <c r="K145" s="132"/>
    </row>
    <row r="146" spans="1:11" x14ac:dyDescent="0.25">
      <c r="A146" s="5" t="str">
        <f t="shared" si="54"/>
        <v>COR_63_2</v>
      </c>
      <c r="B146" s="1">
        <f t="shared" si="53"/>
        <v>202223</v>
      </c>
      <c r="C146" s="231" t="s">
        <v>287</v>
      </c>
      <c r="D146" s="1">
        <v>63</v>
      </c>
      <c r="E146" s="1">
        <v>2</v>
      </c>
      <c r="F146" s="2">
        <f t="shared" si="56"/>
        <v>0</v>
      </c>
      <c r="G146" s="236">
        <f t="shared" si="57"/>
        <v>0</v>
      </c>
      <c r="I146" s="3">
        <v>71</v>
      </c>
      <c r="J146" s="3">
        <v>143</v>
      </c>
      <c r="K146" s="133">
        <f>SUM(G76:G148)</f>
        <v>0</v>
      </c>
    </row>
    <row r="147" spans="1:11" x14ac:dyDescent="0.25">
      <c r="A147" s="5" t="str">
        <f t="shared" si="54"/>
        <v>COR_65_2</v>
      </c>
      <c r="B147" s="1">
        <f t="shared" si="53"/>
        <v>202223</v>
      </c>
      <c r="C147" s="231" t="s">
        <v>287</v>
      </c>
      <c r="D147" s="1">
        <v>65</v>
      </c>
      <c r="E147" s="1">
        <v>2</v>
      </c>
      <c r="F147" s="2">
        <f t="shared" si="56"/>
        <v>0</v>
      </c>
      <c r="G147" s="236">
        <f t="shared" si="57"/>
        <v>0</v>
      </c>
      <c r="I147" s="3">
        <v>72</v>
      </c>
      <c r="J147" s="3">
        <v>144</v>
      </c>
      <c r="K147" s="133">
        <f>SUM('COR1-2'!E11:E89)</f>
        <v>0</v>
      </c>
    </row>
    <row r="148" spans="1:11" x14ac:dyDescent="0.25">
      <c r="A148" s="5" t="str">
        <f t="shared" si="54"/>
        <v>COR_66_2</v>
      </c>
      <c r="B148" s="1">
        <f t="shared" si="53"/>
        <v>202223</v>
      </c>
      <c r="C148" s="231" t="s">
        <v>287</v>
      </c>
      <c r="D148" s="1">
        <v>66</v>
      </c>
      <c r="E148" s="1">
        <v>2</v>
      </c>
      <c r="F148" s="2">
        <f t="shared" si="56"/>
        <v>0</v>
      </c>
      <c r="G148" s="236">
        <f t="shared" si="57"/>
        <v>0</v>
      </c>
      <c r="I148" s="3">
        <v>73</v>
      </c>
      <c r="J148" s="3">
        <v>145</v>
      </c>
      <c r="K148" s="134">
        <f>K146-K147</f>
        <v>0</v>
      </c>
    </row>
    <row r="149" spans="1:11" x14ac:dyDescent="0.25">
      <c r="A149" s="5" t="str">
        <f t="shared" si="54"/>
        <v>COR_1.1_3</v>
      </c>
      <c r="B149" s="1">
        <f t="shared" si="53"/>
        <v>202223</v>
      </c>
      <c r="C149" s="231" t="s">
        <v>287</v>
      </c>
      <c r="D149" s="1">
        <v>1.1000000000000001</v>
      </c>
      <c r="E149" s="1">
        <v>3</v>
      </c>
      <c r="F149" s="2">
        <f t="shared" si="56"/>
        <v>0</v>
      </c>
      <c r="G149" s="236">
        <f>IF(VLOOKUP(D149,COR1_2,E149+2,FALSE)="",0,VLOOKUP(D149,COR1_2,E149+2,FALSE))</f>
        <v>0</v>
      </c>
      <c r="I149" s="3">
        <v>1</v>
      </c>
      <c r="J149" s="3">
        <v>146</v>
      </c>
      <c r="K149" s="131"/>
    </row>
    <row r="150" spans="1:11" x14ac:dyDescent="0.25">
      <c r="A150" s="5" t="str">
        <f t="shared" si="54"/>
        <v>COR_1.2_3</v>
      </c>
      <c r="B150" s="1">
        <f t="shared" si="53"/>
        <v>202223</v>
      </c>
      <c r="C150" s="231" t="s">
        <v>287</v>
      </c>
      <c r="D150" s="1">
        <v>1.2</v>
      </c>
      <c r="E150" s="1">
        <v>3</v>
      </c>
      <c r="F150" s="2">
        <f t="shared" si="56"/>
        <v>0</v>
      </c>
      <c r="G150" s="236">
        <f t="shared" si="57"/>
        <v>0</v>
      </c>
      <c r="I150" s="3">
        <v>2</v>
      </c>
      <c r="J150" s="3">
        <v>147</v>
      </c>
      <c r="K150" s="132"/>
    </row>
    <row r="151" spans="1:11" x14ac:dyDescent="0.25">
      <c r="A151" s="5" t="str">
        <f t="shared" si="54"/>
        <v>COR_2_3</v>
      </c>
      <c r="B151" s="1">
        <f t="shared" si="53"/>
        <v>202223</v>
      </c>
      <c r="C151" s="231" t="s">
        <v>287</v>
      </c>
      <c r="D151" s="1">
        <v>2</v>
      </c>
      <c r="E151" s="1">
        <v>3</v>
      </c>
      <c r="F151" s="2">
        <f t="shared" si="56"/>
        <v>0</v>
      </c>
      <c r="G151" s="236">
        <f t="shared" si="57"/>
        <v>0</v>
      </c>
      <c r="I151" s="3">
        <v>3</v>
      </c>
      <c r="J151" s="3">
        <v>148</v>
      </c>
      <c r="K151" s="132"/>
    </row>
    <row r="152" spans="1:11" x14ac:dyDescent="0.25">
      <c r="A152" s="5" t="str">
        <f>C152&amp;"_"&amp;D152&amp;"_"&amp;E152</f>
        <v>COR_2.1_3</v>
      </c>
      <c r="B152" s="1">
        <f t="shared" si="17"/>
        <v>202223</v>
      </c>
      <c r="C152" s="231" t="s">
        <v>287</v>
      </c>
      <c r="D152" s="1">
        <v>2.1</v>
      </c>
      <c r="E152" s="608">
        <v>3</v>
      </c>
      <c r="F152" s="2">
        <f t="shared" si="18"/>
        <v>0</v>
      </c>
      <c r="G152" s="236">
        <f>IF(VLOOKUP(D152,COR1_2,E152+2,FALSE)="",0,VLOOKUP(D152,COR1_2,E152+2,FALSE))</f>
        <v>0</v>
      </c>
      <c r="I152" s="3">
        <v>4</v>
      </c>
      <c r="J152" s="3">
        <v>149</v>
      </c>
      <c r="K152" s="132"/>
    </row>
    <row r="153" spans="1:11" x14ac:dyDescent="0.25">
      <c r="A153" s="5" t="str">
        <f t="shared" si="54"/>
        <v>COR_3_3</v>
      </c>
      <c r="B153" s="1">
        <f t="shared" si="53"/>
        <v>202223</v>
      </c>
      <c r="C153" s="231" t="s">
        <v>287</v>
      </c>
      <c r="D153" s="1">
        <v>3</v>
      </c>
      <c r="E153" s="1">
        <v>3</v>
      </c>
      <c r="F153" s="2">
        <f t="shared" si="56"/>
        <v>0</v>
      </c>
      <c r="G153" s="236">
        <f t="shared" si="57"/>
        <v>0</v>
      </c>
      <c r="I153" s="3">
        <v>5</v>
      </c>
      <c r="J153" s="3">
        <v>150</v>
      </c>
      <c r="K153" s="132"/>
    </row>
    <row r="154" spans="1:11" x14ac:dyDescent="0.25">
      <c r="A154" s="5" t="str">
        <f t="shared" si="54"/>
        <v>COR_4_3</v>
      </c>
      <c r="B154" s="1">
        <f t="shared" si="53"/>
        <v>202223</v>
      </c>
      <c r="C154" s="231" t="s">
        <v>287</v>
      </c>
      <c r="D154" s="1">
        <v>4</v>
      </c>
      <c r="E154" s="1">
        <v>3</v>
      </c>
      <c r="F154" s="2">
        <f t="shared" si="56"/>
        <v>0</v>
      </c>
      <c r="G154" s="236">
        <f t="shared" si="57"/>
        <v>0</v>
      </c>
      <c r="I154" s="3">
        <v>6</v>
      </c>
      <c r="J154" s="3">
        <v>151</v>
      </c>
      <c r="K154" s="132"/>
    </row>
    <row r="155" spans="1:11" x14ac:dyDescent="0.25">
      <c r="A155" s="5" t="str">
        <f t="shared" si="54"/>
        <v>COR_5_3</v>
      </c>
      <c r="B155" s="1">
        <f t="shared" si="53"/>
        <v>202223</v>
      </c>
      <c r="C155" s="231" t="s">
        <v>287</v>
      </c>
      <c r="D155" s="1">
        <v>5</v>
      </c>
      <c r="E155" s="1">
        <v>3</v>
      </c>
      <c r="F155" s="2">
        <f t="shared" si="56"/>
        <v>0</v>
      </c>
      <c r="G155" s="236">
        <f t="shared" si="57"/>
        <v>0</v>
      </c>
      <c r="I155" s="3">
        <v>7</v>
      </c>
      <c r="J155" s="3">
        <v>152</v>
      </c>
      <c r="K155" s="132"/>
    </row>
    <row r="156" spans="1:11" x14ac:dyDescent="0.25">
      <c r="A156" s="5" t="str">
        <f t="shared" si="54"/>
        <v>COR_6_3</v>
      </c>
      <c r="B156" s="1">
        <f t="shared" si="53"/>
        <v>202223</v>
      </c>
      <c r="C156" s="231" t="s">
        <v>287</v>
      </c>
      <c r="D156" s="1">
        <v>6</v>
      </c>
      <c r="E156" s="1">
        <v>3</v>
      </c>
      <c r="F156" s="2">
        <f t="shared" si="56"/>
        <v>0</v>
      </c>
      <c r="G156" s="236">
        <f t="shared" si="57"/>
        <v>0</v>
      </c>
      <c r="I156" s="3">
        <v>8</v>
      </c>
      <c r="J156" s="3">
        <v>153</v>
      </c>
      <c r="K156" s="132"/>
    </row>
    <row r="157" spans="1:11" x14ac:dyDescent="0.25">
      <c r="A157" s="5" t="str">
        <f t="shared" si="54"/>
        <v>COR_7_3</v>
      </c>
      <c r="B157" s="1">
        <f t="shared" si="53"/>
        <v>202223</v>
      </c>
      <c r="C157" s="231" t="s">
        <v>287</v>
      </c>
      <c r="D157" s="1">
        <v>7</v>
      </c>
      <c r="E157" s="1">
        <v>3</v>
      </c>
      <c r="F157" s="2">
        <f t="shared" si="56"/>
        <v>0</v>
      </c>
      <c r="G157" s="236">
        <f t="shared" si="57"/>
        <v>0</v>
      </c>
      <c r="I157" s="3">
        <v>9</v>
      </c>
      <c r="J157" s="3">
        <v>154</v>
      </c>
      <c r="K157" s="132"/>
    </row>
    <row r="158" spans="1:11" x14ac:dyDescent="0.25">
      <c r="A158" s="5" t="str">
        <f t="shared" si="54"/>
        <v>COR_8.1_3</v>
      </c>
      <c r="B158" s="1">
        <f t="shared" si="53"/>
        <v>202223</v>
      </c>
      <c r="C158" s="231" t="s">
        <v>287</v>
      </c>
      <c r="D158" s="4">
        <v>8.1</v>
      </c>
      <c r="E158" s="1">
        <v>3</v>
      </c>
      <c r="F158" s="2">
        <f t="shared" si="56"/>
        <v>0</v>
      </c>
      <c r="G158" s="236">
        <f t="shared" si="57"/>
        <v>0</v>
      </c>
      <c r="I158" s="3">
        <v>10</v>
      </c>
      <c r="J158" s="3">
        <v>155</v>
      </c>
      <c r="K158" s="132"/>
    </row>
    <row r="159" spans="1:11" x14ac:dyDescent="0.25">
      <c r="A159" s="5" t="str">
        <f t="shared" si="54"/>
        <v>COR_8.2_3</v>
      </c>
      <c r="B159" s="1">
        <f t="shared" si="53"/>
        <v>202223</v>
      </c>
      <c r="C159" s="231" t="s">
        <v>287</v>
      </c>
      <c r="D159" s="4">
        <v>8.1999999999999993</v>
      </c>
      <c r="E159" s="1">
        <v>3</v>
      </c>
      <c r="F159" s="2">
        <f t="shared" si="56"/>
        <v>0</v>
      </c>
      <c r="G159" s="236">
        <f t="shared" si="57"/>
        <v>0</v>
      </c>
      <c r="I159" s="3">
        <v>11</v>
      </c>
      <c r="J159" s="3">
        <v>156</v>
      </c>
      <c r="K159" s="132"/>
    </row>
    <row r="160" spans="1:11" x14ac:dyDescent="0.25">
      <c r="A160" s="5" t="str">
        <f t="shared" si="54"/>
        <v>COR_8.3_3</v>
      </c>
      <c r="B160" s="1">
        <f t="shared" si="53"/>
        <v>202223</v>
      </c>
      <c r="C160" s="231" t="s">
        <v>287</v>
      </c>
      <c r="D160" s="4">
        <v>8.3000000000000007</v>
      </c>
      <c r="E160" s="1">
        <v>3</v>
      </c>
      <c r="F160" s="2">
        <f t="shared" si="56"/>
        <v>0</v>
      </c>
      <c r="G160" s="236">
        <f t="shared" si="57"/>
        <v>0</v>
      </c>
      <c r="I160" s="3">
        <v>12</v>
      </c>
      <c r="J160" s="3">
        <v>157</v>
      </c>
      <c r="K160" s="132"/>
    </row>
    <row r="161" spans="1:11" x14ac:dyDescent="0.25">
      <c r="A161" s="5" t="str">
        <f t="shared" si="54"/>
        <v>COR_8.4_3</v>
      </c>
      <c r="B161" s="1">
        <f t="shared" si="53"/>
        <v>202223</v>
      </c>
      <c r="C161" s="231" t="s">
        <v>287</v>
      </c>
      <c r="D161" s="4">
        <v>8.4</v>
      </c>
      <c r="E161" s="1">
        <v>3</v>
      </c>
      <c r="F161" s="2">
        <f t="shared" si="56"/>
        <v>0</v>
      </c>
      <c r="G161" s="236">
        <f t="shared" si="57"/>
        <v>0</v>
      </c>
      <c r="I161" s="3">
        <v>13</v>
      </c>
      <c r="J161" s="3">
        <v>158</v>
      </c>
      <c r="K161" s="132"/>
    </row>
    <row r="162" spans="1:11" x14ac:dyDescent="0.25">
      <c r="A162" s="5" t="str">
        <f t="shared" si="54"/>
        <v>COR_8.5_3</v>
      </c>
      <c r="B162" s="1">
        <f t="shared" si="53"/>
        <v>202223</v>
      </c>
      <c r="C162" s="231" t="s">
        <v>287</v>
      </c>
      <c r="D162" s="4">
        <v>8.5</v>
      </c>
      <c r="E162" s="1">
        <v>3</v>
      </c>
      <c r="F162" s="2">
        <f t="shared" si="56"/>
        <v>0</v>
      </c>
      <c r="G162" s="236">
        <f t="shared" si="57"/>
        <v>0</v>
      </c>
      <c r="I162" s="3">
        <v>14</v>
      </c>
      <c r="J162" s="3">
        <v>159</v>
      </c>
      <c r="K162" s="132"/>
    </row>
    <row r="163" spans="1:11" x14ac:dyDescent="0.25">
      <c r="A163" s="5" t="str">
        <f t="shared" si="54"/>
        <v>COR_8.6_3</v>
      </c>
      <c r="B163" s="1">
        <f t="shared" si="53"/>
        <v>202223</v>
      </c>
      <c r="C163" s="231" t="s">
        <v>287</v>
      </c>
      <c r="D163" s="4">
        <v>8.6</v>
      </c>
      <c r="E163" s="1">
        <v>3</v>
      </c>
      <c r="F163" s="2">
        <f t="shared" si="56"/>
        <v>0</v>
      </c>
      <c r="G163" s="236">
        <f t="shared" si="57"/>
        <v>0</v>
      </c>
      <c r="I163" s="3">
        <v>15</v>
      </c>
      <c r="J163" s="3">
        <v>160</v>
      </c>
      <c r="K163" s="132"/>
    </row>
    <row r="164" spans="1:11" x14ac:dyDescent="0.25">
      <c r="A164" s="5" t="str">
        <f t="shared" si="54"/>
        <v>COR_8.7_3</v>
      </c>
      <c r="B164" s="1">
        <f t="shared" si="53"/>
        <v>202223</v>
      </c>
      <c r="C164" s="231" t="s">
        <v>287</v>
      </c>
      <c r="D164" s="4">
        <v>8.6999999999999993</v>
      </c>
      <c r="E164" s="1">
        <v>3</v>
      </c>
      <c r="F164" s="2">
        <f t="shared" si="56"/>
        <v>0</v>
      </c>
      <c r="G164" s="236">
        <f t="shared" si="57"/>
        <v>0</v>
      </c>
      <c r="I164" s="3">
        <v>16</v>
      </c>
      <c r="J164" s="3">
        <v>161</v>
      </c>
      <c r="K164" s="132"/>
    </row>
    <row r="165" spans="1:11" x14ac:dyDescent="0.25">
      <c r="A165" s="5" t="str">
        <f t="shared" si="54"/>
        <v>COR_8_3</v>
      </c>
      <c r="B165" s="1">
        <f t="shared" si="53"/>
        <v>202223</v>
      </c>
      <c r="C165" s="231" t="s">
        <v>287</v>
      </c>
      <c r="D165" s="1">
        <v>8</v>
      </c>
      <c r="E165" s="1">
        <v>3</v>
      </c>
      <c r="F165" s="2">
        <f t="shared" si="56"/>
        <v>0</v>
      </c>
      <c r="G165" s="236">
        <f t="shared" si="57"/>
        <v>0</v>
      </c>
      <c r="I165" s="3">
        <v>17</v>
      </c>
      <c r="J165" s="3">
        <v>162</v>
      </c>
      <c r="K165" s="132"/>
    </row>
    <row r="166" spans="1:11" x14ac:dyDescent="0.25">
      <c r="A166" s="5" t="str">
        <f t="shared" si="54"/>
        <v>COR_9_3</v>
      </c>
      <c r="B166" s="1">
        <f t="shared" si="53"/>
        <v>202223</v>
      </c>
      <c r="C166" s="231" t="s">
        <v>287</v>
      </c>
      <c r="D166" s="1">
        <v>9</v>
      </c>
      <c r="E166" s="1">
        <v>3</v>
      </c>
      <c r="F166" s="2">
        <f t="shared" si="56"/>
        <v>0</v>
      </c>
      <c r="G166" s="236">
        <f t="shared" si="57"/>
        <v>0</v>
      </c>
      <c r="I166" s="3">
        <v>18</v>
      </c>
      <c r="J166" s="3">
        <v>163</v>
      </c>
      <c r="K166" s="132"/>
    </row>
    <row r="167" spans="1:11" x14ac:dyDescent="0.25">
      <c r="A167" s="5" t="str">
        <f t="shared" si="54"/>
        <v>COR_10_3</v>
      </c>
      <c r="B167" s="1">
        <f t="shared" si="53"/>
        <v>202223</v>
      </c>
      <c r="C167" s="231" t="s">
        <v>287</v>
      </c>
      <c r="D167" s="1">
        <v>10</v>
      </c>
      <c r="E167" s="1">
        <v>3</v>
      </c>
      <c r="F167" s="2">
        <f t="shared" si="56"/>
        <v>0</v>
      </c>
      <c r="G167" s="236">
        <f t="shared" si="57"/>
        <v>0</v>
      </c>
      <c r="I167" s="3">
        <v>19</v>
      </c>
      <c r="J167" s="3">
        <v>164</v>
      </c>
      <c r="K167" s="132"/>
    </row>
    <row r="168" spans="1:11" x14ac:dyDescent="0.25">
      <c r="A168" s="5" t="str">
        <f t="shared" si="54"/>
        <v>COR_11_3</v>
      </c>
      <c r="B168" s="1">
        <f t="shared" si="53"/>
        <v>202223</v>
      </c>
      <c r="C168" s="231" t="s">
        <v>287</v>
      </c>
      <c r="D168" s="1">
        <v>11</v>
      </c>
      <c r="E168" s="1">
        <v>3</v>
      </c>
      <c r="F168" s="2">
        <f t="shared" si="56"/>
        <v>0</v>
      </c>
      <c r="G168" s="236">
        <f t="shared" si="57"/>
        <v>0</v>
      </c>
      <c r="I168" s="3">
        <v>20</v>
      </c>
      <c r="J168" s="3">
        <v>165</v>
      </c>
      <c r="K168" s="132"/>
    </row>
    <row r="169" spans="1:11" x14ac:dyDescent="0.25">
      <c r="A169" s="5" t="str">
        <f t="shared" si="54"/>
        <v>COR_12_3</v>
      </c>
      <c r="B169" s="1">
        <f t="shared" si="53"/>
        <v>202223</v>
      </c>
      <c r="C169" s="231" t="s">
        <v>287</v>
      </c>
      <c r="D169" s="1">
        <v>12</v>
      </c>
      <c r="E169" s="1">
        <v>3</v>
      </c>
      <c r="F169" s="2">
        <f t="shared" si="56"/>
        <v>0</v>
      </c>
      <c r="G169" s="236">
        <f t="shared" si="57"/>
        <v>0</v>
      </c>
      <c r="I169" s="3">
        <v>21</v>
      </c>
      <c r="J169" s="3">
        <v>166</v>
      </c>
      <c r="K169" s="132"/>
    </row>
    <row r="170" spans="1:11" x14ac:dyDescent="0.25">
      <c r="A170" s="5" t="str">
        <f t="shared" si="54"/>
        <v>COR_13_3</v>
      </c>
      <c r="B170" s="1">
        <f t="shared" si="53"/>
        <v>202223</v>
      </c>
      <c r="C170" s="231" t="s">
        <v>287</v>
      </c>
      <c r="D170" s="1">
        <v>13</v>
      </c>
      <c r="E170" s="1">
        <v>3</v>
      </c>
      <c r="F170" s="2">
        <f t="shared" si="56"/>
        <v>0</v>
      </c>
      <c r="G170" s="236">
        <f t="shared" si="57"/>
        <v>0</v>
      </c>
      <c r="I170" s="3">
        <v>22</v>
      </c>
      <c r="J170" s="3">
        <v>167</v>
      </c>
      <c r="K170" s="132"/>
    </row>
    <row r="171" spans="1:11" x14ac:dyDescent="0.25">
      <c r="A171" s="5" t="str">
        <f t="shared" si="54"/>
        <v>COR_14_3</v>
      </c>
      <c r="B171" s="1">
        <f t="shared" si="53"/>
        <v>202223</v>
      </c>
      <c r="C171" s="231" t="s">
        <v>287</v>
      </c>
      <c r="D171" s="1">
        <v>14</v>
      </c>
      <c r="E171" s="1">
        <v>3</v>
      </c>
      <c r="F171" s="2">
        <f t="shared" si="56"/>
        <v>0</v>
      </c>
      <c r="G171" s="236">
        <f t="shared" si="57"/>
        <v>0</v>
      </c>
      <c r="I171" s="3">
        <v>23</v>
      </c>
      <c r="J171" s="3">
        <v>168</v>
      </c>
      <c r="K171" s="132"/>
    </row>
    <row r="172" spans="1:11" x14ac:dyDescent="0.25">
      <c r="A172" s="5" t="str">
        <f t="shared" si="54"/>
        <v>COR_15_3</v>
      </c>
      <c r="B172" s="1">
        <f t="shared" si="53"/>
        <v>202223</v>
      </c>
      <c r="C172" s="231" t="s">
        <v>287</v>
      </c>
      <c r="D172" s="1">
        <v>15</v>
      </c>
      <c r="E172" s="1">
        <v>3</v>
      </c>
      <c r="F172" s="2">
        <f t="shared" si="56"/>
        <v>0</v>
      </c>
      <c r="G172" s="236">
        <f t="shared" si="57"/>
        <v>0</v>
      </c>
      <c r="I172" s="3">
        <v>24</v>
      </c>
      <c r="J172" s="3">
        <v>169</v>
      </c>
      <c r="K172" s="132"/>
    </row>
    <row r="173" spans="1:11" x14ac:dyDescent="0.25">
      <c r="A173" s="5" t="str">
        <f t="shared" si="54"/>
        <v>COR_16_3</v>
      </c>
      <c r="B173" s="1">
        <f t="shared" si="53"/>
        <v>202223</v>
      </c>
      <c r="C173" s="231" t="s">
        <v>287</v>
      </c>
      <c r="D173" s="1">
        <v>16</v>
      </c>
      <c r="E173" s="1">
        <v>3</v>
      </c>
      <c r="F173" s="2">
        <f t="shared" si="56"/>
        <v>0</v>
      </c>
      <c r="G173" s="236">
        <f t="shared" si="57"/>
        <v>0</v>
      </c>
      <c r="I173" s="3">
        <v>25</v>
      </c>
      <c r="J173" s="3">
        <v>170</v>
      </c>
      <c r="K173" s="132"/>
    </row>
    <row r="174" spans="1:11" x14ac:dyDescent="0.25">
      <c r="A174" s="5" t="str">
        <f t="shared" si="54"/>
        <v>COR_17_3</v>
      </c>
      <c r="B174" s="1">
        <f t="shared" si="53"/>
        <v>202223</v>
      </c>
      <c r="C174" s="231" t="s">
        <v>287</v>
      </c>
      <c r="D174" s="1">
        <v>17</v>
      </c>
      <c r="E174" s="1">
        <v>3</v>
      </c>
      <c r="F174" s="2">
        <f t="shared" si="56"/>
        <v>0</v>
      </c>
      <c r="G174" s="236">
        <f t="shared" si="57"/>
        <v>0</v>
      </c>
      <c r="I174" s="3">
        <v>26</v>
      </c>
      <c r="J174" s="3">
        <v>171</v>
      </c>
      <c r="K174" s="132"/>
    </row>
    <row r="175" spans="1:11" x14ac:dyDescent="0.25">
      <c r="A175" s="5" t="str">
        <f t="shared" si="54"/>
        <v>COR_18_3</v>
      </c>
      <c r="B175" s="1">
        <f t="shared" si="53"/>
        <v>202223</v>
      </c>
      <c r="C175" s="231" t="s">
        <v>287</v>
      </c>
      <c r="D175" s="1">
        <v>18</v>
      </c>
      <c r="E175" s="1">
        <v>3</v>
      </c>
      <c r="F175" s="2">
        <f t="shared" si="56"/>
        <v>0</v>
      </c>
      <c r="G175" s="236">
        <f t="shared" si="57"/>
        <v>0</v>
      </c>
      <c r="I175" s="3">
        <v>27</v>
      </c>
      <c r="J175" s="3">
        <v>172</v>
      </c>
      <c r="K175" s="132"/>
    </row>
    <row r="176" spans="1:11" x14ac:dyDescent="0.25">
      <c r="A176" s="5" t="str">
        <f t="shared" si="54"/>
        <v>COR_20_3</v>
      </c>
      <c r="B176" s="1">
        <f t="shared" si="53"/>
        <v>202223</v>
      </c>
      <c r="C176" s="231" t="s">
        <v>287</v>
      </c>
      <c r="D176" s="1">
        <v>20</v>
      </c>
      <c r="E176" s="1">
        <v>3</v>
      </c>
      <c r="F176" s="2">
        <f t="shared" si="56"/>
        <v>0</v>
      </c>
      <c r="G176" s="236">
        <f t="shared" si="57"/>
        <v>0</v>
      </c>
      <c r="I176" s="3">
        <v>28</v>
      </c>
      <c r="J176" s="3">
        <v>173</v>
      </c>
      <c r="K176" s="132"/>
    </row>
    <row r="177" spans="1:11" x14ac:dyDescent="0.25">
      <c r="A177" s="5" t="str">
        <f t="shared" si="54"/>
        <v>COR_21_3</v>
      </c>
      <c r="B177" s="1">
        <f t="shared" si="53"/>
        <v>202223</v>
      </c>
      <c r="C177" s="231" t="s">
        <v>287</v>
      </c>
      <c r="D177" s="1">
        <v>21</v>
      </c>
      <c r="E177" s="1">
        <v>3</v>
      </c>
      <c r="F177" s="2">
        <f t="shared" si="56"/>
        <v>0</v>
      </c>
      <c r="G177" s="236">
        <f t="shared" si="57"/>
        <v>0</v>
      </c>
      <c r="I177" s="3">
        <v>29</v>
      </c>
      <c r="J177" s="3">
        <v>174</v>
      </c>
      <c r="K177" s="132"/>
    </row>
    <row r="178" spans="1:11" x14ac:dyDescent="0.25">
      <c r="A178" s="5" t="str">
        <f t="shared" si="54"/>
        <v>COR_22_3</v>
      </c>
      <c r="B178" s="1">
        <f t="shared" si="53"/>
        <v>202223</v>
      </c>
      <c r="C178" s="231" t="s">
        <v>287</v>
      </c>
      <c r="D178" s="1">
        <v>22</v>
      </c>
      <c r="E178" s="1">
        <v>3</v>
      </c>
      <c r="F178" s="2">
        <f t="shared" si="56"/>
        <v>0</v>
      </c>
      <c r="G178" s="236">
        <f t="shared" si="57"/>
        <v>0</v>
      </c>
      <c r="I178" s="3">
        <v>30</v>
      </c>
      <c r="J178" s="3">
        <v>175</v>
      </c>
      <c r="K178" s="132"/>
    </row>
    <row r="179" spans="1:11" x14ac:dyDescent="0.25">
      <c r="A179" s="5" t="str">
        <f t="shared" si="54"/>
        <v>COR_23_3</v>
      </c>
      <c r="B179" s="1">
        <f t="shared" si="53"/>
        <v>202223</v>
      </c>
      <c r="C179" s="231" t="s">
        <v>287</v>
      </c>
      <c r="D179" s="1">
        <v>23</v>
      </c>
      <c r="E179" s="1">
        <v>3</v>
      </c>
      <c r="F179" s="2">
        <f t="shared" si="56"/>
        <v>0</v>
      </c>
      <c r="G179" s="236">
        <f t="shared" si="57"/>
        <v>0</v>
      </c>
      <c r="I179" s="3">
        <v>31</v>
      </c>
      <c r="J179" s="3">
        <v>176</v>
      </c>
      <c r="K179" s="132"/>
    </row>
    <row r="180" spans="1:11" x14ac:dyDescent="0.25">
      <c r="A180" s="5" t="str">
        <f t="shared" si="54"/>
        <v>COR_24_3</v>
      </c>
      <c r="B180" s="1">
        <f t="shared" si="53"/>
        <v>202223</v>
      </c>
      <c r="C180" s="231" t="s">
        <v>287</v>
      </c>
      <c r="D180" s="1">
        <v>24</v>
      </c>
      <c r="E180" s="1">
        <v>3</v>
      </c>
      <c r="F180" s="2">
        <f t="shared" si="56"/>
        <v>0</v>
      </c>
      <c r="G180" s="236">
        <f t="shared" si="57"/>
        <v>0</v>
      </c>
      <c r="I180" s="3">
        <v>32</v>
      </c>
      <c r="J180" s="3">
        <v>177</v>
      </c>
      <c r="K180" s="132"/>
    </row>
    <row r="181" spans="1:11" x14ac:dyDescent="0.25">
      <c r="A181" s="5" t="str">
        <f t="shared" si="54"/>
        <v>COR_25_3</v>
      </c>
      <c r="B181" s="1">
        <f t="shared" si="53"/>
        <v>202223</v>
      </c>
      <c r="C181" s="231" t="s">
        <v>287</v>
      </c>
      <c r="D181" s="1">
        <v>25</v>
      </c>
      <c r="E181" s="1">
        <v>3</v>
      </c>
      <c r="F181" s="2">
        <f t="shared" si="56"/>
        <v>0</v>
      </c>
      <c r="G181" s="236">
        <f t="shared" si="57"/>
        <v>0</v>
      </c>
      <c r="I181" s="3">
        <v>33</v>
      </c>
      <c r="J181" s="3">
        <v>178</v>
      </c>
      <c r="K181" s="132"/>
    </row>
    <row r="182" spans="1:11" x14ac:dyDescent="0.25">
      <c r="A182" s="5" t="str">
        <f t="shared" si="54"/>
        <v>COR_26_3</v>
      </c>
      <c r="B182" s="1">
        <f t="shared" si="53"/>
        <v>202223</v>
      </c>
      <c r="C182" s="231" t="s">
        <v>287</v>
      </c>
      <c r="D182" s="1">
        <v>26</v>
      </c>
      <c r="E182" s="1">
        <v>3</v>
      </c>
      <c r="F182" s="2">
        <f t="shared" si="56"/>
        <v>0</v>
      </c>
      <c r="G182" s="236">
        <f t="shared" si="57"/>
        <v>0</v>
      </c>
      <c r="I182" s="3">
        <v>34</v>
      </c>
      <c r="J182" s="3">
        <v>179</v>
      </c>
      <c r="K182" s="132"/>
    </row>
    <row r="183" spans="1:11" x14ac:dyDescent="0.25">
      <c r="A183" s="5" t="str">
        <f t="shared" si="54"/>
        <v>COR_28_3</v>
      </c>
      <c r="B183" s="1">
        <f t="shared" si="53"/>
        <v>202223</v>
      </c>
      <c r="C183" s="231" t="s">
        <v>287</v>
      </c>
      <c r="D183" s="1">
        <v>28</v>
      </c>
      <c r="E183" s="1">
        <v>3</v>
      </c>
      <c r="F183" s="2">
        <f t="shared" si="56"/>
        <v>0</v>
      </c>
      <c r="G183" s="236">
        <f t="shared" si="57"/>
        <v>0</v>
      </c>
      <c r="I183" s="3">
        <v>35</v>
      </c>
      <c r="J183" s="3">
        <v>180</v>
      </c>
      <c r="K183" s="132"/>
    </row>
    <row r="184" spans="1:11" x14ac:dyDescent="0.25">
      <c r="A184" s="5" t="str">
        <f t="shared" si="54"/>
        <v>COR_29_3</v>
      </c>
      <c r="B184" s="1">
        <f t="shared" si="53"/>
        <v>202223</v>
      </c>
      <c r="C184" s="231" t="s">
        <v>287</v>
      </c>
      <c r="D184" s="1">
        <v>29</v>
      </c>
      <c r="E184" s="1">
        <v>3</v>
      </c>
      <c r="F184" s="2">
        <f t="shared" si="56"/>
        <v>0</v>
      </c>
      <c r="G184" s="236">
        <f t="shared" si="57"/>
        <v>0</v>
      </c>
      <c r="I184" s="3">
        <v>36</v>
      </c>
      <c r="J184" s="3">
        <v>181</v>
      </c>
      <c r="K184" s="132"/>
    </row>
    <row r="185" spans="1:11" x14ac:dyDescent="0.25">
      <c r="A185" s="5" t="str">
        <f t="shared" ref="A185" si="58">C185&amp;"_"&amp;D185&amp;"_"&amp;E185</f>
        <v>COR_30_3</v>
      </c>
      <c r="B185" s="1">
        <f t="shared" si="53"/>
        <v>202223</v>
      </c>
      <c r="C185" s="231" t="s">
        <v>287</v>
      </c>
      <c r="D185" s="1">
        <v>30</v>
      </c>
      <c r="E185" s="1">
        <v>3</v>
      </c>
      <c r="F185" s="2">
        <f t="shared" si="56"/>
        <v>0</v>
      </c>
      <c r="G185" s="236">
        <f t="shared" ref="G185" si="59">IF(VLOOKUP(D185,COR1_2,E185+2,FALSE)="",0,VLOOKUP(D185,COR1_2,E185+2,FALSE))</f>
        <v>0</v>
      </c>
      <c r="I185" s="3">
        <v>37</v>
      </c>
      <c r="J185" s="3">
        <v>182</v>
      </c>
      <c r="K185" s="132"/>
    </row>
    <row r="186" spans="1:11" x14ac:dyDescent="0.25">
      <c r="A186" s="5" t="str">
        <f t="shared" si="54"/>
        <v>COR_32_3</v>
      </c>
      <c r="B186" s="1">
        <f t="shared" si="53"/>
        <v>202223</v>
      </c>
      <c r="C186" s="231" t="s">
        <v>287</v>
      </c>
      <c r="D186" s="1">
        <v>32</v>
      </c>
      <c r="E186" s="1">
        <v>3</v>
      </c>
      <c r="F186" s="2">
        <f t="shared" si="56"/>
        <v>0</v>
      </c>
      <c r="G186" s="236">
        <f t="shared" si="57"/>
        <v>0</v>
      </c>
      <c r="I186" s="3">
        <v>38</v>
      </c>
      <c r="J186" s="3">
        <v>183</v>
      </c>
      <c r="K186" s="132"/>
    </row>
    <row r="187" spans="1:11" x14ac:dyDescent="0.25">
      <c r="A187" s="5" t="str">
        <f t="shared" si="54"/>
        <v>COR_36_3</v>
      </c>
      <c r="B187" s="1">
        <f t="shared" si="53"/>
        <v>202223</v>
      </c>
      <c r="C187" s="231" t="s">
        <v>287</v>
      </c>
      <c r="D187" s="1">
        <v>36</v>
      </c>
      <c r="E187" s="1">
        <v>3</v>
      </c>
      <c r="F187" s="2">
        <f t="shared" si="56"/>
        <v>0</v>
      </c>
      <c r="G187" s="236">
        <f t="shared" si="57"/>
        <v>0</v>
      </c>
      <c r="I187" s="3">
        <v>39</v>
      </c>
      <c r="J187" s="3">
        <v>184</v>
      </c>
      <c r="K187" s="132"/>
    </row>
    <row r="188" spans="1:11" x14ac:dyDescent="0.25">
      <c r="A188" s="5" t="str">
        <f t="shared" si="54"/>
        <v>COR_37_3</v>
      </c>
      <c r="B188" s="1">
        <f t="shared" si="53"/>
        <v>202223</v>
      </c>
      <c r="C188" s="231" t="s">
        <v>287</v>
      </c>
      <c r="D188" s="1">
        <v>37</v>
      </c>
      <c r="E188" s="1">
        <v>3</v>
      </c>
      <c r="F188" s="2">
        <f t="shared" si="56"/>
        <v>0</v>
      </c>
      <c r="G188" s="236">
        <f t="shared" si="57"/>
        <v>0</v>
      </c>
      <c r="I188" s="3">
        <v>40</v>
      </c>
      <c r="J188" s="3">
        <v>185</v>
      </c>
      <c r="K188" s="132"/>
    </row>
    <row r="189" spans="1:11" x14ac:dyDescent="0.25">
      <c r="A189" s="5" t="str">
        <f t="shared" si="54"/>
        <v>COR_38_3</v>
      </c>
      <c r="B189" s="1">
        <f t="shared" si="53"/>
        <v>202223</v>
      </c>
      <c r="C189" s="231" t="s">
        <v>287</v>
      </c>
      <c r="D189" s="1">
        <v>38</v>
      </c>
      <c r="E189" s="1">
        <v>3</v>
      </c>
      <c r="F189" s="2">
        <f t="shared" si="56"/>
        <v>0</v>
      </c>
      <c r="G189" s="236">
        <f t="shared" si="57"/>
        <v>0</v>
      </c>
      <c r="I189" s="3">
        <v>41</v>
      </c>
      <c r="J189" s="3">
        <v>186</v>
      </c>
      <c r="K189" s="132"/>
    </row>
    <row r="190" spans="1:11" x14ac:dyDescent="0.25">
      <c r="A190" s="5" t="str">
        <f t="shared" si="54"/>
        <v>COR_39_3</v>
      </c>
      <c r="B190" s="1">
        <f t="shared" si="53"/>
        <v>202223</v>
      </c>
      <c r="C190" s="231" t="s">
        <v>287</v>
      </c>
      <c r="D190" s="1">
        <v>39</v>
      </c>
      <c r="E190" s="1">
        <v>3</v>
      </c>
      <c r="F190" s="2">
        <f t="shared" si="56"/>
        <v>0</v>
      </c>
      <c r="G190" s="236">
        <f t="shared" si="57"/>
        <v>0</v>
      </c>
      <c r="I190" s="3">
        <v>42</v>
      </c>
      <c r="J190" s="3">
        <v>187</v>
      </c>
      <c r="K190" s="132"/>
    </row>
    <row r="191" spans="1:11" x14ac:dyDescent="0.25">
      <c r="A191" s="5" t="str">
        <f t="shared" si="54"/>
        <v>COR_40_3</v>
      </c>
      <c r="B191" s="1">
        <f t="shared" si="53"/>
        <v>202223</v>
      </c>
      <c r="C191" s="231" t="s">
        <v>287</v>
      </c>
      <c r="D191" s="1">
        <v>40</v>
      </c>
      <c r="E191" s="1">
        <v>3</v>
      </c>
      <c r="F191" s="2">
        <f t="shared" si="56"/>
        <v>0</v>
      </c>
      <c r="G191" s="236">
        <f t="shared" si="57"/>
        <v>0</v>
      </c>
      <c r="I191" s="3">
        <v>43</v>
      </c>
      <c r="J191" s="3">
        <v>188</v>
      </c>
      <c r="K191" s="132"/>
    </row>
    <row r="192" spans="1:11" x14ac:dyDescent="0.25">
      <c r="A192" s="5" t="str">
        <f t="shared" si="54"/>
        <v>COR_41_3</v>
      </c>
      <c r="B192" s="1">
        <f t="shared" si="53"/>
        <v>202223</v>
      </c>
      <c r="C192" s="231" t="s">
        <v>287</v>
      </c>
      <c r="D192" s="1">
        <v>41</v>
      </c>
      <c r="E192" s="1">
        <v>3</v>
      </c>
      <c r="F192" s="2">
        <f t="shared" si="56"/>
        <v>0</v>
      </c>
      <c r="G192" s="236">
        <f t="shared" si="57"/>
        <v>0</v>
      </c>
      <c r="I192" s="3">
        <v>44</v>
      </c>
      <c r="J192" s="3">
        <v>189</v>
      </c>
      <c r="K192" s="132"/>
    </row>
    <row r="193" spans="1:11" x14ac:dyDescent="0.25">
      <c r="A193" s="5" t="str">
        <f t="shared" si="54"/>
        <v>COR_42_3</v>
      </c>
      <c r="B193" s="1">
        <f t="shared" si="53"/>
        <v>202223</v>
      </c>
      <c r="C193" s="231" t="s">
        <v>287</v>
      </c>
      <c r="D193" s="1">
        <v>42</v>
      </c>
      <c r="E193" s="1">
        <v>3</v>
      </c>
      <c r="F193" s="2">
        <f t="shared" si="56"/>
        <v>0</v>
      </c>
      <c r="G193" s="236">
        <f t="shared" si="57"/>
        <v>0</v>
      </c>
      <c r="I193" s="3">
        <v>45</v>
      </c>
      <c r="J193" s="3">
        <v>190</v>
      </c>
      <c r="K193" s="132"/>
    </row>
    <row r="194" spans="1:11" x14ac:dyDescent="0.25">
      <c r="A194" s="5" t="str">
        <f t="shared" si="54"/>
        <v>COR_43_3</v>
      </c>
      <c r="B194" s="1">
        <f t="shared" si="53"/>
        <v>202223</v>
      </c>
      <c r="C194" s="231" t="s">
        <v>287</v>
      </c>
      <c r="D194" s="1">
        <v>43</v>
      </c>
      <c r="E194" s="1">
        <v>3</v>
      </c>
      <c r="F194" s="2">
        <f t="shared" si="56"/>
        <v>0</v>
      </c>
      <c r="G194" s="236">
        <f t="shared" si="57"/>
        <v>0</v>
      </c>
      <c r="I194" s="3">
        <v>46</v>
      </c>
      <c r="J194" s="3">
        <v>191</v>
      </c>
      <c r="K194" s="132"/>
    </row>
    <row r="195" spans="1:11" x14ac:dyDescent="0.25">
      <c r="A195" s="5" t="str">
        <f t="shared" si="54"/>
        <v>COR_44_3</v>
      </c>
      <c r="B195" s="1">
        <f t="shared" si="53"/>
        <v>202223</v>
      </c>
      <c r="C195" s="231" t="s">
        <v>287</v>
      </c>
      <c r="D195" s="1">
        <v>44</v>
      </c>
      <c r="E195" s="1">
        <v>3</v>
      </c>
      <c r="F195" s="2">
        <f t="shared" si="56"/>
        <v>0</v>
      </c>
      <c r="G195" s="236">
        <f t="shared" si="57"/>
        <v>0</v>
      </c>
      <c r="I195" s="3">
        <v>47</v>
      </c>
      <c r="J195" s="3">
        <v>192</v>
      </c>
      <c r="K195" s="132"/>
    </row>
    <row r="196" spans="1:11" x14ac:dyDescent="0.25">
      <c r="A196" s="5" t="str">
        <f t="shared" si="54"/>
        <v>COR_46_3</v>
      </c>
      <c r="B196" s="1">
        <f t="shared" si="53"/>
        <v>202223</v>
      </c>
      <c r="C196" s="231" t="s">
        <v>287</v>
      </c>
      <c r="D196" s="1">
        <v>46</v>
      </c>
      <c r="E196" s="1">
        <v>3</v>
      </c>
      <c r="F196" s="2">
        <f t="shared" si="56"/>
        <v>0</v>
      </c>
      <c r="G196" s="236">
        <f t="shared" si="57"/>
        <v>0</v>
      </c>
      <c r="I196" s="3">
        <v>48</v>
      </c>
      <c r="J196" s="3">
        <v>193</v>
      </c>
      <c r="K196" s="132"/>
    </row>
    <row r="197" spans="1:11" x14ac:dyDescent="0.25">
      <c r="A197" s="5" t="str">
        <f t="shared" si="54"/>
        <v>COR_47_3</v>
      </c>
      <c r="B197" s="1">
        <f t="shared" si="53"/>
        <v>202223</v>
      </c>
      <c r="C197" s="231" t="s">
        <v>287</v>
      </c>
      <c r="D197" s="1">
        <v>47</v>
      </c>
      <c r="E197" s="1">
        <v>3</v>
      </c>
      <c r="F197" s="2">
        <f t="shared" si="56"/>
        <v>0</v>
      </c>
      <c r="G197" s="236">
        <f t="shared" si="57"/>
        <v>0</v>
      </c>
      <c r="I197" s="3">
        <v>49</v>
      </c>
      <c r="J197" s="3">
        <v>194</v>
      </c>
      <c r="K197" s="132"/>
    </row>
    <row r="198" spans="1:11" x14ac:dyDescent="0.25">
      <c r="A198" s="5" t="str">
        <f t="shared" si="54"/>
        <v>COR_48_3</v>
      </c>
      <c r="B198" s="1">
        <f t="shared" ref="B198:B262" si="60">Year</f>
        <v>202223</v>
      </c>
      <c r="C198" s="231" t="s">
        <v>287</v>
      </c>
      <c r="D198" s="1">
        <v>48</v>
      </c>
      <c r="E198" s="1">
        <v>3</v>
      </c>
      <c r="F198" s="2">
        <f t="shared" si="56"/>
        <v>0</v>
      </c>
      <c r="G198" s="236">
        <f t="shared" si="57"/>
        <v>0</v>
      </c>
      <c r="I198" s="3">
        <v>50</v>
      </c>
      <c r="J198" s="3">
        <v>195</v>
      </c>
      <c r="K198" s="132"/>
    </row>
    <row r="199" spans="1:11" x14ac:dyDescent="0.25">
      <c r="A199" s="5" t="str">
        <f t="shared" ref="A199:A263" si="61">C199&amp;"_"&amp;D199&amp;"_"&amp;E199</f>
        <v>COR_49_3</v>
      </c>
      <c r="B199" s="1">
        <f t="shared" si="60"/>
        <v>202223</v>
      </c>
      <c r="C199" s="231" t="s">
        <v>287</v>
      </c>
      <c r="D199" s="1">
        <v>49</v>
      </c>
      <c r="E199" s="1">
        <v>3</v>
      </c>
      <c r="F199" s="2">
        <f t="shared" si="56"/>
        <v>0</v>
      </c>
      <c r="G199" s="236">
        <f t="shared" si="57"/>
        <v>0</v>
      </c>
      <c r="I199" s="3">
        <v>51</v>
      </c>
      <c r="J199" s="3">
        <v>196</v>
      </c>
      <c r="K199" s="132"/>
    </row>
    <row r="200" spans="1:11" x14ac:dyDescent="0.25">
      <c r="A200" s="5" t="str">
        <f t="shared" si="61"/>
        <v>COR_50_3</v>
      </c>
      <c r="B200" s="1">
        <f t="shared" si="60"/>
        <v>202223</v>
      </c>
      <c r="C200" s="231" t="s">
        <v>287</v>
      </c>
      <c r="D200" s="1">
        <v>50</v>
      </c>
      <c r="E200" s="1">
        <v>3</v>
      </c>
      <c r="F200" s="2">
        <f t="shared" si="56"/>
        <v>0</v>
      </c>
      <c r="G200" s="236">
        <f t="shared" si="57"/>
        <v>0</v>
      </c>
      <c r="I200" s="3">
        <v>52</v>
      </c>
      <c r="J200" s="3">
        <v>197</v>
      </c>
      <c r="K200" s="132"/>
    </row>
    <row r="201" spans="1:11" x14ac:dyDescent="0.25">
      <c r="A201" s="5" t="str">
        <f t="shared" si="61"/>
        <v>COR_51_3</v>
      </c>
      <c r="B201" s="1">
        <f t="shared" si="60"/>
        <v>202223</v>
      </c>
      <c r="C201" s="231" t="s">
        <v>287</v>
      </c>
      <c r="D201" s="1">
        <v>51</v>
      </c>
      <c r="E201" s="1">
        <v>3</v>
      </c>
      <c r="F201" s="2">
        <f t="shared" si="56"/>
        <v>0</v>
      </c>
      <c r="G201" s="236">
        <f t="shared" si="57"/>
        <v>0</v>
      </c>
      <c r="I201" s="3">
        <v>53</v>
      </c>
      <c r="J201" s="3">
        <v>198</v>
      </c>
      <c r="K201" s="132"/>
    </row>
    <row r="202" spans="1:11" x14ac:dyDescent="0.25">
      <c r="A202" s="5" t="str">
        <f t="shared" si="61"/>
        <v>COR_52_3</v>
      </c>
      <c r="B202" s="1">
        <f t="shared" si="60"/>
        <v>202223</v>
      </c>
      <c r="C202" s="231" t="s">
        <v>287</v>
      </c>
      <c r="D202" s="1">
        <v>52</v>
      </c>
      <c r="E202" s="1">
        <v>3</v>
      </c>
      <c r="F202" s="2">
        <f t="shared" si="56"/>
        <v>0</v>
      </c>
      <c r="G202" s="236">
        <f t="shared" si="57"/>
        <v>0</v>
      </c>
      <c r="I202" s="3">
        <v>54</v>
      </c>
      <c r="J202" s="3">
        <v>199</v>
      </c>
      <c r="K202" s="132"/>
    </row>
    <row r="203" spans="1:11" x14ac:dyDescent="0.25">
      <c r="A203" s="5" t="str">
        <f t="shared" si="61"/>
        <v>COR_52.1_3</v>
      </c>
      <c r="B203" s="1">
        <f t="shared" si="60"/>
        <v>202223</v>
      </c>
      <c r="C203" s="231" t="s">
        <v>287</v>
      </c>
      <c r="D203" s="1">
        <v>52.1</v>
      </c>
      <c r="E203" s="1">
        <v>3</v>
      </c>
      <c r="F203" s="2">
        <f t="shared" si="56"/>
        <v>0</v>
      </c>
      <c r="G203" s="236">
        <f t="shared" si="57"/>
        <v>0</v>
      </c>
      <c r="I203" s="3">
        <v>55</v>
      </c>
      <c r="J203" s="3">
        <v>200</v>
      </c>
      <c r="K203" s="132"/>
    </row>
    <row r="204" spans="1:11" x14ac:dyDescent="0.25">
      <c r="A204" s="5" t="str">
        <f t="shared" si="61"/>
        <v>COR_52.2_3</v>
      </c>
      <c r="B204" s="1">
        <f t="shared" si="60"/>
        <v>202223</v>
      </c>
      <c r="C204" s="231" t="s">
        <v>287</v>
      </c>
      <c r="D204" s="1">
        <v>52.2</v>
      </c>
      <c r="E204" s="1">
        <v>3</v>
      </c>
      <c r="F204" s="2">
        <f t="shared" si="56"/>
        <v>0</v>
      </c>
      <c r="G204" s="236">
        <f t="shared" si="57"/>
        <v>0</v>
      </c>
      <c r="I204" s="3">
        <v>56</v>
      </c>
      <c r="J204" s="3">
        <v>201</v>
      </c>
      <c r="K204" s="132"/>
    </row>
    <row r="205" spans="1:11" x14ac:dyDescent="0.25">
      <c r="A205" s="5" t="str">
        <f t="shared" si="61"/>
        <v>COR_52.3_3</v>
      </c>
      <c r="B205" s="1">
        <f t="shared" si="60"/>
        <v>202223</v>
      </c>
      <c r="C205" s="231" t="s">
        <v>287</v>
      </c>
      <c r="D205" s="1">
        <v>52.3</v>
      </c>
      <c r="E205" s="1">
        <v>3</v>
      </c>
      <c r="F205" s="2">
        <f t="shared" si="56"/>
        <v>0</v>
      </c>
      <c r="G205" s="236">
        <f t="shared" si="57"/>
        <v>0</v>
      </c>
      <c r="I205" s="3">
        <v>57</v>
      </c>
      <c r="J205" s="3">
        <v>202</v>
      </c>
      <c r="K205" s="132"/>
    </row>
    <row r="206" spans="1:11" x14ac:dyDescent="0.25">
      <c r="A206" s="5" t="str">
        <f t="shared" si="61"/>
        <v>COR_52.4_3</v>
      </c>
      <c r="B206" s="1">
        <f t="shared" si="60"/>
        <v>202223</v>
      </c>
      <c r="C206" s="231" t="s">
        <v>287</v>
      </c>
      <c r="D206" s="1">
        <v>52.4</v>
      </c>
      <c r="E206" s="1">
        <v>3</v>
      </c>
      <c r="F206" s="2">
        <f t="shared" si="56"/>
        <v>0</v>
      </c>
      <c r="G206" s="236">
        <f t="shared" si="57"/>
        <v>0</v>
      </c>
      <c r="I206" s="3">
        <v>58</v>
      </c>
      <c r="J206" s="3">
        <v>203</v>
      </c>
      <c r="K206" s="132"/>
    </row>
    <row r="207" spans="1:11" x14ac:dyDescent="0.25">
      <c r="A207" s="5" t="str">
        <f t="shared" si="61"/>
        <v>COR_53_3</v>
      </c>
      <c r="B207" s="1">
        <f t="shared" si="60"/>
        <v>202223</v>
      </c>
      <c r="C207" s="231" t="s">
        <v>287</v>
      </c>
      <c r="D207" s="1">
        <v>53</v>
      </c>
      <c r="E207" s="1">
        <v>3</v>
      </c>
      <c r="F207" s="2">
        <f t="shared" si="56"/>
        <v>0</v>
      </c>
      <c r="G207" s="236">
        <f t="shared" si="57"/>
        <v>0</v>
      </c>
      <c r="I207" s="3">
        <v>59</v>
      </c>
      <c r="J207" s="3">
        <v>204</v>
      </c>
      <c r="K207" s="132"/>
    </row>
    <row r="208" spans="1:11" x14ac:dyDescent="0.25">
      <c r="A208" s="5" t="str">
        <f t="shared" si="61"/>
        <v>COR_54_3</v>
      </c>
      <c r="B208" s="1">
        <f t="shared" si="60"/>
        <v>202223</v>
      </c>
      <c r="C208" s="231" t="s">
        <v>287</v>
      </c>
      <c r="D208" s="1">
        <v>54</v>
      </c>
      <c r="E208" s="1">
        <v>3</v>
      </c>
      <c r="F208" s="2">
        <f t="shared" si="56"/>
        <v>0</v>
      </c>
      <c r="G208" s="236">
        <f t="shared" si="57"/>
        <v>0</v>
      </c>
      <c r="I208" s="3">
        <v>60</v>
      </c>
      <c r="J208" s="3">
        <v>205</v>
      </c>
      <c r="K208" s="132"/>
    </row>
    <row r="209" spans="1:11" x14ac:dyDescent="0.25">
      <c r="A209" s="5" t="str">
        <f t="shared" si="61"/>
        <v>COR_55_3</v>
      </c>
      <c r="B209" s="1">
        <f t="shared" si="60"/>
        <v>202223</v>
      </c>
      <c r="C209" s="231" t="s">
        <v>287</v>
      </c>
      <c r="D209" s="1">
        <v>55</v>
      </c>
      <c r="E209" s="1">
        <v>3</v>
      </c>
      <c r="F209" s="2">
        <f t="shared" si="56"/>
        <v>0</v>
      </c>
      <c r="G209" s="236">
        <f t="shared" si="57"/>
        <v>0</v>
      </c>
      <c r="I209" s="3">
        <v>61</v>
      </c>
      <c r="J209" s="3">
        <v>206</v>
      </c>
      <c r="K209" s="132"/>
    </row>
    <row r="210" spans="1:11" x14ac:dyDescent="0.25">
      <c r="A210" s="5" t="str">
        <f t="shared" si="61"/>
        <v>COR_55.1_3</v>
      </c>
      <c r="B210" s="1">
        <f t="shared" si="60"/>
        <v>202223</v>
      </c>
      <c r="C210" s="231" t="s">
        <v>287</v>
      </c>
      <c r="D210" s="1">
        <v>55.1</v>
      </c>
      <c r="E210" s="1">
        <v>3</v>
      </c>
      <c r="F210" s="2">
        <f t="shared" si="56"/>
        <v>0</v>
      </c>
      <c r="G210" s="236">
        <f>IF(VLOOKUP(D210,COR1_2,E210+2,FALSE)="",0,VLOOKUP(D210,COR1_2,E210+2,FALSE))</f>
        <v>0</v>
      </c>
      <c r="I210" s="3">
        <v>62</v>
      </c>
      <c r="J210" s="3">
        <v>207</v>
      </c>
      <c r="K210" s="132"/>
    </row>
    <row r="211" spans="1:11" x14ac:dyDescent="0.25">
      <c r="A211" s="5" t="str">
        <f t="shared" si="61"/>
        <v>COR_56.1_3</v>
      </c>
      <c r="B211" s="1">
        <f t="shared" si="60"/>
        <v>202223</v>
      </c>
      <c r="C211" s="231" t="s">
        <v>287</v>
      </c>
      <c r="D211" s="1">
        <v>56.1</v>
      </c>
      <c r="E211" s="1">
        <v>3</v>
      </c>
      <c r="F211" s="2">
        <f t="shared" si="56"/>
        <v>0</v>
      </c>
      <c r="G211" s="236">
        <f>IF(VLOOKUP(D211,COR1_2,E211+2,FALSE)="",0,VLOOKUP(D211,COR1_2,E211+2,FALSE))</f>
        <v>0</v>
      </c>
      <c r="I211" s="3">
        <v>63</v>
      </c>
      <c r="J211" s="3">
        <v>208</v>
      </c>
      <c r="K211" s="132"/>
    </row>
    <row r="212" spans="1:11" x14ac:dyDescent="0.25">
      <c r="A212" s="5" t="str">
        <f t="shared" si="61"/>
        <v>COR_56.2_3</v>
      </c>
      <c r="B212" s="1">
        <f t="shared" si="60"/>
        <v>202223</v>
      </c>
      <c r="C212" s="231" t="s">
        <v>287</v>
      </c>
      <c r="D212" s="1">
        <v>56.2</v>
      </c>
      <c r="E212" s="1">
        <v>3</v>
      </c>
      <c r="F212" s="2">
        <f t="shared" si="56"/>
        <v>0</v>
      </c>
      <c r="G212" s="236">
        <f>IF(VLOOKUP(D212,COR1_2,E212+2,FALSE)="",0,VLOOKUP(D212,COR1_2,E212+2,FALSE))</f>
        <v>0</v>
      </c>
      <c r="I212" s="3">
        <v>64</v>
      </c>
      <c r="J212" s="3">
        <v>209</v>
      </c>
      <c r="K212" s="132"/>
    </row>
    <row r="213" spans="1:11" x14ac:dyDescent="0.25">
      <c r="A213" s="5" t="str">
        <f t="shared" si="61"/>
        <v>COR_57_3</v>
      </c>
      <c r="B213" s="1">
        <f t="shared" si="60"/>
        <v>202223</v>
      </c>
      <c r="C213" s="231" t="s">
        <v>287</v>
      </c>
      <c r="D213" s="1">
        <v>57</v>
      </c>
      <c r="E213" s="1">
        <v>3</v>
      </c>
      <c r="F213" s="2">
        <f t="shared" si="56"/>
        <v>0</v>
      </c>
      <c r="G213" s="236">
        <f t="shared" si="57"/>
        <v>0</v>
      </c>
      <c r="I213" s="3">
        <v>65</v>
      </c>
      <c r="J213" s="3">
        <v>210</v>
      </c>
      <c r="K213" s="132"/>
    </row>
    <row r="214" spans="1:11" x14ac:dyDescent="0.25">
      <c r="A214" s="5" t="str">
        <f t="shared" si="61"/>
        <v>COR_58_3</v>
      </c>
      <c r="B214" s="1">
        <f t="shared" si="60"/>
        <v>202223</v>
      </c>
      <c r="C214" s="231" t="s">
        <v>287</v>
      </c>
      <c r="D214" s="1">
        <v>58</v>
      </c>
      <c r="E214" s="1">
        <v>3</v>
      </c>
      <c r="F214" s="2">
        <f t="shared" ref="F214:F281" si="62">UANumber</f>
        <v>0</v>
      </c>
      <c r="G214" s="236">
        <f t="shared" si="57"/>
        <v>0</v>
      </c>
      <c r="I214" s="3">
        <v>66</v>
      </c>
      <c r="J214" s="3">
        <v>211</v>
      </c>
      <c r="K214" s="132"/>
    </row>
    <row r="215" spans="1:11" x14ac:dyDescent="0.25">
      <c r="A215" s="5" t="str">
        <f t="shared" si="61"/>
        <v>COR_59_3</v>
      </c>
      <c r="B215" s="1">
        <f t="shared" si="60"/>
        <v>202223</v>
      </c>
      <c r="C215" s="231" t="s">
        <v>287</v>
      </c>
      <c r="D215" s="1">
        <v>59</v>
      </c>
      <c r="E215" s="1">
        <v>3</v>
      </c>
      <c r="F215" s="2">
        <f t="shared" si="62"/>
        <v>0</v>
      </c>
      <c r="G215" s="236">
        <f t="shared" si="57"/>
        <v>0</v>
      </c>
      <c r="I215" s="3">
        <v>67</v>
      </c>
      <c r="J215" s="3">
        <v>212</v>
      </c>
      <c r="K215" s="132"/>
    </row>
    <row r="216" spans="1:11" x14ac:dyDescent="0.25">
      <c r="A216" s="5" t="str">
        <f t="shared" si="61"/>
        <v>COR_60_3</v>
      </c>
      <c r="B216" s="1">
        <f t="shared" si="60"/>
        <v>202223</v>
      </c>
      <c r="C216" s="231" t="s">
        <v>287</v>
      </c>
      <c r="D216" s="1">
        <v>60</v>
      </c>
      <c r="E216" s="1">
        <v>3</v>
      </c>
      <c r="F216" s="2">
        <f t="shared" si="62"/>
        <v>0</v>
      </c>
      <c r="G216" s="236">
        <f t="shared" ref="G216:G286" si="63">IF(VLOOKUP(D216,COR1_2,E216+2,FALSE)="",0,VLOOKUP(D216,COR1_2,E216+2,FALSE))</f>
        <v>0</v>
      </c>
      <c r="I216" s="3">
        <v>68</v>
      </c>
      <c r="J216" s="3">
        <v>213</v>
      </c>
      <c r="K216" s="132"/>
    </row>
    <row r="217" spans="1:11" x14ac:dyDescent="0.25">
      <c r="A217" s="5" t="str">
        <f t="shared" si="61"/>
        <v>COR_61_3</v>
      </c>
      <c r="B217" s="1">
        <f t="shared" si="60"/>
        <v>202223</v>
      </c>
      <c r="C217" s="231" t="s">
        <v>287</v>
      </c>
      <c r="D217" s="1">
        <v>61</v>
      </c>
      <c r="E217" s="1">
        <v>3</v>
      </c>
      <c r="F217" s="2">
        <f t="shared" si="62"/>
        <v>0</v>
      </c>
      <c r="G217" s="236">
        <f t="shared" si="63"/>
        <v>0</v>
      </c>
      <c r="I217" s="3">
        <v>69</v>
      </c>
      <c r="J217" s="3">
        <v>214</v>
      </c>
      <c r="K217" s="132"/>
    </row>
    <row r="218" spans="1:11" x14ac:dyDescent="0.25">
      <c r="A218" s="5" t="str">
        <f t="shared" si="61"/>
        <v>COR_62_3</v>
      </c>
      <c r="B218" s="1">
        <f t="shared" si="60"/>
        <v>202223</v>
      </c>
      <c r="C218" s="231" t="s">
        <v>287</v>
      </c>
      <c r="D218" s="1">
        <v>62</v>
      </c>
      <c r="E218" s="1">
        <v>3</v>
      </c>
      <c r="F218" s="2">
        <f t="shared" si="62"/>
        <v>0</v>
      </c>
      <c r="G218" s="236">
        <f t="shared" si="63"/>
        <v>0</v>
      </c>
      <c r="I218" s="3">
        <v>70</v>
      </c>
      <c r="J218" s="3">
        <v>215</v>
      </c>
      <c r="K218" s="132"/>
    </row>
    <row r="219" spans="1:11" x14ac:dyDescent="0.25">
      <c r="A219" s="5" t="str">
        <f t="shared" si="61"/>
        <v>COR_63_3</v>
      </c>
      <c r="B219" s="1">
        <f t="shared" si="60"/>
        <v>202223</v>
      </c>
      <c r="C219" s="231" t="s">
        <v>287</v>
      </c>
      <c r="D219" s="1">
        <v>63</v>
      </c>
      <c r="E219" s="1">
        <v>3</v>
      </c>
      <c r="F219" s="2">
        <f t="shared" si="62"/>
        <v>0</v>
      </c>
      <c r="G219" s="236">
        <f t="shared" si="63"/>
        <v>0</v>
      </c>
      <c r="I219" s="3">
        <v>71</v>
      </c>
      <c r="J219" s="3">
        <v>216</v>
      </c>
      <c r="K219" s="133">
        <f>SUM(G149:G221)</f>
        <v>0</v>
      </c>
    </row>
    <row r="220" spans="1:11" x14ac:dyDescent="0.25">
      <c r="A220" s="5" t="str">
        <f t="shared" si="61"/>
        <v>COR_65_3</v>
      </c>
      <c r="B220" s="1">
        <f t="shared" si="60"/>
        <v>202223</v>
      </c>
      <c r="C220" s="231" t="s">
        <v>287</v>
      </c>
      <c r="D220" s="1">
        <v>65</v>
      </c>
      <c r="E220" s="1">
        <v>3</v>
      </c>
      <c r="F220" s="2">
        <f t="shared" si="62"/>
        <v>0</v>
      </c>
      <c r="G220" s="236">
        <f t="shared" si="63"/>
        <v>0</v>
      </c>
      <c r="I220" s="3">
        <v>72</v>
      </c>
      <c r="J220" s="3">
        <v>217</v>
      </c>
      <c r="K220" s="133">
        <f>SUM('COR1-2'!F11:F89)</f>
        <v>0</v>
      </c>
    </row>
    <row r="221" spans="1:11" x14ac:dyDescent="0.25">
      <c r="A221" s="5" t="str">
        <f t="shared" si="61"/>
        <v>COR_66_3</v>
      </c>
      <c r="B221" s="1">
        <f t="shared" si="60"/>
        <v>202223</v>
      </c>
      <c r="C221" s="231" t="s">
        <v>287</v>
      </c>
      <c r="D221" s="1">
        <v>66</v>
      </c>
      <c r="E221" s="1">
        <v>3</v>
      </c>
      <c r="F221" s="2">
        <f t="shared" si="62"/>
        <v>0</v>
      </c>
      <c r="G221" s="236">
        <f t="shared" si="63"/>
        <v>0</v>
      </c>
      <c r="I221" s="3">
        <v>73</v>
      </c>
      <c r="J221" s="3">
        <v>218</v>
      </c>
      <c r="K221" s="134">
        <f>K219-K220</f>
        <v>0</v>
      </c>
    </row>
    <row r="222" spans="1:11" x14ac:dyDescent="0.25">
      <c r="A222" s="5" t="str">
        <f t="shared" si="61"/>
        <v>COR_1.1_4</v>
      </c>
      <c r="B222" s="1">
        <f t="shared" si="60"/>
        <v>202223</v>
      </c>
      <c r="C222" s="231" t="s">
        <v>287</v>
      </c>
      <c r="D222" s="1">
        <v>1.1000000000000001</v>
      </c>
      <c r="E222" s="1">
        <v>4</v>
      </c>
      <c r="F222" s="2">
        <f t="shared" si="62"/>
        <v>0</v>
      </c>
      <c r="G222" s="236">
        <f>IF(VLOOKUP(D222,COR1_2,E222+2,FALSE)="",0,VLOOKUP(D222,COR1_2,E222+2,FALSE))</f>
        <v>0</v>
      </c>
      <c r="I222" s="3">
        <v>1</v>
      </c>
      <c r="J222" s="3">
        <v>219</v>
      </c>
      <c r="K222" s="131"/>
    </row>
    <row r="223" spans="1:11" x14ac:dyDescent="0.25">
      <c r="A223" s="5" t="str">
        <f t="shared" si="61"/>
        <v>COR_1.2_4</v>
      </c>
      <c r="B223" s="1">
        <f t="shared" si="60"/>
        <v>202223</v>
      </c>
      <c r="C223" s="231" t="s">
        <v>287</v>
      </c>
      <c r="D223" s="1">
        <v>1.2</v>
      </c>
      <c r="E223" s="1">
        <v>4</v>
      </c>
      <c r="F223" s="2">
        <f t="shared" si="62"/>
        <v>0</v>
      </c>
      <c r="G223" s="236">
        <f t="shared" si="63"/>
        <v>0</v>
      </c>
      <c r="I223" s="3">
        <v>2</v>
      </c>
      <c r="J223" s="3">
        <v>220</v>
      </c>
      <c r="K223" s="132"/>
    </row>
    <row r="224" spans="1:11" x14ac:dyDescent="0.25">
      <c r="A224" s="5" t="str">
        <f t="shared" si="61"/>
        <v>COR_2_4</v>
      </c>
      <c r="B224" s="1">
        <f t="shared" si="60"/>
        <v>202223</v>
      </c>
      <c r="C224" s="231" t="s">
        <v>287</v>
      </c>
      <c r="D224" s="1">
        <v>2</v>
      </c>
      <c r="E224" s="1">
        <v>4</v>
      </c>
      <c r="F224" s="2">
        <f t="shared" si="62"/>
        <v>0</v>
      </c>
      <c r="G224" s="236">
        <f t="shared" si="63"/>
        <v>0</v>
      </c>
      <c r="I224" s="3">
        <v>3</v>
      </c>
      <c r="J224" s="3">
        <v>221</v>
      </c>
      <c r="K224" s="132"/>
    </row>
    <row r="225" spans="1:11" x14ac:dyDescent="0.25">
      <c r="A225" s="5" t="str">
        <f>C225&amp;"_"&amp;D225&amp;"_"&amp;E225</f>
        <v>COR_2.1_4</v>
      </c>
      <c r="B225" s="1">
        <f t="shared" si="17"/>
        <v>202223</v>
      </c>
      <c r="C225" s="231" t="s">
        <v>287</v>
      </c>
      <c r="D225" s="1">
        <v>2.1</v>
      </c>
      <c r="E225" s="608">
        <v>4</v>
      </c>
      <c r="F225" s="2">
        <f t="shared" si="18"/>
        <v>0</v>
      </c>
      <c r="G225" s="236">
        <f>IF(VLOOKUP(D225,COR1_2,E225+2,FALSE)="",0,VLOOKUP(D225,COR1_2,E225+2,FALSE))</f>
        <v>0</v>
      </c>
      <c r="I225" s="3">
        <v>4</v>
      </c>
      <c r="J225" s="3">
        <v>222</v>
      </c>
      <c r="K225" s="132"/>
    </row>
    <row r="226" spans="1:11" x14ac:dyDescent="0.25">
      <c r="A226" s="5" t="str">
        <f t="shared" si="61"/>
        <v>COR_3_4</v>
      </c>
      <c r="B226" s="1">
        <f t="shared" si="60"/>
        <v>202223</v>
      </c>
      <c r="C226" s="231" t="s">
        <v>287</v>
      </c>
      <c r="D226" s="1">
        <v>3</v>
      </c>
      <c r="E226" s="1">
        <v>4</v>
      </c>
      <c r="F226" s="2">
        <f t="shared" si="62"/>
        <v>0</v>
      </c>
      <c r="G226" s="236">
        <f t="shared" si="63"/>
        <v>0</v>
      </c>
      <c r="I226" s="3">
        <v>5</v>
      </c>
      <c r="J226" s="3">
        <v>223</v>
      </c>
      <c r="K226" s="132"/>
    </row>
    <row r="227" spans="1:11" x14ac:dyDescent="0.25">
      <c r="A227" s="5" t="str">
        <f t="shared" si="61"/>
        <v>COR_4_4</v>
      </c>
      <c r="B227" s="1">
        <f t="shared" si="60"/>
        <v>202223</v>
      </c>
      <c r="C227" s="231" t="s">
        <v>287</v>
      </c>
      <c r="D227" s="1">
        <v>4</v>
      </c>
      <c r="E227" s="1">
        <v>4</v>
      </c>
      <c r="F227" s="2">
        <f t="shared" si="62"/>
        <v>0</v>
      </c>
      <c r="G227" s="236">
        <f t="shared" si="63"/>
        <v>0</v>
      </c>
      <c r="I227" s="3">
        <v>6</v>
      </c>
      <c r="J227" s="3">
        <v>224</v>
      </c>
      <c r="K227" s="132"/>
    </row>
    <row r="228" spans="1:11" x14ac:dyDescent="0.25">
      <c r="A228" s="5" t="str">
        <f t="shared" si="61"/>
        <v>COR_5_4</v>
      </c>
      <c r="B228" s="1">
        <f t="shared" si="60"/>
        <v>202223</v>
      </c>
      <c r="C228" s="231" t="s">
        <v>287</v>
      </c>
      <c r="D228" s="1">
        <v>5</v>
      </c>
      <c r="E228" s="1">
        <v>4</v>
      </c>
      <c r="F228" s="2">
        <f t="shared" si="62"/>
        <v>0</v>
      </c>
      <c r="G228" s="236">
        <f t="shared" si="63"/>
        <v>0</v>
      </c>
      <c r="I228" s="3">
        <v>7</v>
      </c>
      <c r="J228" s="3">
        <v>225</v>
      </c>
      <c r="K228" s="132"/>
    </row>
    <row r="229" spans="1:11" x14ac:dyDescent="0.25">
      <c r="A229" s="5" t="str">
        <f t="shared" si="61"/>
        <v>COR_6_4</v>
      </c>
      <c r="B229" s="1">
        <f t="shared" si="60"/>
        <v>202223</v>
      </c>
      <c r="C229" s="231" t="s">
        <v>287</v>
      </c>
      <c r="D229" s="1">
        <v>6</v>
      </c>
      <c r="E229" s="1">
        <v>4</v>
      </c>
      <c r="F229" s="2">
        <f t="shared" si="62"/>
        <v>0</v>
      </c>
      <c r="G229" s="236">
        <f t="shared" si="63"/>
        <v>0</v>
      </c>
      <c r="I229" s="3">
        <v>8</v>
      </c>
      <c r="J229" s="3">
        <v>226</v>
      </c>
      <c r="K229" s="132"/>
    </row>
    <row r="230" spans="1:11" x14ac:dyDescent="0.25">
      <c r="A230" s="5" t="str">
        <f t="shared" si="61"/>
        <v>COR_7_4</v>
      </c>
      <c r="B230" s="1">
        <f t="shared" si="60"/>
        <v>202223</v>
      </c>
      <c r="C230" s="231" t="s">
        <v>287</v>
      </c>
      <c r="D230" s="1">
        <v>7</v>
      </c>
      <c r="E230" s="1">
        <v>4</v>
      </c>
      <c r="F230" s="2">
        <f t="shared" si="62"/>
        <v>0</v>
      </c>
      <c r="G230" s="236">
        <f t="shared" si="63"/>
        <v>0</v>
      </c>
      <c r="I230" s="3">
        <v>9</v>
      </c>
      <c r="J230" s="3">
        <v>227</v>
      </c>
      <c r="K230" s="132"/>
    </row>
    <row r="231" spans="1:11" x14ac:dyDescent="0.25">
      <c r="A231" s="5" t="str">
        <f t="shared" si="61"/>
        <v>COR_8.1_4</v>
      </c>
      <c r="B231" s="1">
        <f t="shared" si="60"/>
        <v>202223</v>
      </c>
      <c r="C231" s="231" t="s">
        <v>287</v>
      </c>
      <c r="D231" s="4">
        <v>8.1</v>
      </c>
      <c r="E231" s="1">
        <v>4</v>
      </c>
      <c r="F231" s="2">
        <f t="shared" si="62"/>
        <v>0</v>
      </c>
      <c r="G231" s="236">
        <f t="shared" si="63"/>
        <v>0</v>
      </c>
      <c r="I231" s="3">
        <v>10</v>
      </c>
      <c r="J231" s="3">
        <v>228</v>
      </c>
      <c r="K231" s="132"/>
    </row>
    <row r="232" spans="1:11" x14ac:dyDescent="0.25">
      <c r="A232" s="5" t="str">
        <f t="shared" si="61"/>
        <v>COR_8.2_4</v>
      </c>
      <c r="B232" s="1">
        <f t="shared" si="60"/>
        <v>202223</v>
      </c>
      <c r="C232" s="231" t="s">
        <v>287</v>
      </c>
      <c r="D232" s="4">
        <v>8.1999999999999993</v>
      </c>
      <c r="E232" s="1">
        <v>4</v>
      </c>
      <c r="F232" s="2">
        <f t="shared" si="62"/>
        <v>0</v>
      </c>
      <c r="G232" s="236">
        <f t="shared" si="63"/>
        <v>0</v>
      </c>
      <c r="I232" s="3">
        <v>11</v>
      </c>
      <c r="J232" s="3">
        <v>229</v>
      </c>
      <c r="K232" s="132"/>
    </row>
    <row r="233" spans="1:11" x14ac:dyDescent="0.25">
      <c r="A233" s="5" t="str">
        <f t="shared" si="61"/>
        <v>COR_8.3_4</v>
      </c>
      <c r="B233" s="1">
        <f t="shared" si="60"/>
        <v>202223</v>
      </c>
      <c r="C233" s="231" t="s">
        <v>287</v>
      </c>
      <c r="D233" s="4">
        <v>8.3000000000000007</v>
      </c>
      <c r="E233" s="1">
        <v>4</v>
      </c>
      <c r="F233" s="2">
        <f t="shared" si="62"/>
        <v>0</v>
      </c>
      <c r="G233" s="236">
        <f t="shared" si="63"/>
        <v>0</v>
      </c>
      <c r="I233" s="3">
        <v>12</v>
      </c>
      <c r="J233" s="3">
        <v>230</v>
      </c>
      <c r="K233" s="132"/>
    </row>
    <row r="234" spans="1:11" x14ac:dyDescent="0.25">
      <c r="A234" s="5" t="str">
        <f t="shared" si="61"/>
        <v>COR_8.4_4</v>
      </c>
      <c r="B234" s="1">
        <f t="shared" si="60"/>
        <v>202223</v>
      </c>
      <c r="C234" s="231" t="s">
        <v>287</v>
      </c>
      <c r="D234" s="4">
        <v>8.4</v>
      </c>
      <c r="E234" s="1">
        <v>4</v>
      </c>
      <c r="F234" s="2">
        <f t="shared" si="62"/>
        <v>0</v>
      </c>
      <c r="G234" s="236">
        <f t="shared" si="63"/>
        <v>0</v>
      </c>
      <c r="I234" s="3">
        <v>13</v>
      </c>
      <c r="J234" s="3">
        <v>231</v>
      </c>
      <c r="K234" s="132"/>
    </row>
    <row r="235" spans="1:11" x14ac:dyDescent="0.25">
      <c r="A235" s="5" t="str">
        <f t="shared" si="61"/>
        <v>COR_8.5_4</v>
      </c>
      <c r="B235" s="1">
        <f t="shared" si="60"/>
        <v>202223</v>
      </c>
      <c r="C235" s="231" t="s">
        <v>287</v>
      </c>
      <c r="D235" s="4">
        <v>8.5</v>
      </c>
      <c r="E235" s="1">
        <v>4</v>
      </c>
      <c r="F235" s="2">
        <f t="shared" si="62"/>
        <v>0</v>
      </c>
      <c r="G235" s="236">
        <f t="shared" si="63"/>
        <v>0</v>
      </c>
      <c r="I235" s="3">
        <v>14</v>
      </c>
      <c r="J235" s="3">
        <v>232</v>
      </c>
      <c r="K235" s="132"/>
    </row>
    <row r="236" spans="1:11" x14ac:dyDescent="0.25">
      <c r="A236" s="5" t="str">
        <f t="shared" si="61"/>
        <v>COR_8.6_4</v>
      </c>
      <c r="B236" s="1">
        <f t="shared" si="60"/>
        <v>202223</v>
      </c>
      <c r="C236" s="231" t="s">
        <v>287</v>
      </c>
      <c r="D236" s="4">
        <v>8.6</v>
      </c>
      <c r="E236" s="1">
        <v>4</v>
      </c>
      <c r="F236" s="2">
        <f t="shared" si="62"/>
        <v>0</v>
      </c>
      <c r="G236" s="236">
        <f t="shared" si="63"/>
        <v>0</v>
      </c>
      <c r="I236" s="3">
        <v>15</v>
      </c>
      <c r="J236" s="3">
        <v>233</v>
      </c>
      <c r="K236" s="132"/>
    </row>
    <row r="237" spans="1:11" x14ac:dyDescent="0.25">
      <c r="A237" s="5" t="str">
        <f t="shared" si="61"/>
        <v>COR_8.7_4</v>
      </c>
      <c r="B237" s="1">
        <f t="shared" si="60"/>
        <v>202223</v>
      </c>
      <c r="C237" s="231" t="s">
        <v>287</v>
      </c>
      <c r="D237" s="4">
        <v>8.6999999999999993</v>
      </c>
      <c r="E237" s="1">
        <v>4</v>
      </c>
      <c r="F237" s="2">
        <f t="shared" si="62"/>
        <v>0</v>
      </c>
      <c r="G237" s="236">
        <f t="shared" si="63"/>
        <v>0</v>
      </c>
      <c r="I237" s="3">
        <v>16</v>
      </c>
      <c r="J237" s="3">
        <v>234</v>
      </c>
      <c r="K237" s="132"/>
    </row>
    <row r="238" spans="1:11" x14ac:dyDescent="0.25">
      <c r="A238" s="5" t="str">
        <f t="shared" si="61"/>
        <v>COR_8_4</v>
      </c>
      <c r="B238" s="1">
        <f t="shared" si="60"/>
        <v>202223</v>
      </c>
      <c r="C238" s="231" t="s">
        <v>287</v>
      </c>
      <c r="D238" s="1">
        <v>8</v>
      </c>
      <c r="E238" s="1">
        <v>4</v>
      </c>
      <c r="F238" s="2">
        <f t="shared" si="62"/>
        <v>0</v>
      </c>
      <c r="G238" s="236">
        <f t="shared" si="63"/>
        <v>0</v>
      </c>
      <c r="I238" s="3">
        <v>17</v>
      </c>
      <c r="J238" s="3">
        <v>235</v>
      </c>
      <c r="K238" s="132"/>
    </row>
    <row r="239" spans="1:11" x14ac:dyDescent="0.25">
      <c r="A239" s="5" t="str">
        <f t="shared" si="61"/>
        <v>COR_9_4</v>
      </c>
      <c r="B239" s="1">
        <f t="shared" si="60"/>
        <v>202223</v>
      </c>
      <c r="C239" s="231" t="s">
        <v>287</v>
      </c>
      <c r="D239" s="1">
        <v>9</v>
      </c>
      <c r="E239" s="1">
        <v>4</v>
      </c>
      <c r="F239" s="2">
        <f t="shared" si="62"/>
        <v>0</v>
      </c>
      <c r="G239" s="236">
        <f t="shared" si="63"/>
        <v>0</v>
      </c>
      <c r="I239" s="3">
        <v>18</v>
      </c>
      <c r="J239" s="3">
        <v>236</v>
      </c>
      <c r="K239" s="132"/>
    </row>
    <row r="240" spans="1:11" x14ac:dyDescent="0.25">
      <c r="A240" s="5" t="str">
        <f t="shared" si="61"/>
        <v>COR_10_4</v>
      </c>
      <c r="B240" s="1">
        <f t="shared" si="60"/>
        <v>202223</v>
      </c>
      <c r="C240" s="231" t="s">
        <v>287</v>
      </c>
      <c r="D240" s="1">
        <v>10</v>
      </c>
      <c r="E240" s="1">
        <v>4</v>
      </c>
      <c r="F240" s="2">
        <f t="shared" si="62"/>
        <v>0</v>
      </c>
      <c r="G240" s="236">
        <f t="shared" si="63"/>
        <v>0</v>
      </c>
      <c r="I240" s="3">
        <v>19</v>
      </c>
      <c r="J240" s="3">
        <v>237</v>
      </c>
      <c r="K240" s="132"/>
    </row>
    <row r="241" spans="1:11" x14ac:dyDescent="0.25">
      <c r="A241" s="5" t="str">
        <f t="shared" si="61"/>
        <v>COR_11_4</v>
      </c>
      <c r="B241" s="1">
        <f t="shared" si="60"/>
        <v>202223</v>
      </c>
      <c r="C241" s="231" t="s">
        <v>287</v>
      </c>
      <c r="D241" s="1">
        <v>11</v>
      </c>
      <c r="E241" s="1">
        <v>4</v>
      </c>
      <c r="F241" s="2">
        <f t="shared" si="62"/>
        <v>0</v>
      </c>
      <c r="G241" s="236">
        <f t="shared" si="63"/>
        <v>0</v>
      </c>
      <c r="I241" s="3">
        <v>20</v>
      </c>
      <c r="J241" s="3">
        <v>238</v>
      </c>
      <c r="K241" s="132"/>
    </row>
    <row r="242" spans="1:11" x14ac:dyDescent="0.25">
      <c r="A242" s="5" t="str">
        <f t="shared" si="61"/>
        <v>COR_12_4</v>
      </c>
      <c r="B242" s="1">
        <f t="shared" si="60"/>
        <v>202223</v>
      </c>
      <c r="C242" s="231" t="s">
        <v>287</v>
      </c>
      <c r="D242" s="1">
        <v>12</v>
      </c>
      <c r="E242" s="1">
        <v>4</v>
      </c>
      <c r="F242" s="2">
        <f t="shared" si="62"/>
        <v>0</v>
      </c>
      <c r="G242" s="236">
        <f t="shared" si="63"/>
        <v>0</v>
      </c>
      <c r="I242" s="3">
        <v>21</v>
      </c>
      <c r="J242" s="3">
        <v>239</v>
      </c>
      <c r="K242" s="132"/>
    </row>
    <row r="243" spans="1:11" x14ac:dyDescent="0.25">
      <c r="A243" s="5" t="str">
        <f t="shared" si="61"/>
        <v>COR_13_4</v>
      </c>
      <c r="B243" s="1">
        <f t="shared" si="60"/>
        <v>202223</v>
      </c>
      <c r="C243" s="231" t="s">
        <v>287</v>
      </c>
      <c r="D243" s="1">
        <v>13</v>
      </c>
      <c r="E243" s="1">
        <v>4</v>
      </c>
      <c r="F243" s="2">
        <f t="shared" si="62"/>
        <v>0</v>
      </c>
      <c r="G243" s="236">
        <f t="shared" si="63"/>
        <v>0</v>
      </c>
      <c r="I243" s="3">
        <v>22</v>
      </c>
      <c r="J243" s="3">
        <v>240</v>
      </c>
      <c r="K243" s="132"/>
    </row>
    <row r="244" spans="1:11" x14ac:dyDescent="0.25">
      <c r="A244" s="5" t="str">
        <f t="shared" si="61"/>
        <v>COR_14_4</v>
      </c>
      <c r="B244" s="1">
        <f t="shared" si="60"/>
        <v>202223</v>
      </c>
      <c r="C244" s="231" t="s">
        <v>287</v>
      </c>
      <c r="D244" s="1">
        <v>14</v>
      </c>
      <c r="E244" s="1">
        <v>4</v>
      </c>
      <c r="F244" s="2">
        <f t="shared" si="62"/>
        <v>0</v>
      </c>
      <c r="G244" s="236">
        <f t="shared" si="63"/>
        <v>0</v>
      </c>
      <c r="I244" s="3">
        <v>23</v>
      </c>
      <c r="J244" s="3">
        <v>241</v>
      </c>
      <c r="K244" s="132"/>
    </row>
    <row r="245" spans="1:11" x14ac:dyDescent="0.25">
      <c r="A245" s="5" t="str">
        <f t="shared" si="61"/>
        <v>COR_15_4</v>
      </c>
      <c r="B245" s="1">
        <f t="shared" si="60"/>
        <v>202223</v>
      </c>
      <c r="C245" s="231" t="s">
        <v>287</v>
      </c>
      <c r="D245" s="1">
        <v>15</v>
      </c>
      <c r="E245" s="1">
        <v>4</v>
      </c>
      <c r="F245" s="2">
        <f t="shared" si="62"/>
        <v>0</v>
      </c>
      <c r="G245" s="236">
        <f t="shared" si="63"/>
        <v>0</v>
      </c>
      <c r="I245" s="3">
        <v>24</v>
      </c>
      <c r="J245" s="3">
        <v>242</v>
      </c>
      <c r="K245" s="132"/>
    </row>
    <row r="246" spans="1:11" x14ac:dyDescent="0.25">
      <c r="A246" s="5" t="str">
        <f t="shared" si="61"/>
        <v>COR_16_4</v>
      </c>
      <c r="B246" s="1">
        <f t="shared" si="60"/>
        <v>202223</v>
      </c>
      <c r="C246" s="231" t="s">
        <v>287</v>
      </c>
      <c r="D246" s="1">
        <v>16</v>
      </c>
      <c r="E246" s="1">
        <v>4</v>
      </c>
      <c r="F246" s="2">
        <f t="shared" si="62"/>
        <v>0</v>
      </c>
      <c r="G246" s="236">
        <f t="shared" si="63"/>
        <v>0</v>
      </c>
      <c r="I246" s="3">
        <v>25</v>
      </c>
      <c r="J246" s="3">
        <v>243</v>
      </c>
      <c r="K246" s="132"/>
    </row>
    <row r="247" spans="1:11" x14ac:dyDescent="0.25">
      <c r="A247" s="5" t="str">
        <f t="shared" si="61"/>
        <v>COR_17_4</v>
      </c>
      <c r="B247" s="1">
        <f t="shared" si="60"/>
        <v>202223</v>
      </c>
      <c r="C247" s="231" t="s">
        <v>287</v>
      </c>
      <c r="D247" s="1">
        <v>17</v>
      </c>
      <c r="E247" s="1">
        <v>4</v>
      </c>
      <c r="F247" s="2">
        <f t="shared" si="62"/>
        <v>0</v>
      </c>
      <c r="G247" s="236">
        <f t="shared" si="63"/>
        <v>0</v>
      </c>
      <c r="I247" s="3">
        <v>26</v>
      </c>
      <c r="J247" s="3">
        <v>244</v>
      </c>
      <c r="K247" s="132"/>
    </row>
    <row r="248" spans="1:11" x14ac:dyDescent="0.25">
      <c r="A248" s="5" t="str">
        <f t="shared" si="61"/>
        <v>COR_18_4</v>
      </c>
      <c r="B248" s="1">
        <f t="shared" si="60"/>
        <v>202223</v>
      </c>
      <c r="C248" s="231" t="s">
        <v>287</v>
      </c>
      <c r="D248" s="1">
        <v>18</v>
      </c>
      <c r="E248" s="1">
        <v>4</v>
      </c>
      <c r="F248" s="2">
        <f t="shared" si="62"/>
        <v>0</v>
      </c>
      <c r="G248" s="236">
        <f t="shared" si="63"/>
        <v>0</v>
      </c>
      <c r="I248" s="3">
        <v>27</v>
      </c>
      <c r="J248" s="3">
        <v>245</v>
      </c>
      <c r="K248" s="132"/>
    </row>
    <row r="249" spans="1:11" x14ac:dyDescent="0.25">
      <c r="A249" s="5" t="str">
        <f t="shared" si="61"/>
        <v>COR_20_4</v>
      </c>
      <c r="B249" s="1">
        <f t="shared" si="60"/>
        <v>202223</v>
      </c>
      <c r="C249" s="231" t="s">
        <v>287</v>
      </c>
      <c r="D249" s="1">
        <v>20</v>
      </c>
      <c r="E249" s="1">
        <v>4</v>
      </c>
      <c r="F249" s="2">
        <f t="shared" si="62"/>
        <v>0</v>
      </c>
      <c r="G249" s="236">
        <f t="shared" si="63"/>
        <v>0</v>
      </c>
      <c r="I249" s="3">
        <v>28</v>
      </c>
      <c r="J249" s="3">
        <v>246</v>
      </c>
      <c r="K249" s="132"/>
    </row>
    <row r="250" spans="1:11" x14ac:dyDescent="0.25">
      <c r="A250" s="5" t="str">
        <f t="shared" si="61"/>
        <v>COR_21_4</v>
      </c>
      <c r="B250" s="1">
        <f t="shared" si="60"/>
        <v>202223</v>
      </c>
      <c r="C250" s="231" t="s">
        <v>287</v>
      </c>
      <c r="D250" s="1">
        <v>21</v>
      </c>
      <c r="E250" s="1">
        <v>4</v>
      </c>
      <c r="F250" s="2">
        <f t="shared" si="62"/>
        <v>0</v>
      </c>
      <c r="G250" s="236">
        <f t="shared" si="63"/>
        <v>0</v>
      </c>
      <c r="I250" s="3">
        <v>29</v>
      </c>
      <c r="J250" s="3">
        <v>247</v>
      </c>
      <c r="K250" s="132"/>
    </row>
    <row r="251" spans="1:11" x14ac:dyDescent="0.25">
      <c r="A251" s="5" t="str">
        <f t="shared" si="61"/>
        <v>COR_22_4</v>
      </c>
      <c r="B251" s="1">
        <f t="shared" si="60"/>
        <v>202223</v>
      </c>
      <c r="C251" s="231" t="s">
        <v>287</v>
      </c>
      <c r="D251" s="1">
        <v>22</v>
      </c>
      <c r="E251" s="1">
        <v>4</v>
      </c>
      <c r="F251" s="2">
        <f t="shared" si="62"/>
        <v>0</v>
      </c>
      <c r="G251" s="236">
        <f t="shared" si="63"/>
        <v>0</v>
      </c>
      <c r="I251" s="3">
        <v>30</v>
      </c>
      <c r="J251" s="3">
        <v>248</v>
      </c>
      <c r="K251" s="132"/>
    </row>
    <row r="252" spans="1:11" x14ac:dyDescent="0.25">
      <c r="A252" s="5" t="str">
        <f t="shared" si="61"/>
        <v>COR_23_4</v>
      </c>
      <c r="B252" s="1">
        <f t="shared" si="60"/>
        <v>202223</v>
      </c>
      <c r="C252" s="231" t="s">
        <v>287</v>
      </c>
      <c r="D252" s="1">
        <v>23</v>
      </c>
      <c r="E252" s="1">
        <v>4</v>
      </c>
      <c r="F252" s="2">
        <f t="shared" si="62"/>
        <v>0</v>
      </c>
      <c r="G252" s="236">
        <f t="shared" si="63"/>
        <v>0</v>
      </c>
      <c r="I252" s="3">
        <v>31</v>
      </c>
      <c r="J252" s="3">
        <v>249</v>
      </c>
      <c r="K252" s="132"/>
    </row>
    <row r="253" spans="1:11" x14ac:dyDescent="0.25">
      <c r="A253" s="5" t="str">
        <f t="shared" si="61"/>
        <v>COR_24_4</v>
      </c>
      <c r="B253" s="1">
        <f t="shared" si="60"/>
        <v>202223</v>
      </c>
      <c r="C253" s="231" t="s">
        <v>287</v>
      </c>
      <c r="D253" s="1">
        <v>24</v>
      </c>
      <c r="E253" s="1">
        <v>4</v>
      </c>
      <c r="F253" s="2">
        <f t="shared" si="62"/>
        <v>0</v>
      </c>
      <c r="G253" s="236">
        <f t="shared" si="63"/>
        <v>0</v>
      </c>
      <c r="I253" s="3">
        <v>32</v>
      </c>
      <c r="J253" s="3">
        <v>250</v>
      </c>
      <c r="K253" s="132"/>
    </row>
    <row r="254" spans="1:11" x14ac:dyDescent="0.25">
      <c r="A254" s="5" t="str">
        <f t="shared" si="61"/>
        <v>COR_25_4</v>
      </c>
      <c r="B254" s="1">
        <f t="shared" si="60"/>
        <v>202223</v>
      </c>
      <c r="C254" s="231" t="s">
        <v>287</v>
      </c>
      <c r="D254" s="1">
        <v>25</v>
      </c>
      <c r="E254" s="1">
        <v>4</v>
      </c>
      <c r="F254" s="2">
        <f t="shared" si="62"/>
        <v>0</v>
      </c>
      <c r="G254" s="236">
        <f t="shared" si="63"/>
        <v>0</v>
      </c>
      <c r="I254" s="3">
        <v>33</v>
      </c>
      <c r="J254" s="3">
        <v>251</v>
      </c>
      <c r="K254" s="132"/>
    </row>
    <row r="255" spans="1:11" x14ac:dyDescent="0.25">
      <c r="A255" s="5" t="str">
        <f t="shared" si="61"/>
        <v>COR_26_4</v>
      </c>
      <c r="B255" s="1">
        <f t="shared" si="60"/>
        <v>202223</v>
      </c>
      <c r="C255" s="231" t="s">
        <v>287</v>
      </c>
      <c r="D255" s="1">
        <v>26</v>
      </c>
      <c r="E255" s="1">
        <v>4</v>
      </c>
      <c r="F255" s="2">
        <f t="shared" si="62"/>
        <v>0</v>
      </c>
      <c r="G255" s="236">
        <f t="shared" si="63"/>
        <v>0</v>
      </c>
      <c r="I255" s="3">
        <v>34</v>
      </c>
      <c r="J255" s="3">
        <v>252</v>
      </c>
      <c r="K255" s="132"/>
    </row>
    <row r="256" spans="1:11" x14ac:dyDescent="0.25">
      <c r="A256" s="5" t="str">
        <f t="shared" si="61"/>
        <v>COR_28_4</v>
      </c>
      <c r="B256" s="1">
        <f t="shared" si="60"/>
        <v>202223</v>
      </c>
      <c r="C256" s="231" t="s">
        <v>287</v>
      </c>
      <c r="D256" s="1">
        <v>28</v>
      </c>
      <c r="E256" s="1">
        <v>4</v>
      </c>
      <c r="F256" s="2">
        <f t="shared" si="62"/>
        <v>0</v>
      </c>
      <c r="G256" s="236">
        <f t="shared" si="63"/>
        <v>0</v>
      </c>
      <c r="I256" s="3">
        <v>35</v>
      </c>
      <c r="J256" s="3">
        <v>253</v>
      </c>
      <c r="K256" s="132"/>
    </row>
    <row r="257" spans="1:11" x14ac:dyDescent="0.25">
      <c r="A257" s="5" t="str">
        <f t="shared" si="61"/>
        <v>COR_29_4</v>
      </c>
      <c r="B257" s="1">
        <f t="shared" si="60"/>
        <v>202223</v>
      </c>
      <c r="C257" s="231" t="s">
        <v>287</v>
      </c>
      <c r="D257" s="1">
        <v>29</v>
      </c>
      <c r="E257" s="1">
        <v>4</v>
      </c>
      <c r="F257" s="2">
        <f t="shared" si="62"/>
        <v>0</v>
      </c>
      <c r="G257" s="236">
        <f t="shared" si="63"/>
        <v>0</v>
      </c>
      <c r="I257" s="3">
        <v>36</v>
      </c>
      <c r="J257" s="3">
        <v>254</v>
      </c>
      <c r="K257" s="132"/>
    </row>
    <row r="258" spans="1:11" x14ac:dyDescent="0.25">
      <c r="A258" s="5" t="str">
        <f t="shared" ref="A258" si="64">C258&amp;"_"&amp;D258&amp;"_"&amp;E258</f>
        <v>COR_30_4</v>
      </c>
      <c r="B258" s="1">
        <f t="shared" si="60"/>
        <v>202223</v>
      </c>
      <c r="C258" s="231" t="s">
        <v>287</v>
      </c>
      <c r="D258" s="1">
        <v>30</v>
      </c>
      <c r="E258" s="1">
        <v>4</v>
      </c>
      <c r="F258" s="2">
        <f t="shared" si="62"/>
        <v>0</v>
      </c>
      <c r="G258" s="236">
        <f t="shared" ref="G258" si="65">IF(VLOOKUP(D258,COR1_2,E258+2,FALSE)="",0,VLOOKUP(D258,COR1_2,E258+2,FALSE))</f>
        <v>0</v>
      </c>
      <c r="I258" s="3">
        <v>37</v>
      </c>
      <c r="J258" s="3">
        <v>255</v>
      </c>
      <c r="K258" s="132"/>
    </row>
    <row r="259" spans="1:11" x14ac:dyDescent="0.25">
      <c r="A259" s="5" t="str">
        <f t="shared" si="61"/>
        <v>COR_32_4</v>
      </c>
      <c r="B259" s="1">
        <f t="shared" si="60"/>
        <v>202223</v>
      </c>
      <c r="C259" s="231" t="s">
        <v>287</v>
      </c>
      <c r="D259" s="1">
        <v>32</v>
      </c>
      <c r="E259" s="1">
        <v>4</v>
      </c>
      <c r="F259" s="2">
        <f t="shared" si="62"/>
        <v>0</v>
      </c>
      <c r="G259" s="236">
        <f t="shared" si="63"/>
        <v>0</v>
      </c>
      <c r="I259" s="3">
        <v>38</v>
      </c>
      <c r="J259" s="3">
        <v>256</v>
      </c>
      <c r="K259" s="132"/>
    </row>
    <row r="260" spans="1:11" x14ac:dyDescent="0.25">
      <c r="A260" s="5" t="str">
        <f t="shared" si="61"/>
        <v>COR_36_4</v>
      </c>
      <c r="B260" s="1">
        <f t="shared" si="60"/>
        <v>202223</v>
      </c>
      <c r="C260" s="231" t="s">
        <v>287</v>
      </c>
      <c r="D260" s="1">
        <v>36</v>
      </c>
      <c r="E260" s="1">
        <v>4</v>
      </c>
      <c r="F260" s="2">
        <f t="shared" si="62"/>
        <v>0</v>
      </c>
      <c r="G260" s="236">
        <f t="shared" si="63"/>
        <v>0</v>
      </c>
      <c r="I260" s="3">
        <v>39</v>
      </c>
      <c r="J260" s="3">
        <v>257</v>
      </c>
      <c r="K260" s="132"/>
    </row>
    <row r="261" spans="1:11" x14ac:dyDescent="0.25">
      <c r="A261" s="5" t="str">
        <f t="shared" si="61"/>
        <v>COR_37_4</v>
      </c>
      <c r="B261" s="1">
        <f t="shared" si="60"/>
        <v>202223</v>
      </c>
      <c r="C261" s="231" t="s">
        <v>287</v>
      </c>
      <c r="D261" s="1">
        <v>37</v>
      </c>
      <c r="E261" s="1">
        <v>4</v>
      </c>
      <c r="F261" s="2">
        <f t="shared" si="62"/>
        <v>0</v>
      </c>
      <c r="G261" s="236">
        <f t="shared" si="63"/>
        <v>0</v>
      </c>
      <c r="I261" s="3">
        <v>40</v>
      </c>
      <c r="J261" s="3">
        <v>258</v>
      </c>
      <c r="K261" s="132"/>
    </row>
    <row r="262" spans="1:11" x14ac:dyDescent="0.25">
      <c r="A262" s="5" t="str">
        <f t="shared" si="61"/>
        <v>COR_38_4</v>
      </c>
      <c r="B262" s="1">
        <f t="shared" si="60"/>
        <v>202223</v>
      </c>
      <c r="C262" s="231" t="s">
        <v>287</v>
      </c>
      <c r="D262" s="1">
        <v>38</v>
      </c>
      <c r="E262" s="1">
        <v>4</v>
      </c>
      <c r="F262" s="2">
        <f t="shared" si="62"/>
        <v>0</v>
      </c>
      <c r="G262" s="236">
        <f t="shared" si="63"/>
        <v>0</v>
      </c>
      <c r="I262" s="3">
        <v>41</v>
      </c>
      <c r="J262" s="3">
        <v>259</v>
      </c>
      <c r="K262" s="132"/>
    </row>
    <row r="263" spans="1:11" x14ac:dyDescent="0.25">
      <c r="A263" s="5" t="str">
        <f t="shared" si="61"/>
        <v>COR_39_4</v>
      </c>
      <c r="B263" s="1">
        <f t="shared" ref="B263:B327" si="66">Year</f>
        <v>202223</v>
      </c>
      <c r="C263" s="231" t="s">
        <v>287</v>
      </c>
      <c r="D263" s="1">
        <v>39</v>
      </c>
      <c r="E263" s="1">
        <v>4</v>
      </c>
      <c r="F263" s="2">
        <f t="shared" si="62"/>
        <v>0</v>
      </c>
      <c r="G263" s="236">
        <f t="shared" si="63"/>
        <v>0</v>
      </c>
      <c r="I263" s="3">
        <v>42</v>
      </c>
      <c r="J263" s="3">
        <v>260</v>
      </c>
      <c r="K263" s="132"/>
    </row>
    <row r="264" spans="1:11" x14ac:dyDescent="0.25">
      <c r="A264" s="5" t="str">
        <f t="shared" ref="A264:A328" si="67">C264&amp;"_"&amp;D264&amp;"_"&amp;E264</f>
        <v>COR_40_4</v>
      </c>
      <c r="B264" s="1">
        <f t="shared" si="66"/>
        <v>202223</v>
      </c>
      <c r="C264" s="231" t="s">
        <v>287</v>
      </c>
      <c r="D264" s="1">
        <v>40</v>
      </c>
      <c r="E264" s="1">
        <v>4</v>
      </c>
      <c r="F264" s="2">
        <f t="shared" si="62"/>
        <v>0</v>
      </c>
      <c r="G264" s="236">
        <f t="shared" si="63"/>
        <v>0</v>
      </c>
      <c r="I264" s="3">
        <v>43</v>
      </c>
      <c r="J264" s="3">
        <v>261</v>
      </c>
      <c r="K264" s="132"/>
    </row>
    <row r="265" spans="1:11" x14ac:dyDescent="0.25">
      <c r="A265" s="5" t="str">
        <f t="shared" si="67"/>
        <v>COR_41_4</v>
      </c>
      <c r="B265" s="1">
        <f t="shared" si="66"/>
        <v>202223</v>
      </c>
      <c r="C265" s="231" t="s">
        <v>287</v>
      </c>
      <c r="D265" s="1">
        <v>41</v>
      </c>
      <c r="E265" s="1">
        <v>4</v>
      </c>
      <c r="F265" s="2">
        <f t="shared" si="62"/>
        <v>0</v>
      </c>
      <c r="G265" s="236">
        <f t="shared" si="63"/>
        <v>0</v>
      </c>
      <c r="I265" s="3">
        <v>44</v>
      </c>
      <c r="J265" s="3">
        <v>262</v>
      </c>
      <c r="K265" s="132"/>
    </row>
    <row r="266" spans="1:11" x14ac:dyDescent="0.25">
      <c r="A266" s="5" t="str">
        <f t="shared" si="67"/>
        <v>COR_42_4</v>
      </c>
      <c r="B266" s="1">
        <f t="shared" si="66"/>
        <v>202223</v>
      </c>
      <c r="C266" s="231" t="s">
        <v>287</v>
      </c>
      <c r="D266" s="1">
        <v>42</v>
      </c>
      <c r="E266" s="1">
        <v>4</v>
      </c>
      <c r="F266" s="2">
        <f t="shared" si="62"/>
        <v>0</v>
      </c>
      <c r="G266" s="236">
        <f t="shared" si="63"/>
        <v>0</v>
      </c>
      <c r="I266" s="3">
        <v>45</v>
      </c>
      <c r="J266" s="3">
        <v>263</v>
      </c>
      <c r="K266" s="132"/>
    </row>
    <row r="267" spans="1:11" x14ac:dyDescent="0.25">
      <c r="A267" s="5" t="str">
        <f t="shared" si="67"/>
        <v>COR_43_4</v>
      </c>
      <c r="B267" s="1">
        <f t="shared" si="66"/>
        <v>202223</v>
      </c>
      <c r="C267" s="231" t="s">
        <v>287</v>
      </c>
      <c r="D267" s="1">
        <v>43</v>
      </c>
      <c r="E267" s="1">
        <v>4</v>
      </c>
      <c r="F267" s="2">
        <f t="shared" si="62"/>
        <v>0</v>
      </c>
      <c r="G267" s="236">
        <f t="shared" si="63"/>
        <v>0</v>
      </c>
      <c r="I267" s="3">
        <v>46</v>
      </c>
      <c r="J267" s="3">
        <v>264</v>
      </c>
      <c r="K267" s="132"/>
    </row>
    <row r="268" spans="1:11" x14ac:dyDescent="0.25">
      <c r="A268" s="5" t="str">
        <f t="shared" si="67"/>
        <v>COR_44_4</v>
      </c>
      <c r="B268" s="1">
        <f t="shared" si="66"/>
        <v>202223</v>
      </c>
      <c r="C268" s="231" t="s">
        <v>287</v>
      </c>
      <c r="D268" s="1">
        <v>44</v>
      </c>
      <c r="E268" s="1">
        <v>4</v>
      </c>
      <c r="F268" s="2">
        <f t="shared" si="62"/>
        <v>0</v>
      </c>
      <c r="G268" s="236">
        <f t="shared" si="63"/>
        <v>0</v>
      </c>
      <c r="I268" s="3">
        <v>47</v>
      </c>
      <c r="J268" s="3">
        <v>265</v>
      </c>
      <c r="K268" s="132"/>
    </row>
    <row r="269" spans="1:11" x14ac:dyDescent="0.25">
      <c r="A269" s="5" t="str">
        <f t="shared" si="67"/>
        <v>COR_46_4</v>
      </c>
      <c r="B269" s="1">
        <f t="shared" si="66"/>
        <v>202223</v>
      </c>
      <c r="C269" s="231" t="s">
        <v>287</v>
      </c>
      <c r="D269" s="1">
        <v>46</v>
      </c>
      <c r="E269" s="1">
        <v>4</v>
      </c>
      <c r="F269" s="2">
        <f t="shared" si="62"/>
        <v>0</v>
      </c>
      <c r="G269" s="236">
        <f t="shared" si="63"/>
        <v>0</v>
      </c>
      <c r="I269" s="3">
        <v>48</v>
      </c>
      <c r="J269" s="3">
        <v>266</v>
      </c>
      <c r="K269" s="132"/>
    </row>
    <row r="270" spans="1:11" x14ac:dyDescent="0.25">
      <c r="A270" s="5" t="str">
        <f t="shared" si="67"/>
        <v>COR_47_4</v>
      </c>
      <c r="B270" s="1">
        <f t="shared" si="66"/>
        <v>202223</v>
      </c>
      <c r="C270" s="231" t="s">
        <v>287</v>
      </c>
      <c r="D270" s="1">
        <v>47</v>
      </c>
      <c r="E270" s="1">
        <v>4</v>
      </c>
      <c r="F270" s="2">
        <f t="shared" si="62"/>
        <v>0</v>
      </c>
      <c r="G270" s="236">
        <f t="shared" si="63"/>
        <v>0</v>
      </c>
      <c r="I270" s="3">
        <v>49</v>
      </c>
      <c r="J270" s="3">
        <v>267</v>
      </c>
      <c r="K270" s="132"/>
    </row>
    <row r="271" spans="1:11" x14ac:dyDescent="0.25">
      <c r="A271" s="5" t="str">
        <f t="shared" si="67"/>
        <v>COR_48_4</v>
      </c>
      <c r="B271" s="1">
        <f t="shared" si="66"/>
        <v>202223</v>
      </c>
      <c r="C271" s="231" t="s">
        <v>287</v>
      </c>
      <c r="D271" s="1">
        <v>48</v>
      </c>
      <c r="E271" s="1">
        <v>4</v>
      </c>
      <c r="F271" s="2">
        <f t="shared" si="62"/>
        <v>0</v>
      </c>
      <c r="G271" s="236">
        <f t="shared" si="63"/>
        <v>0</v>
      </c>
      <c r="I271" s="3">
        <v>50</v>
      </c>
      <c r="J271" s="3">
        <v>268</v>
      </c>
      <c r="K271" s="132"/>
    </row>
    <row r="272" spans="1:11" x14ac:dyDescent="0.25">
      <c r="A272" s="5" t="str">
        <f t="shared" si="67"/>
        <v>COR_49_4</v>
      </c>
      <c r="B272" s="1">
        <f t="shared" si="66"/>
        <v>202223</v>
      </c>
      <c r="C272" s="231" t="s">
        <v>287</v>
      </c>
      <c r="D272" s="1">
        <v>49</v>
      </c>
      <c r="E272" s="1">
        <v>4</v>
      </c>
      <c r="F272" s="2">
        <f t="shared" si="62"/>
        <v>0</v>
      </c>
      <c r="G272" s="236">
        <f t="shared" si="63"/>
        <v>0</v>
      </c>
      <c r="I272" s="3">
        <v>51</v>
      </c>
      <c r="J272" s="3">
        <v>269</v>
      </c>
      <c r="K272" s="132"/>
    </row>
    <row r="273" spans="1:11" x14ac:dyDescent="0.25">
      <c r="A273" s="5" t="str">
        <f t="shared" si="67"/>
        <v>COR_50_4</v>
      </c>
      <c r="B273" s="1">
        <f t="shared" si="66"/>
        <v>202223</v>
      </c>
      <c r="C273" s="231" t="s">
        <v>287</v>
      </c>
      <c r="D273" s="1">
        <v>50</v>
      </c>
      <c r="E273" s="1">
        <v>4</v>
      </c>
      <c r="F273" s="2">
        <f t="shared" si="62"/>
        <v>0</v>
      </c>
      <c r="G273" s="236">
        <f t="shared" si="63"/>
        <v>0</v>
      </c>
      <c r="I273" s="3">
        <v>52</v>
      </c>
      <c r="J273" s="3">
        <v>270</v>
      </c>
      <c r="K273" s="132"/>
    </row>
    <row r="274" spans="1:11" x14ac:dyDescent="0.25">
      <c r="A274" s="5" t="str">
        <f t="shared" si="67"/>
        <v>COR_51_4</v>
      </c>
      <c r="B274" s="1">
        <f t="shared" si="66"/>
        <v>202223</v>
      </c>
      <c r="C274" s="231" t="s">
        <v>287</v>
      </c>
      <c r="D274" s="1">
        <v>51</v>
      </c>
      <c r="E274" s="1">
        <v>4</v>
      </c>
      <c r="F274" s="2">
        <f t="shared" si="62"/>
        <v>0</v>
      </c>
      <c r="G274" s="236">
        <f t="shared" si="63"/>
        <v>0</v>
      </c>
      <c r="I274" s="3">
        <v>53</v>
      </c>
      <c r="J274" s="3">
        <v>271</v>
      </c>
      <c r="K274" s="132"/>
    </row>
    <row r="275" spans="1:11" x14ac:dyDescent="0.25">
      <c r="A275" s="5" t="str">
        <f t="shared" si="67"/>
        <v>COR_52_4</v>
      </c>
      <c r="B275" s="1">
        <f t="shared" si="66"/>
        <v>202223</v>
      </c>
      <c r="C275" s="231" t="s">
        <v>287</v>
      </c>
      <c r="D275" s="1">
        <v>52</v>
      </c>
      <c r="E275" s="1">
        <v>4</v>
      </c>
      <c r="F275" s="2">
        <f t="shared" si="62"/>
        <v>0</v>
      </c>
      <c r="G275" s="236">
        <f t="shared" si="63"/>
        <v>0</v>
      </c>
      <c r="I275" s="3">
        <v>54</v>
      </c>
      <c r="J275" s="3">
        <v>272</v>
      </c>
      <c r="K275" s="132"/>
    </row>
    <row r="276" spans="1:11" x14ac:dyDescent="0.25">
      <c r="A276" s="5" t="str">
        <f t="shared" si="67"/>
        <v>COR_52.1_4</v>
      </c>
      <c r="B276" s="1">
        <f t="shared" si="66"/>
        <v>202223</v>
      </c>
      <c r="C276" s="231" t="s">
        <v>287</v>
      </c>
      <c r="D276" s="1">
        <v>52.1</v>
      </c>
      <c r="E276" s="1">
        <v>4</v>
      </c>
      <c r="F276" s="2">
        <f t="shared" si="62"/>
        <v>0</v>
      </c>
      <c r="G276" s="236">
        <f>IF(VLOOKUP(D276,COR1_2,E276+2,FALSE)="",0,VLOOKUP(D276,COR1_2,E276+2,FALSE))</f>
        <v>0</v>
      </c>
      <c r="I276" s="3">
        <v>55</v>
      </c>
      <c r="J276" s="3">
        <v>273</v>
      </c>
      <c r="K276" s="132"/>
    </row>
    <row r="277" spans="1:11" x14ac:dyDescent="0.25">
      <c r="A277" s="5" t="str">
        <f t="shared" si="67"/>
        <v>COR_52.2_4</v>
      </c>
      <c r="B277" s="1">
        <f t="shared" si="66"/>
        <v>202223</v>
      </c>
      <c r="C277" s="231" t="s">
        <v>287</v>
      </c>
      <c r="D277" s="1">
        <v>52.2</v>
      </c>
      <c r="E277" s="1">
        <v>4</v>
      </c>
      <c r="F277" s="2">
        <f t="shared" si="62"/>
        <v>0</v>
      </c>
      <c r="G277" s="236">
        <f>IF(VLOOKUP(D277,COR1_2,E277+2,FALSE)="",0,VLOOKUP(D277,COR1_2,E277+2,FALSE))</f>
        <v>0</v>
      </c>
      <c r="I277" s="3">
        <v>56</v>
      </c>
      <c r="J277" s="3">
        <v>274</v>
      </c>
      <c r="K277" s="132"/>
    </row>
    <row r="278" spans="1:11" x14ac:dyDescent="0.25">
      <c r="A278" s="5" t="str">
        <f t="shared" si="67"/>
        <v>COR_52.3_4</v>
      </c>
      <c r="B278" s="1">
        <f t="shared" si="66"/>
        <v>202223</v>
      </c>
      <c r="C278" s="231" t="s">
        <v>287</v>
      </c>
      <c r="D278" s="1">
        <v>52.3</v>
      </c>
      <c r="E278" s="1">
        <v>4</v>
      </c>
      <c r="F278" s="2">
        <f t="shared" si="62"/>
        <v>0</v>
      </c>
      <c r="G278" s="236">
        <f>IF(VLOOKUP(D278,COR1_2,E278+2,FALSE)="",0,VLOOKUP(D278,COR1_2,E278+2,FALSE))</f>
        <v>0</v>
      </c>
      <c r="I278" s="3">
        <v>57</v>
      </c>
      <c r="J278" s="3">
        <v>275</v>
      </c>
      <c r="K278" s="132"/>
    </row>
    <row r="279" spans="1:11" x14ac:dyDescent="0.25">
      <c r="A279" s="5" t="str">
        <f t="shared" si="67"/>
        <v>COR_52.4_4</v>
      </c>
      <c r="B279" s="1">
        <f t="shared" si="66"/>
        <v>202223</v>
      </c>
      <c r="C279" s="231" t="s">
        <v>287</v>
      </c>
      <c r="D279" s="1">
        <v>52.4</v>
      </c>
      <c r="E279" s="1">
        <v>4</v>
      </c>
      <c r="F279" s="2">
        <f t="shared" si="62"/>
        <v>0</v>
      </c>
      <c r="G279" s="236">
        <f>IF(VLOOKUP(D279,COR1_2,E279+2,FALSE)="",0,VLOOKUP(D279,COR1_2,E279+2,FALSE))</f>
        <v>0</v>
      </c>
      <c r="I279" s="3">
        <v>58</v>
      </c>
      <c r="J279" s="3">
        <v>276</v>
      </c>
      <c r="K279" s="132"/>
    </row>
    <row r="280" spans="1:11" x14ac:dyDescent="0.25">
      <c r="A280" s="5" t="str">
        <f t="shared" si="67"/>
        <v>COR_53_4</v>
      </c>
      <c r="B280" s="1">
        <f t="shared" si="66"/>
        <v>202223</v>
      </c>
      <c r="C280" s="231" t="s">
        <v>287</v>
      </c>
      <c r="D280" s="1">
        <v>53</v>
      </c>
      <c r="E280" s="1">
        <v>4</v>
      </c>
      <c r="F280" s="2">
        <f t="shared" si="62"/>
        <v>0</v>
      </c>
      <c r="G280" s="236">
        <f t="shared" si="63"/>
        <v>0</v>
      </c>
      <c r="I280" s="3">
        <v>59</v>
      </c>
      <c r="J280" s="3">
        <v>277</v>
      </c>
      <c r="K280" s="132"/>
    </row>
    <row r="281" spans="1:11" x14ac:dyDescent="0.25">
      <c r="A281" s="5" t="str">
        <f t="shared" si="67"/>
        <v>COR_54_4</v>
      </c>
      <c r="B281" s="1">
        <f t="shared" si="66"/>
        <v>202223</v>
      </c>
      <c r="C281" s="231" t="s">
        <v>287</v>
      </c>
      <c r="D281" s="1">
        <v>54</v>
      </c>
      <c r="E281" s="1">
        <v>4</v>
      </c>
      <c r="F281" s="2">
        <f t="shared" si="62"/>
        <v>0</v>
      </c>
      <c r="G281" s="236">
        <f t="shared" si="63"/>
        <v>0</v>
      </c>
      <c r="I281" s="3">
        <v>60</v>
      </c>
      <c r="J281" s="3">
        <v>278</v>
      </c>
      <c r="K281" s="132"/>
    </row>
    <row r="282" spans="1:11" x14ac:dyDescent="0.25">
      <c r="A282" s="5" t="str">
        <f t="shared" si="67"/>
        <v>COR_55_4</v>
      </c>
      <c r="B282" s="1">
        <f t="shared" si="66"/>
        <v>202223</v>
      </c>
      <c r="C282" s="231" t="s">
        <v>287</v>
      </c>
      <c r="D282" s="1">
        <v>55</v>
      </c>
      <c r="E282" s="1">
        <v>4</v>
      </c>
      <c r="F282" s="2">
        <f t="shared" ref="F282:F347" si="68">UANumber</f>
        <v>0</v>
      </c>
      <c r="G282" s="236">
        <f t="shared" si="63"/>
        <v>0</v>
      </c>
      <c r="I282" s="3">
        <v>61</v>
      </c>
      <c r="J282" s="3">
        <v>279</v>
      </c>
      <c r="K282" s="132"/>
    </row>
    <row r="283" spans="1:11" x14ac:dyDescent="0.25">
      <c r="A283" s="5" t="str">
        <f t="shared" si="67"/>
        <v>COR_55.1_4</v>
      </c>
      <c r="B283" s="1">
        <f t="shared" si="66"/>
        <v>202223</v>
      </c>
      <c r="C283" s="231" t="s">
        <v>287</v>
      </c>
      <c r="D283" s="1">
        <v>55.1</v>
      </c>
      <c r="E283" s="1">
        <v>4</v>
      </c>
      <c r="F283" s="2">
        <f t="shared" si="68"/>
        <v>0</v>
      </c>
      <c r="G283" s="236">
        <f>IF(VLOOKUP(D283,COR1_2,E283+2,FALSE)="",0,VLOOKUP(D283,COR1_2,E283+2,FALSE))</f>
        <v>0</v>
      </c>
      <c r="I283" s="3">
        <v>62</v>
      </c>
      <c r="J283" s="3">
        <v>280</v>
      </c>
      <c r="K283" s="132"/>
    </row>
    <row r="284" spans="1:11" x14ac:dyDescent="0.25">
      <c r="A284" s="5" t="str">
        <f t="shared" si="67"/>
        <v>COR_56.1_4</v>
      </c>
      <c r="B284" s="1">
        <f t="shared" si="66"/>
        <v>202223</v>
      </c>
      <c r="C284" s="231" t="s">
        <v>287</v>
      </c>
      <c r="D284" s="1">
        <v>56.1</v>
      </c>
      <c r="E284" s="1">
        <v>4</v>
      </c>
      <c r="F284" s="2">
        <f t="shared" si="68"/>
        <v>0</v>
      </c>
      <c r="G284" s="236">
        <f>IF(VLOOKUP(D284,COR1_2,E284+2,FALSE)="",0,VLOOKUP(D284,COR1_2,E284+2,FALSE))</f>
        <v>0</v>
      </c>
      <c r="I284" s="3">
        <v>63</v>
      </c>
      <c r="J284" s="3">
        <v>281</v>
      </c>
      <c r="K284" s="132"/>
    </row>
    <row r="285" spans="1:11" x14ac:dyDescent="0.25">
      <c r="A285" s="5" t="str">
        <f t="shared" si="67"/>
        <v>COR_56.2_4</v>
      </c>
      <c r="B285" s="1">
        <f t="shared" si="66"/>
        <v>202223</v>
      </c>
      <c r="C285" s="231" t="s">
        <v>287</v>
      </c>
      <c r="D285" s="1">
        <v>56.2</v>
      </c>
      <c r="E285" s="1">
        <v>4</v>
      </c>
      <c r="F285" s="2">
        <f t="shared" si="68"/>
        <v>0</v>
      </c>
      <c r="G285" s="236">
        <f>IF(VLOOKUP(D285,COR1_2,E285+2,FALSE)="",0,VLOOKUP(D285,COR1_2,E285+2,FALSE))</f>
        <v>0</v>
      </c>
      <c r="I285" s="3">
        <v>64</v>
      </c>
      <c r="J285" s="3">
        <v>282</v>
      </c>
      <c r="K285" s="132"/>
    </row>
    <row r="286" spans="1:11" x14ac:dyDescent="0.25">
      <c r="A286" s="5" t="str">
        <f t="shared" si="67"/>
        <v>COR_57_4</v>
      </c>
      <c r="B286" s="1">
        <f t="shared" si="66"/>
        <v>202223</v>
      </c>
      <c r="C286" s="231" t="s">
        <v>287</v>
      </c>
      <c r="D286" s="1">
        <v>57</v>
      </c>
      <c r="E286" s="1">
        <v>4</v>
      </c>
      <c r="F286" s="2">
        <f t="shared" si="68"/>
        <v>0</v>
      </c>
      <c r="G286" s="236">
        <f t="shared" si="63"/>
        <v>0</v>
      </c>
      <c r="I286" s="3">
        <v>65</v>
      </c>
      <c r="J286" s="3">
        <v>283</v>
      </c>
      <c r="K286" s="132"/>
    </row>
    <row r="287" spans="1:11" x14ac:dyDescent="0.25">
      <c r="A287" s="5" t="str">
        <f t="shared" si="67"/>
        <v>COR_58_4</v>
      </c>
      <c r="B287" s="1">
        <f t="shared" si="66"/>
        <v>202223</v>
      </c>
      <c r="C287" s="231" t="s">
        <v>287</v>
      </c>
      <c r="D287" s="1">
        <v>58</v>
      </c>
      <c r="E287" s="1">
        <v>4</v>
      </c>
      <c r="F287" s="2">
        <f t="shared" si="68"/>
        <v>0</v>
      </c>
      <c r="G287" s="236">
        <f t="shared" ref="G287:G355" si="69">IF(VLOOKUP(D287,COR1_2,E287+2,FALSE)="",0,VLOOKUP(D287,COR1_2,E287+2,FALSE))</f>
        <v>0</v>
      </c>
      <c r="I287" s="3">
        <v>66</v>
      </c>
      <c r="J287" s="3">
        <v>284</v>
      </c>
      <c r="K287" s="132"/>
    </row>
    <row r="288" spans="1:11" x14ac:dyDescent="0.25">
      <c r="A288" s="5" t="str">
        <f t="shared" si="67"/>
        <v>COR_59_4</v>
      </c>
      <c r="B288" s="1">
        <f t="shared" si="66"/>
        <v>202223</v>
      </c>
      <c r="C288" s="231" t="s">
        <v>287</v>
      </c>
      <c r="D288" s="1">
        <v>59</v>
      </c>
      <c r="E288" s="1">
        <v>4</v>
      </c>
      <c r="F288" s="2">
        <f t="shared" si="68"/>
        <v>0</v>
      </c>
      <c r="G288" s="236">
        <f t="shared" si="69"/>
        <v>0</v>
      </c>
      <c r="I288" s="3">
        <v>67</v>
      </c>
      <c r="J288" s="3">
        <v>285</v>
      </c>
      <c r="K288" s="132"/>
    </row>
    <row r="289" spans="1:11" x14ac:dyDescent="0.25">
      <c r="A289" s="5" t="str">
        <f t="shared" si="67"/>
        <v>COR_60_4</v>
      </c>
      <c r="B289" s="1">
        <f t="shared" si="66"/>
        <v>202223</v>
      </c>
      <c r="C289" s="231" t="s">
        <v>287</v>
      </c>
      <c r="D289" s="1">
        <v>60</v>
      </c>
      <c r="E289" s="1">
        <v>4</v>
      </c>
      <c r="F289" s="2">
        <f t="shared" si="68"/>
        <v>0</v>
      </c>
      <c r="G289" s="236">
        <f t="shared" si="69"/>
        <v>0</v>
      </c>
      <c r="I289" s="3">
        <v>68</v>
      </c>
      <c r="J289" s="3">
        <v>286</v>
      </c>
      <c r="K289" s="132"/>
    </row>
    <row r="290" spans="1:11" x14ac:dyDescent="0.25">
      <c r="A290" s="5" t="str">
        <f t="shared" si="67"/>
        <v>COR_61_4</v>
      </c>
      <c r="B290" s="1">
        <f t="shared" si="66"/>
        <v>202223</v>
      </c>
      <c r="C290" s="231" t="s">
        <v>287</v>
      </c>
      <c r="D290" s="1">
        <v>61</v>
      </c>
      <c r="E290" s="1">
        <v>4</v>
      </c>
      <c r="F290" s="2">
        <f t="shared" si="68"/>
        <v>0</v>
      </c>
      <c r="G290" s="236">
        <f t="shared" si="69"/>
        <v>0</v>
      </c>
      <c r="I290" s="3">
        <v>69</v>
      </c>
      <c r="J290" s="3">
        <v>287</v>
      </c>
      <c r="K290" s="132"/>
    </row>
    <row r="291" spans="1:11" x14ac:dyDescent="0.25">
      <c r="A291" s="5" t="str">
        <f t="shared" si="67"/>
        <v>COR_62_4</v>
      </c>
      <c r="B291" s="1">
        <f t="shared" si="66"/>
        <v>202223</v>
      </c>
      <c r="C291" s="231" t="s">
        <v>287</v>
      </c>
      <c r="D291" s="1">
        <v>62</v>
      </c>
      <c r="E291" s="1">
        <v>4</v>
      </c>
      <c r="F291" s="2">
        <f t="shared" si="68"/>
        <v>0</v>
      </c>
      <c r="G291" s="236">
        <f t="shared" si="69"/>
        <v>0</v>
      </c>
      <c r="I291" s="3">
        <v>70</v>
      </c>
      <c r="J291" s="3">
        <v>288</v>
      </c>
      <c r="K291" s="132"/>
    </row>
    <row r="292" spans="1:11" x14ac:dyDescent="0.25">
      <c r="A292" s="5" t="str">
        <f t="shared" si="67"/>
        <v>COR_63_4</v>
      </c>
      <c r="B292" s="1">
        <f t="shared" si="66"/>
        <v>202223</v>
      </c>
      <c r="C292" s="231" t="s">
        <v>287</v>
      </c>
      <c r="D292" s="1">
        <v>63</v>
      </c>
      <c r="E292" s="1">
        <v>4</v>
      </c>
      <c r="F292" s="2">
        <f t="shared" si="68"/>
        <v>0</v>
      </c>
      <c r="G292" s="236">
        <f t="shared" si="69"/>
        <v>0</v>
      </c>
      <c r="I292" s="3">
        <v>71</v>
      </c>
      <c r="J292" s="3">
        <v>289</v>
      </c>
      <c r="K292" s="133">
        <f>SUM(G222:G294)</f>
        <v>0</v>
      </c>
    </row>
    <row r="293" spans="1:11" x14ac:dyDescent="0.25">
      <c r="A293" s="5" t="str">
        <f t="shared" si="67"/>
        <v>COR_65_4</v>
      </c>
      <c r="B293" s="1">
        <f t="shared" si="66"/>
        <v>202223</v>
      </c>
      <c r="C293" s="231" t="s">
        <v>287</v>
      </c>
      <c r="D293" s="1">
        <v>65</v>
      </c>
      <c r="E293" s="1">
        <v>4</v>
      </c>
      <c r="F293" s="2">
        <f t="shared" si="68"/>
        <v>0</v>
      </c>
      <c r="G293" s="236">
        <f t="shared" si="69"/>
        <v>0</v>
      </c>
      <c r="I293" s="3">
        <v>72</v>
      </c>
      <c r="J293" s="3">
        <v>290</v>
      </c>
      <c r="K293" s="133">
        <f>SUM('COR1-2'!G11:G89)</f>
        <v>0</v>
      </c>
    </row>
    <row r="294" spans="1:11" x14ac:dyDescent="0.25">
      <c r="A294" s="5" t="str">
        <f t="shared" si="67"/>
        <v>COR_66_4</v>
      </c>
      <c r="B294" s="1">
        <f t="shared" si="66"/>
        <v>202223</v>
      </c>
      <c r="C294" s="231" t="s">
        <v>287</v>
      </c>
      <c r="D294" s="1">
        <v>66</v>
      </c>
      <c r="E294" s="1">
        <v>4</v>
      </c>
      <c r="F294" s="2">
        <f t="shared" si="68"/>
        <v>0</v>
      </c>
      <c r="G294" s="236">
        <f t="shared" si="69"/>
        <v>0</v>
      </c>
      <c r="I294" s="3">
        <v>73</v>
      </c>
      <c r="J294" s="3">
        <v>291</v>
      </c>
      <c r="K294" s="134">
        <f>K292-K293</f>
        <v>0</v>
      </c>
    </row>
    <row r="295" spans="1:11" x14ac:dyDescent="0.25">
      <c r="A295" s="5" t="str">
        <f t="shared" si="67"/>
        <v>COR_1.1_5</v>
      </c>
      <c r="B295" s="1">
        <f t="shared" si="66"/>
        <v>202223</v>
      </c>
      <c r="C295" s="231" t="s">
        <v>287</v>
      </c>
      <c r="D295" s="1">
        <v>1.1000000000000001</v>
      </c>
      <c r="E295" s="1">
        <v>5</v>
      </c>
      <c r="F295" s="2">
        <f t="shared" si="68"/>
        <v>0</v>
      </c>
      <c r="G295" s="236">
        <f>IF(VLOOKUP(D295,COR1_2,E295+2,FALSE)="",0,VLOOKUP(D295,COR1_2,E295+2,FALSE))</f>
        <v>0</v>
      </c>
      <c r="I295" s="3">
        <v>1</v>
      </c>
      <c r="J295" s="3">
        <v>292</v>
      </c>
      <c r="K295" s="131"/>
    </row>
    <row r="296" spans="1:11" x14ac:dyDescent="0.25">
      <c r="A296" s="5" t="str">
        <f t="shared" si="67"/>
        <v>COR_1.2_5</v>
      </c>
      <c r="B296" s="1">
        <f t="shared" si="66"/>
        <v>202223</v>
      </c>
      <c r="C296" s="231" t="s">
        <v>287</v>
      </c>
      <c r="D296" s="1">
        <v>1.2</v>
      </c>
      <c r="E296" s="1">
        <v>5</v>
      </c>
      <c r="F296" s="2">
        <f t="shared" si="68"/>
        <v>0</v>
      </c>
      <c r="G296" s="236">
        <f t="shared" si="69"/>
        <v>0</v>
      </c>
      <c r="I296" s="3">
        <v>2</v>
      </c>
      <c r="J296" s="3">
        <v>293</v>
      </c>
      <c r="K296" s="132"/>
    </row>
    <row r="297" spans="1:11" x14ac:dyDescent="0.25">
      <c r="A297" s="5" t="str">
        <f t="shared" si="67"/>
        <v>COR_2_5</v>
      </c>
      <c r="B297" s="1">
        <f t="shared" si="66"/>
        <v>202223</v>
      </c>
      <c r="C297" s="231" t="s">
        <v>287</v>
      </c>
      <c r="D297" s="1">
        <v>2</v>
      </c>
      <c r="E297" s="1">
        <v>5</v>
      </c>
      <c r="F297" s="2">
        <f t="shared" si="68"/>
        <v>0</v>
      </c>
      <c r="G297" s="236">
        <f t="shared" si="69"/>
        <v>0</v>
      </c>
      <c r="I297" s="3">
        <v>3</v>
      </c>
      <c r="J297" s="3">
        <v>294</v>
      </c>
      <c r="K297" s="132"/>
    </row>
    <row r="298" spans="1:11" x14ac:dyDescent="0.25">
      <c r="A298" s="5" t="str">
        <f>C298&amp;"_"&amp;D298&amp;"_"&amp;E298</f>
        <v>COR_2.1_5</v>
      </c>
      <c r="B298" s="1">
        <f t="shared" si="17"/>
        <v>202223</v>
      </c>
      <c r="C298" s="231" t="s">
        <v>287</v>
      </c>
      <c r="D298" s="1">
        <v>2.1</v>
      </c>
      <c r="E298" s="608">
        <v>5</v>
      </c>
      <c r="F298" s="2">
        <f t="shared" si="18"/>
        <v>0</v>
      </c>
      <c r="G298" s="236">
        <f>IF(VLOOKUP(D298,COR1_2,E298+2,FALSE)="",0,VLOOKUP(D298,COR1_2,E298+2,FALSE))</f>
        <v>0</v>
      </c>
      <c r="I298" s="3">
        <v>4</v>
      </c>
      <c r="J298" s="3">
        <v>295</v>
      </c>
      <c r="K298" s="132"/>
    </row>
    <row r="299" spans="1:11" x14ac:dyDescent="0.25">
      <c r="A299" s="5" t="str">
        <f t="shared" si="67"/>
        <v>COR_3_5</v>
      </c>
      <c r="B299" s="1">
        <f t="shared" si="66"/>
        <v>202223</v>
      </c>
      <c r="C299" s="231" t="s">
        <v>287</v>
      </c>
      <c r="D299" s="1">
        <v>3</v>
      </c>
      <c r="E299" s="1">
        <v>5</v>
      </c>
      <c r="F299" s="2">
        <f t="shared" si="68"/>
        <v>0</v>
      </c>
      <c r="G299" s="236">
        <f t="shared" si="69"/>
        <v>0</v>
      </c>
      <c r="I299" s="3">
        <v>5</v>
      </c>
      <c r="J299" s="3">
        <v>296</v>
      </c>
      <c r="K299" s="132"/>
    </row>
    <row r="300" spans="1:11" x14ac:dyDescent="0.25">
      <c r="A300" s="5" t="str">
        <f t="shared" si="67"/>
        <v>COR_4_5</v>
      </c>
      <c r="B300" s="1">
        <f t="shared" si="66"/>
        <v>202223</v>
      </c>
      <c r="C300" s="231" t="s">
        <v>287</v>
      </c>
      <c r="D300" s="1">
        <v>4</v>
      </c>
      <c r="E300" s="1">
        <v>5</v>
      </c>
      <c r="F300" s="2">
        <f t="shared" si="68"/>
        <v>0</v>
      </c>
      <c r="G300" s="236">
        <f t="shared" si="69"/>
        <v>0</v>
      </c>
      <c r="I300" s="3">
        <v>6</v>
      </c>
      <c r="J300" s="3">
        <v>297</v>
      </c>
      <c r="K300" s="132"/>
    </row>
    <row r="301" spans="1:11" x14ac:dyDescent="0.25">
      <c r="A301" s="5" t="str">
        <f t="shared" si="67"/>
        <v>COR_5_5</v>
      </c>
      <c r="B301" s="1">
        <f t="shared" si="66"/>
        <v>202223</v>
      </c>
      <c r="C301" s="231" t="s">
        <v>287</v>
      </c>
      <c r="D301" s="1">
        <v>5</v>
      </c>
      <c r="E301" s="1">
        <v>5</v>
      </c>
      <c r="F301" s="2">
        <f t="shared" si="68"/>
        <v>0</v>
      </c>
      <c r="G301" s="236">
        <f t="shared" si="69"/>
        <v>0</v>
      </c>
      <c r="I301" s="3">
        <v>7</v>
      </c>
      <c r="J301" s="3">
        <v>298</v>
      </c>
      <c r="K301" s="132"/>
    </row>
    <row r="302" spans="1:11" x14ac:dyDescent="0.25">
      <c r="A302" s="5" t="str">
        <f t="shared" si="67"/>
        <v>COR_6_5</v>
      </c>
      <c r="B302" s="1">
        <f t="shared" si="66"/>
        <v>202223</v>
      </c>
      <c r="C302" s="231" t="s">
        <v>287</v>
      </c>
      <c r="D302" s="1">
        <v>6</v>
      </c>
      <c r="E302" s="1">
        <v>5</v>
      </c>
      <c r="F302" s="2">
        <f t="shared" si="68"/>
        <v>0</v>
      </c>
      <c r="G302" s="236">
        <f t="shared" si="69"/>
        <v>0</v>
      </c>
      <c r="I302" s="3">
        <v>8</v>
      </c>
      <c r="J302" s="3">
        <v>299</v>
      </c>
      <c r="K302" s="132"/>
    </row>
    <row r="303" spans="1:11" x14ac:dyDescent="0.25">
      <c r="A303" s="5" t="str">
        <f t="shared" si="67"/>
        <v>COR_7_5</v>
      </c>
      <c r="B303" s="1">
        <f t="shared" si="66"/>
        <v>202223</v>
      </c>
      <c r="C303" s="231" t="s">
        <v>287</v>
      </c>
      <c r="D303" s="1">
        <v>7</v>
      </c>
      <c r="E303" s="1">
        <v>5</v>
      </c>
      <c r="F303" s="2">
        <f t="shared" si="68"/>
        <v>0</v>
      </c>
      <c r="G303" s="236">
        <f t="shared" si="69"/>
        <v>0</v>
      </c>
      <c r="I303" s="3">
        <v>9</v>
      </c>
      <c r="J303" s="3">
        <v>300</v>
      </c>
      <c r="K303" s="132"/>
    </row>
    <row r="304" spans="1:11" x14ac:dyDescent="0.25">
      <c r="A304" s="5" t="str">
        <f t="shared" si="67"/>
        <v>COR_8.1_5</v>
      </c>
      <c r="B304" s="1">
        <f t="shared" si="66"/>
        <v>202223</v>
      </c>
      <c r="C304" s="231" t="s">
        <v>287</v>
      </c>
      <c r="D304" s="4">
        <v>8.1</v>
      </c>
      <c r="E304" s="1">
        <v>5</v>
      </c>
      <c r="F304" s="2">
        <f t="shared" si="68"/>
        <v>0</v>
      </c>
      <c r="G304" s="236">
        <f t="shared" si="69"/>
        <v>0</v>
      </c>
      <c r="I304" s="3">
        <v>10</v>
      </c>
      <c r="J304" s="3">
        <v>301</v>
      </c>
      <c r="K304" s="132"/>
    </row>
    <row r="305" spans="1:11" x14ac:dyDescent="0.25">
      <c r="A305" s="5" t="str">
        <f t="shared" si="67"/>
        <v>COR_8.2_5</v>
      </c>
      <c r="B305" s="1">
        <f t="shared" si="66"/>
        <v>202223</v>
      </c>
      <c r="C305" s="231" t="s">
        <v>287</v>
      </c>
      <c r="D305" s="4">
        <v>8.1999999999999993</v>
      </c>
      <c r="E305" s="1">
        <v>5</v>
      </c>
      <c r="F305" s="2">
        <f t="shared" si="68"/>
        <v>0</v>
      </c>
      <c r="G305" s="236">
        <f t="shared" si="69"/>
        <v>0</v>
      </c>
      <c r="I305" s="3">
        <v>11</v>
      </c>
      <c r="J305" s="3">
        <v>302</v>
      </c>
      <c r="K305" s="132"/>
    </row>
    <row r="306" spans="1:11" x14ac:dyDescent="0.25">
      <c r="A306" s="5" t="str">
        <f t="shared" si="67"/>
        <v>COR_8.3_5</v>
      </c>
      <c r="B306" s="1">
        <f t="shared" si="66"/>
        <v>202223</v>
      </c>
      <c r="C306" s="231" t="s">
        <v>287</v>
      </c>
      <c r="D306" s="4">
        <v>8.3000000000000007</v>
      </c>
      <c r="E306" s="1">
        <v>5</v>
      </c>
      <c r="F306" s="2">
        <f t="shared" si="68"/>
        <v>0</v>
      </c>
      <c r="G306" s="236">
        <f t="shared" si="69"/>
        <v>0</v>
      </c>
      <c r="I306" s="3">
        <v>12</v>
      </c>
      <c r="J306" s="3">
        <v>303</v>
      </c>
      <c r="K306" s="132"/>
    </row>
    <row r="307" spans="1:11" x14ac:dyDescent="0.25">
      <c r="A307" s="5" t="str">
        <f t="shared" si="67"/>
        <v>COR_8.4_5</v>
      </c>
      <c r="B307" s="1">
        <f t="shared" si="66"/>
        <v>202223</v>
      </c>
      <c r="C307" s="231" t="s">
        <v>287</v>
      </c>
      <c r="D307" s="4">
        <v>8.4</v>
      </c>
      <c r="E307" s="1">
        <v>5</v>
      </c>
      <c r="F307" s="2">
        <f t="shared" si="68"/>
        <v>0</v>
      </c>
      <c r="G307" s="236">
        <f t="shared" si="69"/>
        <v>0</v>
      </c>
      <c r="I307" s="3">
        <v>13</v>
      </c>
      <c r="J307" s="3">
        <v>304</v>
      </c>
      <c r="K307" s="132"/>
    </row>
    <row r="308" spans="1:11" x14ac:dyDescent="0.25">
      <c r="A308" s="5" t="str">
        <f t="shared" si="67"/>
        <v>COR_8.5_5</v>
      </c>
      <c r="B308" s="1">
        <f t="shared" si="66"/>
        <v>202223</v>
      </c>
      <c r="C308" s="231" t="s">
        <v>287</v>
      </c>
      <c r="D308" s="4">
        <v>8.5</v>
      </c>
      <c r="E308" s="1">
        <v>5</v>
      </c>
      <c r="F308" s="2">
        <f t="shared" si="68"/>
        <v>0</v>
      </c>
      <c r="G308" s="236">
        <f t="shared" si="69"/>
        <v>0</v>
      </c>
      <c r="I308" s="3">
        <v>14</v>
      </c>
      <c r="J308" s="3">
        <v>305</v>
      </c>
      <c r="K308" s="132"/>
    </row>
    <row r="309" spans="1:11" x14ac:dyDescent="0.25">
      <c r="A309" s="5" t="str">
        <f t="shared" si="67"/>
        <v>COR_8.6_5</v>
      </c>
      <c r="B309" s="1">
        <f t="shared" si="66"/>
        <v>202223</v>
      </c>
      <c r="C309" s="231" t="s">
        <v>287</v>
      </c>
      <c r="D309" s="4">
        <v>8.6</v>
      </c>
      <c r="E309" s="1">
        <v>5</v>
      </c>
      <c r="F309" s="2">
        <f t="shared" si="68"/>
        <v>0</v>
      </c>
      <c r="G309" s="236">
        <f t="shared" si="69"/>
        <v>0</v>
      </c>
      <c r="I309" s="3">
        <v>15</v>
      </c>
      <c r="J309" s="3">
        <v>306</v>
      </c>
      <c r="K309" s="132"/>
    </row>
    <row r="310" spans="1:11" x14ac:dyDescent="0.25">
      <c r="A310" s="5" t="str">
        <f t="shared" si="67"/>
        <v>COR_8.7_5</v>
      </c>
      <c r="B310" s="1">
        <f t="shared" si="66"/>
        <v>202223</v>
      </c>
      <c r="C310" s="231" t="s">
        <v>287</v>
      </c>
      <c r="D310" s="4">
        <v>8.6999999999999993</v>
      </c>
      <c r="E310" s="1">
        <v>5</v>
      </c>
      <c r="F310" s="2">
        <f t="shared" si="68"/>
        <v>0</v>
      </c>
      <c r="G310" s="236">
        <f t="shared" si="69"/>
        <v>0</v>
      </c>
      <c r="I310" s="3">
        <v>16</v>
      </c>
      <c r="J310" s="3">
        <v>307</v>
      </c>
      <c r="K310" s="132"/>
    </row>
    <row r="311" spans="1:11" x14ac:dyDescent="0.25">
      <c r="A311" s="5" t="str">
        <f t="shared" si="67"/>
        <v>COR_8_5</v>
      </c>
      <c r="B311" s="1">
        <f t="shared" si="66"/>
        <v>202223</v>
      </c>
      <c r="C311" s="231" t="s">
        <v>287</v>
      </c>
      <c r="D311" s="1">
        <v>8</v>
      </c>
      <c r="E311" s="1">
        <v>5</v>
      </c>
      <c r="F311" s="2">
        <f t="shared" si="68"/>
        <v>0</v>
      </c>
      <c r="G311" s="236">
        <f t="shared" si="69"/>
        <v>0</v>
      </c>
      <c r="I311" s="3">
        <v>17</v>
      </c>
      <c r="J311" s="3">
        <v>308</v>
      </c>
      <c r="K311" s="132"/>
    </row>
    <row r="312" spans="1:11" x14ac:dyDescent="0.25">
      <c r="A312" s="5" t="str">
        <f t="shared" si="67"/>
        <v>COR_9_5</v>
      </c>
      <c r="B312" s="1">
        <f t="shared" si="66"/>
        <v>202223</v>
      </c>
      <c r="C312" s="231" t="s">
        <v>287</v>
      </c>
      <c r="D312" s="1">
        <v>9</v>
      </c>
      <c r="E312" s="1">
        <v>5</v>
      </c>
      <c r="F312" s="2">
        <f t="shared" si="68"/>
        <v>0</v>
      </c>
      <c r="G312" s="236">
        <f t="shared" si="69"/>
        <v>0</v>
      </c>
      <c r="I312" s="3">
        <v>18</v>
      </c>
      <c r="J312" s="3">
        <v>309</v>
      </c>
      <c r="K312" s="132"/>
    </row>
    <row r="313" spans="1:11" x14ac:dyDescent="0.25">
      <c r="A313" s="5" t="str">
        <f t="shared" si="67"/>
        <v>COR_10_5</v>
      </c>
      <c r="B313" s="1">
        <f t="shared" si="66"/>
        <v>202223</v>
      </c>
      <c r="C313" s="231" t="s">
        <v>287</v>
      </c>
      <c r="D313" s="1">
        <v>10</v>
      </c>
      <c r="E313" s="1">
        <v>5</v>
      </c>
      <c r="F313" s="2">
        <f t="shared" si="68"/>
        <v>0</v>
      </c>
      <c r="G313" s="236">
        <f t="shared" si="69"/>
        <v>0</v>
      </c>
      <c r="I313" s="3">
        <v>19</v>
      </c>
      <c r="J313" s="3">
        <v>310</v>
      </c>
      <c r="K313" s="132"/>
    </row>
    <row r="314" spans="1:11" x14ac:dyDescent="0.25">
      <c r="A314" s="5" t="str">
        <f t="shared" si="67"/>
        <v>COR_11_5</v>
      </c>
      <c r="B314" s="1">
        <f t="shared" si="66"/>
        <v>202223</v>
      </c>
      <c r="C314" s="231" t="s">
        <v>287</v>
      </c>
      <c r="D314" s="1">
        <v>11</v>
      </c>
      <c r="E314" s="1">
        <v>5</v>
      </c>
      <c r="F314" s="2">
        <f t="shared" si="68"/>
        <v>0</v>
      </c>
      <c r="G314" s="236">
        <f t="shared" si="69"/>
        <v>0</v>
      </c>
      <c r="I314" s="3">
        <v>20</v>
      </c>
      <c r="J314" s="3">
        <v>311</v>
      </c>
      <c r="K314" s="132"/>
    </row>
    <row r="315" spans="1:11" x14ac:dyDescent="0.25">
      <c r="A315" s="5" t="str">
        <f t="shared" si="67"/>
        <v>COR_12_5</v>
      </c>
      <c r="B315" s="1">
        <f t="shared" si="66"/>
        <v>202223</v>
      </c>
      <c r="C315" s="231" t="s">
        <v>287</v>
      </c>
      <c r="D315" s="1">
        <v>12</v>
      </c>
      <c r="E315" s="1">
        <v>5</v>
      </c>
      <c r="F315" s="2">
        <f t="shared" si="68"/>
        <v>0</v>
      </c>
      <c r="G315" s="236">
        <f t="shared" si="69"/>
        <v>0</v>
      </c>
      <c r="I315" s="3">
        <v>21</v>
      </c>
      <c r="J315" s="3">
        <v>312</v>
      </c>
      <c r="K315" s="132"/>
    </row>
    <row r="316" spans="1:11" x14ac:dyDescent="0.25">
      <c r="A316" s="5" t="str">
        <f t="shared" si="67"/>
        <v>COR_13_5</v>
      </c>
      <c r="B316" s="1">
        <f t="shared" si="66"/>
        <v>202223</v>
      </c>
      <c r="C316" s="231" t="s">
        <v>287</v>
      </c>
      <c r="D316" s="1">
        <v>13</v>
      </c>
      <c r="E316" s="1">
        <v>5</v>
      </c>
      <c r="F316" s="2">
        <f t="shared" si="68"/>
        <v>0</v>
      </c>
      <c r="G316" s="236">
        <f t="shared" si="69"/>
        <v>0</v>
      </c>
      <c r="I316" s="3">
        <v>22</v>
      </c>
      <c r="J316" s="3">
        <v>313</v>
      </c>
      <c r="K316" s="132"/>
    </row>
    <row r="317" spans="1:11" x14ac:dyDescent="0.25">
      <c r="A317" s="5" t="str">
        <f t="shared" si="67"/>
        <v>COR_14_5</v>
      </c>
      <c r="B317" s="1">
        <f t="shared" si="66"/>
        <v>202223</v>
      </c>
      <c r="C317" s="231" t="s">
        <v>287</v>
      </c>
      <c r="D317" s="1">
        <v>14</v>
      </c>
      <c r="E317" s="1">
        <v>5</v>
      </c>
      <c r="F317" s="2">
        <f t="shared" si="68"/>
        <v>0</v>
      </c>
      <c r="G317" s="236">
        <f t="shared" si="69"/>
        <v>0</v>
      </c>
      <c r="I317" s="3">
        <v>23</v>
      </c>
      <c r="J317" s="3">
        <v>314</v>
      </c>
      <c r="K317" s="132"/>
    </row>
    <row r="318" spans="1:11" x14ac:dyDescent="0.25">
      <c r="A318" s="5" t="str">
        <f t="shared" si="67"/>
        <v>COR_15_5</v>
      </c>
      <c r="B318" s="1">
        <f t="shared" si="66"/>
        <v>202223</v>
      </c>
      <c r="C318" s="231" t="s">
        <v>287</v>
      </c>
      <c r="D318" s="1">
        <v>15</v>
      </c>
      <c r="E318" s="1">
        <v>5</v>
      </c>
      <c r="F318" s="2">
        <f t="shared" si="68"/>
        <v>0</v>
      </c>
      <c r="G318" s="236">
        <f t="shared" si="69"/>
        <v>0</v>
      </c>
      <c r="I318" s="3">
        <v>24</v>
      </c>
      <c r="J318" s="3">
        <v>315</v>
      </c>
      <c r="K318" s="132"/>
    </row>
    <row r="319" spans="1:11" x14ac:dyDescent="0.25">
      <c r="A319" s="5" t="str">
        <f t="shared" si="67"/>
        <v>COR_16_5</v>
      </c>
      <c r="B319" s="1">
        <f t="shared" si="66"/>
        <v>202223</v>
      </c>
      <c r="C319" s="231" t="s">
        <v>287</v>
      </c>
      <c r="D319" s="1">
        <v>16</v>
      </c>
      <c r="E319" s="1">
        <v>5</v>
      </c>
      <c r="F319" s="2">
        <f t="shared" si="68"/>
        <v>0</v>
      </c>
      <c r="G319" s="236">
        <f t="shared" si="69"/>
        <v>0</v>
      </c>
      <c r="I319" s="3">
        <v>25</v>
      </c>
      <c r="J319" s="3">
        <v>316</v>
      </c>
      <c r="K319" s="132"/>
    </row>
    <row r="320" spans="1:11" x14ac:dyDescent="0.25">
      <c r="A320" s="5" t="str">
        <f t="shared" si="67"/>
        <v>COR_17_5</v>
      </c>
      <c r="B320" s="1">
        <f t="shared" si="66"/>
        <v>202223</v>
      </c>
      <c r="C320" s="231" t="s">
        <v>287</v>
      </c>
      <c r="D320" s="1">
        <v>17</v>
      </c>
      <c r="E320" s="1">
        <v>5</v>
      </c>
      <c r="F320" s="2">
        <f t="shared" si="68"/>
        <v>0</v>
      </c>
      <c r="G320" s="236">
        <f t="shared" si="69"/>
        <v>0</v>
      </c>
      <c r="I320" s="3">
        <v>26</v>
      </c>
      <c r="J320" s="3">
        <v>317</v>
      </c>
      <c r="K320" s="132"/>
    </row>
    <row r="321" spans="1:11" x14ac:dyDescent="0.25">
      <c r="A321" s="5" t="str">
        <f t="shared" si="67"/>
        <v>COR_18_5</v>
      </c>
      <c r="B321" s="1">
        <f t="shared" si="66"/>
        <v>202223</v>
      </c>
      <c r="C321" s="231" t="s">
        <v>287</v>
      </c>
      <c r="D321" s="1">
        <v>18</v>
      </c>
      <c r="E321" s="1">
        <v>5</v>
      </c>
      <c r="F321" s="2">
        <f t="shared" si="68"/>
        <v>0</v>
      </c>
      <c r="G321" s="236">
        <f t="shared" si="69"/>
        <v>0</v>
      </c>
      <c r="I321" s="3">
        <v>27</v>
      </c>
      <c r="J321" s="3">
        <v>318</v>
      </c>
      <c r="K321" s="132"/>
    </row>
    <row r="322" spans="1:11" x14ac:dyDescent="0.25">
      <c r="A322" s="5" t="str">
        <f t="shared" si="67"/>
        <v>COR_20_5</v>
      </c>
      <c r="B322" s="1">
        <f t="shared" si="66"/>
        <v>202223</v>
      </c>
      <c r="C322" s="231" t="s">
        <v>287</v>
      </c>
      <c r="D322" s="1">
        <v>20</v>
      </c>
      <c r="E322" s="1">
        <v>5</v>
      </c>
      <c r="F322" s="2">
        <f t="shared" si="68"/>
        <v>0</v>
      </c>
      <c r="G322" s="236">
        <f t="shared" si="69"/>
        <v>0</v>
      </c>
      <c r="I322" s="3">
        <v>28</v>
      </c>
      <c r="J322" s="3">
        <v>319</v>
      </c>
      <c r="K322" s="132"/>
    </row>
    <row r="323" spans="1:11" x14ac:dyDescent="0.25">
      <c r="A323" s="5" t="str">
        <f t="shared" si="67"/>
        <v>COR_21_5</v>
      </c>
      <c r="B323" s="1">
        <f t="shared" si="66"/>
        <v>202223</v>
      </c>
      <c r="C323" s="231" t="s">
        <v>287</v>
      </c>
      <c r="D323" s="1">
        <v>21</v>
      </c>
      <c r="E323" s="1">
        <v>5</v>
      </c>
      <c r="F323" s="2">
        <f t="shared" si="68"/>
        <v>0</v>
      </c>
      <c r="G323" s="236">
        <f t="shared" si="69"/>
        <v>0</v>
      </c>
      <c r="I323" s="3">
        <v>29</v>
      </c>
      <c r="J323" s="3">
        <v>320</v>
      </c>
      <c r="K323" s="132"/>
    </row>
    <row r="324" spans="1:11" x14ac:dyDescent="0.25">
      <c r="A324" s="5" t="str">
        <f t="shared" si="67"/>
        <v>COR_22_5</v>
      </c>
      <c r="B324" s="1">
        <f t="shared" si="66"/>
        <v>202223</v>
      </c>
      <c r="C324" s="231" t="s">
        <v>287</v>
      </c>
      <c r="D324" s="1">
        <v>22</v>
      </c>
      <c r="E324" s="1">
        <v>5</v>
      </c>
      <c r="F324" s="2">
        <f t="shared" si="68"/>
        <v>0</v>
      </c>
      <c r="G324" s="236">
        <f t="shared" si="69"/>
        <v>0</v>
      </c>
      <c r="I324" s="3">
        <v>30</v>
      </c>
      <c r="J324" s="3">
        <v>321</v>
      </c>
      <c r="K324" s="132"/>
    </row>
    <row r="325" spans="1:11" x14ac:dyDescent="0.25">
      <c r="A325" s="5" t="str">
        <f t="shared" si="67"/>
        <v>COR_23_5</v>
      </c>
      <c r="B325" s="1">
        <f t="shared" si="66"/>
        <v>202223</v>
      </c>
      <c r="C325" s="231" t="s">
        <v>287</v>
      </c>
      <c r="D325" s="1">
        <v>23</v>
      </c>
      <c r="E325" s="1">
        <v>5</v>
      </c>
      <c r="F325" s="2">
        <f t="shared" si="68"/>
        <v>0</v>
      </c>
      <c r="G325" s="236">
        <f t="shared" si="69"/>
        <v>0</v>
      </c>
      <c r="I325" s="3">
        <v>31</v>
      </c>
      <c r="J325" s="3">
        <v>322</v>
      </c>
      <c r="K325" s="132"/>
    </row>
    <row r="326" spans="1:11" x14ac:dyDescent="0.25">
      <c r="A326" s="5" t="str">
        <f t="shared" si="67"/>
        <v>COR_24_5</v>
      </c>
      <c r="B326" s="1">
        <f t="shared" si="66"/>
        <v>202223</v>
      </c>
      <c r="C326" s="231" t="s">
        <v>287</v>
      </c>
      <c r="D326" s="1">
        <v>24</v>
      </c>
      <c r="E326" s="1">
        <v>5</v>
      </c>
      <c r="F326" s="2">
        <f t="shared" si="68"/>
        <v>0</v>
      </c>
      <c r="G326" s="236">
        <f t="shared" si="69"/>
        <v>0</v>
      </c>
      <c r="I326" s="3">
        <v>32</v>
      </c>
      <c r="J326" s="3">
        <v>323</v>
      </c>
      <c r="K326" s="132"/>
    </row>
    <row r="327" spans="1:11" x14ac:dyDescent="0.25">
      <c r="A327" s="5" t="str">
        <f t="shared" si="67"/>
        <v>COR_25_5</v>
      </c>
      <c r="B327" s="1">
        <f t="shared" si="66"/>
        <v>202223</v>
      </c>
      <c r="C327" s="231" t="s">
        <v>287</v>
      </c>
      <c r="D327" s="1">
        <v>25</v>
      </c>
      <c r="E327" s="1">
        <v>5</v>
      </c>
      <c r="F327" s="2">
        <f t="shared" si="68"/>
        <v>0</v>
      </c>
      <c r="G327" s="236">
        <f t="shared" si="69"/>
        <v>0</v>
      </c>
      <c r="I327" s="3">
        <v>33</v>
      </c>
      <c r="J327" s="3">
        <v>324</v>
      </c>
      <c r="K327" s="132"/>
    </row>
    <row r="328" spans="1:11" x14ac:dyDescent="0.25">
      <c r="A328" s="5" t="str">
        <f t="shared" si="67"/>
        <v>COR_26_5</v>
      </c>
      <c r="B328" s="1">
        <f t="shared" ref="B328:B392" si="70">Year</f>
        <v>202223</v>
      </c>
      <c r="C328" s="231" t="s">
        <v>287</v>
      </c>
      <c r="D328" s="1">
        <v>26</v>
      </c>
      <c r="E328" s="1">
        <v>5</v>
      </c>
      <c r="F328" s="2">
        <f t="shared" si="68"/>
        <v>0</v>
      </c>
      <c r="G328" s="236">
        <f t="shared" si="69"/>
        <v>0</v>
      </c>
      <c r="I328" s="3">
        <v>34</v>
      </c>
      <c r="J328" s="3">
        <v>325</v>
      </c>
      <c r="K328" s="132"/>
    </row>
    <row r="329" spans="1:11" x14ac:dyDescent="0.25">
      <c r="A329" s="5" t="str">
        <f t="shared" ref="A329:A393" si="71">C329&amp;"_"&amp;D329&amp;"_"&amp;E329</f>
        <v>COR_28_5</v>
      </c>
      <c r="B329" s="1">
        <f t="shared" si="70"/>
        <v>202223</v>
      </c>
      <c r="C329" s="231" t="s">
        <v>287</v>
      </c>
      <c r="D329" s="1">
        <v>28</v>
      </c>
      <c r="E329" s="1">
        <v>5</v>
      </c>
      <c r="F329" s="2">
        <f t="shared" si="68"/>
        <v>0</v>
      </c>
      <c r="G329" s="236">
        <f t="shared" si="69"/>
        <v>0</v>
      </c>
      <c r="I329" s="3">
        <v>35</v>
      </c>
      <c r="J329" s="3">
        <v>326</v>
      </c>
      <c r="K329" s="132"/>
    </row>
    <row r="330" spans="1:11" x14ac:dyDescent="0.25">
      <c r="A330" s="5" t="str">
        <f t="shared" si="71"/>
        <v>COR_29_5</v>
      </c>
      <c r="B330" s="1">
        <f t="shared" si="70"/>
        <v>202223</v>
      </c>
      <c r="C330" s="231" t="s">
        <v>287</v>
      </c>
      <c r="D330" s="1">
        <v>29</v>
      </c>
      <c r="E330" s="1">
        <v>5</v>
      </c>
      <c r="F330" s="2">
        <f t="shared" si="68"/>
        <v>0</v>
      </c>
      <c r="G330" s="236">
        <f t="shared" si="69"/>
        <v>0</v>
      </c>
      <c r="I330" s="3">
        <v>36</v>
      </c>
      <c r="J330" s="3">
        <v>327</v>
      </c>
      <c r="K330" s="132"/>
    </row>
    <row r="331" spans="1:11" x14ac:dyDescent="0.25">
      <c r="A331" s="5" t="str">
        <f t="shared" si="71"/>
        <v>COR_30_5</v>
      </c>
      <c r="B331" s="1">
        <f t="shared" si="70"/>
        <v>202223</v>
      </c>
      <c r="C331" s="231" t="s">
        <v>287</v>
      </c>
      <c r="D331" s="1">
        <v>30</v>
      </c>
      <c r="E331" s="1">
        <v>5</v>
      </c>
      <c r="F331" s="2">
        <f t="shared" si="68"/>
        <v>0</v>
      </c>
      <c r="G331" s="236">
        <f t="shared" ref="G331" si="72">IF(VLOOKUP(D331,COR1_2,E331+2,FALSE)="",0,VLOOKUP(D331,COR1_2,E331+2,FALSE))</f>
        <v>0</v>
      </c>
      <c r="I331" s="3">
        <v>37</v>
      </c>
      <c r="J331" s="3">
        <v>328</v>
      </c>
      <c r="K331" s="132"/>
    </row>
    <row r="332" spans="1:11" x14ac:dyDescent="0.25">
      <c r="A332" s="5" t="str">
        <f t="shared" si="71"/>
        <v>COR_32_5</v>
      </c>
      <c r="B332" s="1">
        <f t="shared" si="70"/>
        <v>202223</v>
      </c>
      <c r="C332" s="231" t="s">
        <v>287</v>
      </c>
      <c r="D332" s="1">
        <v>32</v>
      </c>
      <c r="E332" s="1">
        <v>5</v>
      </c>
      <c r="F332" s="2">
        <f t="shared" si="68"/>
        <v>0</v>
      </c>
      <c r="G332" s="236">
        <f t="shared" si="69"/>
        <v>0</v>
      </c>
      <c r="I332" s="3">
        <v>38</v>
      </c>
      <c r="J332" s="3">
        <v>329</v>
      </c>
      <c r="K332" s="132"/>
    </row>
    <row r="333" spans="1:11" x14ac:dyDescent="0.25">
      <c r="A333" s="5" t="str">
        <f t="shared" si="71"/>
        <v>COR_36_5</v>
      </c>
      <c r="B333" s="1">
        <f t="shared" si="70"/>
        <v>202223</v>
      </c>
      <c r="C333" s="231" t="s">
        <v>287</v>
      </c>
      <c r="D333" s="1">
        <v>36</v>
      </c>
      <c r="E333" s="1">
        <v>5</v>
      </c>
      <c r="F333" s="2">
        <f t="shared" si="68"/>
        <v>0</v>
      </c>
      <c r="G333" s="236">
        <f t="shared" si="69"/>
        <v>0</v>
      </c>
      <c r="I333" s="3">
        <v>39</v>
      </c>
      <c r="J333" s="3">
        <v>330</v>
      </c>
      <c r="K333" s="132"/>
    </row>
    <row r="334" spans="1:11" x14ac:dyDescent="0.25">
      <c r="A334" s="5" t="str">
        <f t="shared" si="71"/>
        <v>COR_37_5</v>
      </c>
      <c r="B334" s="1">
        <f t="shared" si="70"/>
        <v>202223</v>
      </c>
      <c r="C334" s="231" t="s">
        <v>287</v>
      </c>
      <c r="D334" s="1">
        <v>37</v>
      </c>
      <c r="E334" s="1">
        <v>5</v>
      </c>
      <c r="F334" s="2">
        <f t="shared" si="68"/>
        <v>0</v>
      </c>
      <c r="G334" s="236">
        <f t="shared" si="69"/>
        <v>0</v>
      </c>
      <c r="I334" s="3">
        <v>40</v>
      </c>
      <c r="J334" s="3">
        <v>331</v>
      </c>
      <c r="K334" s="132"/>
    </row>
    <row r="335" spans="1:11" x14ac:dyDescent="0.25">
      <c r="A335" s="5" t="str">
        <f t="shared" si="71"/>
        <v>COR_38_5</v>
      </c>
      <c r="B335" s="1">
        <f t="shared" si="70"/>
        <v>202223</v>
      </c>
      <c r="C335" s="231" t="s">
        <v>287</v>
      </c>
      <c r="D335" s="1">
        <v>38</v>
      </c>
      <c r="E335" s="1">
        <v>5</v>
      </c>
      <c r="F335" s="2">
        <f t="shared" si="68"/>
        <v>0</v>
      </c>
      <c r="G335" s="236">
        <f t="shared" si="69"/>
        <v>0</v>
      </c>
      <c r="I335" s="3">
        <v>41</v>
      </c>
      <c r="J335" s="3">
        <v>332</v>
      </c>
      <c r="K335" s="132"/>
    </row>
    <row r="336" spans="1:11" x14ac:dyDescent="0.25">
      <c r="A336" s="5" t="str">
        <f t="shared" si="71"/>
        <v>COR_39_5</v>
      </c>
      <c r="B336" s="1">
        <f t="shared" si="70"/>
        <v>202223</v>
      </c>
      <c r="C336" s="231" t="s">
        <v>287</v>
      </c>
      <c r="D336" s="1">
        <v>39</v>
      </c>
      <c r="E336" s="1">
        <v>5</v>
      </c>
      <c r="F336" s="2">
        <f t="shared" si="68"/>
        <v>0</v>
      </c>
      <c r="G336" s="236">
        <f t="shared" si="69"/>
        <v>0</v>
      </c>
      <c r="I336" s="3">
        <v>42</v>
      </c>
      <c r="J336" s="3">
        <v>333</v>
      </c>
      <c r="K336" s="132"/>
    </row>
    <row r="337" spans="1:11" x14ac:dyDescent="0.25">
      <c r="A337" s="5" t="str">
        <f t="shared" si="71"/>
        <v>COR_40_5</v>
      </c>
      <c r="B337" s="1">
        <f t="shared" si="70"/>
        <v>202223</v>
      </c>
      <c r="C337" s="231" t="s">
        <v>287</v>
      </c>
      <c r="D337" s="1">
        <v>40</v>
      </c>
      <c r="E337" s="1">
        <v>5</v>
      </c>
      <c r="F337" s="2">
        <f t="shared" si="68"/>
        <v>0</v>
      </c>
      <c r="G337" s="236">
        <f t="shared" si="69"/>
        <v>0</v>
      </c>
      <c r="I337" s="3">
        <v>43</v>
      </c>
      <c r="J337" s="3">
        <v>334</v>
      </c>
      <c r="K337" s="132"/>
    </row>
    <row r="338" spans="1:11" x14ac:dyDescent="0.25">
      <c r="A338" s="5" t="str">
        <f t="shared" si="71"/>
        <v>COR_41_5</v>
      </c>
      <c r="B338" s="1">
        <f t="shared" si="70"/>
        <v>202223</v>
      </c>
      <c r="C338" s="231" t="s">
        <v>287</v>
      </c>
      <c r="D338" s="1">
        <v>41</v>
      </c>
      <c r="E338" s="1">
        <v>5</v>
      </c>
      <c r="F338" s="2">
        <f t="shared" si="68"/>
        <v>0</v>
      </c>
      <c r="G338" s="236">
        <f t="shared" si="69"/>
        <v>0</v>
      </c>
      <c r="I338" s="3">
        <v>44</v>
      </c>
      <c r="J338" s="3">
        <v>335</v>
      </c>
      <c r="K338" s="132"/>
    </row>
    <row r="339" spans="1:11" x14ac:dyDescent="0.25">
      <c r="A339" s="5" t="str">
        <f t="shared" si="71"/>
        <v>COR_42_5</v>
      </c>
      <c r="B339" s="1">
        <f t="shared" si="70"/>
        <v>202223</v>
      </c>
      <c r="C339" s="231" t="s">
        <v>287</v>
      </c>
      <c r="D339" s="1">
        <v>42</v>
      </c>
      <c r="E339" s="1">
        <v>5</v>
      </c>
      <c r="F339" s="2">
        <f t="shared" si="68"/>
        <v>0</v>
      </c>
      <c r="G339" s="236">
        <f t="shared" si="69"/>
        <v>0</v>
      </c>
      <c r="I339" s="3">
        <v>45</v>
      </c>
      <c r="J339" s="3">
        <v>336</v>
      </c>
      <c r="K339" s="132"/>
    </row>
    <row r="340" spans="1:11" x14ac:dyDescent="0.25">
      <c r="A340" s="5" t="str">
        <f t="shared" si="71"/>
        <v>COR_43_5</v>
      </c>
      <c r="B340" s="1">
        <f t="shared" si="70"/>
        <v>202223</v>
      </c>
      <c r="C340" s="231" t="s">
        <v>287</v>
      </c>
      <c r="D340" s="1">
        <v>43</v>
      </c>
      <c r="E340" s="1">
        <v>5</v>
      </c>
      <c r="F340" s="2">
        <f t="shared" si="68"/>
        <v>0</v>
      </c>
      <c r="G340" s="236">
        <f t="shared" si="69"/>
        <v>0</v>
      </c>
      <c r="I340" s="3">
        <v>46</v>
      </c>
      <c r="J340" s="3">
        <v>337</v>
      </c>
      <c r="K340" s="132"/>
    </row>
    <row r="341" spans="1:11" x14ac:dyDescent="0.25">
      <c r="A341" s="5" t="str">
        <f t="shared" si="71"/>
        <v>COR_44_5</v>
      </c>
      <c r="B341" s="1">
        <f t="shared" si="70"/>
        <v>202223</v>
      </c>
      <c r="C341" s="231" t="s">
        <v>287</v>
      </c>
      <c r="D341" s="1">
        <v>44</v>
      </c>
      <c r="E341" s="1">
        <v>5</v>
      </c>
      <c r="F341" s="2">
        <f t="shared" si="68"/>
        <v>0</v>
      </c>
      <c r="G341" s="236">
        <f t="shared" si="69"/>
        <v>0</v>
      </c>
      <c r="I341" s="3">
        <v>47</v>
      </c>
      <c r="J341" s="3">
        <v>338</v>
      </c>
      <c r="K341" s="132"/>
    </row>
    <row r="342" spans="1:11" x14ac:dyDescent="0.25">
      <c r="A342" s="5" t="str">
        <f t="shared" si="71"/>
        <v>COR_46_5</v>
      </c>
      <c r="B342" s="1">
        <f t="shared" si="70"/>
        <v>202223</v>
      </c>
      <c r="C342" s="231" t="s">
        <v>287</v>
      </c>
      <c r="D342" s="1">
        <v>46</v>
      </c>
      <c r="E342" s="1">
        <v>5</v>
      </c>
      <c r="F342" s="2">
        <f t="shared" si="68"/>
        <v>0</v>
      </c>
      <c r="G342" s="236">
        <f t="shared" si="69"/>
        <v>0</v>
      </c>
      <c r="I342" s="3">
        <v>48</v>
      </c>
      <c r="J342" s="3">
        <v>339</v>
      </c>
      <c r="K342" s="132"/>
    </row>
    <row r="343" spans="1:11" x14ac:dyDescent="0.25">
      <c r="A343" s="5" t="str">
        <f t="shared" si="71"/>
        <v>COR_47_5</v>
      </c>
      <c r="B343" s="1">
        <f t="shared" si="70"/>
        <v>202223</v>
      </c>
      <c r="C343" s="231" t="s">
        <v>287</v>
      </c>
      <c r="D343" s="1">
        <v>47</v>
      </c>
      <c r="E343" s="1">
        <v>5</v>
      </c>
      <c r="F343" s="2">
        <f t="shared" si="68"/>
        <v>0</v>
      </c>
      <c r="G343" s="236">
        <f t="shared" si="69"/>
        <v>0</v>
      </c>
      <c r="I343" s="3">
        <v>49</v>
      </c>
      <c r="J343" s="3">
        <v>340</v>
      </c>
      <c r="K343" s="132"/>
    </row>
    <row r="344" spans="1:11" x14ac:dyDescent="0.25">
      <c r="A344" s="5" t="str">
        <f t="shared" si="71"/>
        <v>COR_48_5</v>
      </c>
      <c r="B344" s="1">
        <f t="shared" si="70"/>
        <v>202223</v>
      </c>
      <c r="C344" s="231" t="s">
        <v>287</v>
      </c>
      <c r="D344" s="1">
        <v>48</v>
      </c>
      <c r="E344" s="1">
        <v>5</v>
      </c>
      <c r="F344" s="2">
        <f t="shared" si="68"/>
        <v>0</v>
      </c>
      <c r="G344" s="236">
        <f t="shared" si="69"/>
        <v>0</v>
      </c>
      <c r="I344" s="3">
        <v>50</v>
      </c>
      <c r="J344" s="3">
        <v>341</v>
      </c>
      <c r="K344" s="132"/>
    </row>
    <row r="345" spans="1:11" x14ac:dyDescent="0.25">
      <c r="A345" s="5" t="str">
        <f t="shared" si="71"/>
        <v>COR_49_5</v>
      </c>
      <c r="B345" s="1">
        <f t="shared" si="70"/>
        <v>202223</v>
      </c>
      <c r="C345" s="231" t="s">
        <v>287</v>
      </c>
      <c r="D345" s="1">
        <v>49</v>
      </c>
      <c r="E345" s="1">
        <v>5</v>
      </c>
      <c r="F345" s="2">
        <f t="shared" si="68"/>
        <v>0</v>
      </c>
      <c r="G345" s="236">
        <f t="shared" si="69"/>
        <v>0</v>
      </c>
      <c r="I345" s="3">
        <v>51</v>
      </c>
      <c r="J345" s="3">
        <v>342</v>
      </c>
      <c r="K345" s="132"/>
    </row>
    <row r="346" spans="1:11" x14ac:dyDescent="0.25">
      <c r="A346" s="5" t="str">
        <f t="shared" si="71"/>
        <v>COR_50_5</v>
      </c>
      <c r="B346" s="1">
        <f t="shared" si="70"/>
        <v>202223</v>
      </c>
      <c r="C346" s="231" t="s">
        <v>287</v>
      </c>
      <c r="D346" s="1">
        <v>50</v>
      </c>
      <c r="E346" s="1">
        <v>5</v>
      </c>
      <c r="F346" s="2">
        <f t="shared" si="68"/>
        <v>0</v>
      </c>
      <c r="G346" s="236">
        <f t="shared" si="69"/>
        <v>0</v>
      </c>
      <c r="I346" s="3">
        <v>52</v>
      </c>
      <c r="J346" s="3">
        <v>343</v>
      </c>
      <c r="K346" s="132"/>
    </row>
    <row r="347" spans="1:11" x14ac:dyDescent="0.25">
      <c r="A347" s="5" t="str">
        <f t="shared" si="71"/>
        <v>COR_51_5</v>
      </c>
      <c r="B347" s="1">
        <f t="shared" si="70"/>
        <v>202223</v>
      </c>
      <c r="C347" s="231" t="s">
        <v>287</v>
      </c>
      <c r="D347" s="1">
        <v>51</v>
      </c>
      <c r="E347" s="1">
        <v>5</v>
      </c>
      <c r="F347" s="2">
        <f t="shared" si="68"/>
        <v>0</v>
      </c>
      <c r="G347" s="236">
        <f t="shared" si="69"/>
        <v>0</v>
      </c>
      <c r="I347" s="3">
        <v>53</v>
      </c>
      <c r="J347" s="3">
        <v>344</v>
      </c>
      <c r="K347" s="132"/>
    </row>
    <row r="348" spans="1:11" x14ac:dyDescent="0.25">
      <c r="A348" s="5" t="str">
        <f t="shared" si="71"/>
        <v>COR_52_5</v>
      </c>
      <c r="B348" s="1">
        <f t="shared" si="70"/>
        <v>202223</v>
      </c>
      <c r="C348" s="231" t="s">
        <v>287</v>
      </c>
      <c r="D348" s="1">
        <v>52</v>
      </c>
      <c r="E348" s="1">
        <v>5</v>
      </c>
      <c r="F348" s="2">
        <f t="shared" ref="F348:F422" si="73">UANumber</f>
        <v>0</v>
      </c>
      <c r="G348" s="236">
        <f t="shared" si="69"/>
        <v>0</v>
      </c>
      <c r="I348" s="3">
        <v>54</v>
      </c>
      <c r="J348" s="3">
        <v>345</v>
      </c>
      <c r="K348" s="132"/>
    </row>
    <row r="349" spans="1:11" x14ac:dyDescent="0.25">
      <c r="A349" s="5" t="str">
        <f t="shared" si="71"/>
        <v>COR_52.1_5</v>
      </c>
      <c r="B349" s="1">
        <f t="shared" si="70"/>
        <v>202223</v>
      </c>
      <c r="C349" s="231" t="s">
        <v>287</v>
      </c>
      <c r="D349" s="1">
        <v>52.1</v>
      </c>
      <c r="E349" s="1">
        <v>5</v>
      </c>
      <c r="F349" s="2">
        <f t="shared" si="73"/>
        <v>0</v>
      </c>
      <c r="G349" s="236">
        <f>IF(VLOOKUP(D349,COR1_2,E349+2,FALSE)="",0,VLOOKUP(D349,COR1_2,E349+2,FALSE))</f>
        <v>0</v>
      </c>
      <c r="I349" s="3">
        <v>55</v>
      </c>
      <c r="J349" s="3">
        <v>346</v>
      </c>
      <c r="K349" s="132"/>
    </row>
    <row r="350" spans="1:11" x14ac:dyDescent="0.25">
      <c r="A350" s="5" t="str">
        <f t="shared" si="71"/>
        <v>COR_52.2_5</v>
      </c>
      <c r="B350" s="1">
        <f t="shared" si="70"/>
        <v>202223</v>
      </c>
      <c r="C350" s="231" t="s">
        <v>287</v>
      </c>
      <c r="D350" s="1">
        <v>52.2</v>
      </c>
      <c r="E350" s="1">
        <v>5</v>
      </c>
      <c r="F350" s="2">
        <f t="shared" si="73"/>
        <v>0</v>
      </c>
      <c r="G350" s="236">
        <f>IF(VLOOKUP(D350,COR1_2,E350+2,FALSE)="",0,VLOOKUP(D350,COR1_2,E350+2,FALSE))</f>
        <v>0</v>
      </c>
      <c r="I350" s="3">
        <v>56</v>
      </c>
      <c r="J350" s="3">
        <v>347</v>
      </c>
      <c r="K350" s="132"/>
    </row>
    <row r="351" spans="1:11" x14ac:dyDescent="0.25">
      <c r="A351" s="5" t="str">
        <f t="shared" si="71"/>
        <v>COR_52.3_5</v>
      </c>
      <c r="B351" s="1">
        <f t="shared" si="70"/>
        <v>202223</v>
      </c>
      <c r="C351" s="231" t="s">
        <v>287</v>
      </c>
      <c r="D351" s="1">
        <v>52.3</v>
      </c>
      <c r="E351" s="1">
        <v>5</v>
      </c>
      <c r="F351" s="2">
        <f t="shared" si="73"/>
        <v>0</v>
      </c>
      <c r="G351" s="236">
        <f>IF(VLOOKUP(D351,COR1_2,E351+2,FALSE)="",0,VLOOKUP(D351,COR1_2,E351+2,FALSE))</f>
        <v>0</v>
      </c>
      <c r="I351" s="3">
        <v>57</v>
      </c>
      <c r="J351" s="3">
        <v>348</v>
      </c>
      <c r="K351" s="132"/>
    </row>
    <row r="352" spans="1:11" x14ac:dyDescent="0.25">
      <c r="A352" s="5" t="str">
        <f t="shared" si="71"/>
        <v>COR_52.4_5</v>
      </c>
      <c r="B352" s="1">
        <f t="shared" si="70"/>
        <v>202223</v>
      </c>
      <c r="C352" s="231" t="s">
        <v>287</v>
      </c>
      <c r="D352" s="1">
        <v>52.4</v>
      </c>
      <c r="E352" s="1">
        <v>5</v>
      </c>
      <c r="F352" s="2">
        <f t="shared" si="73"/>
        <v>0</v>
      </c>
      <c r="G352" s="236">
        <f>IF(VLOOKUP(D352,COR1_2,E352+2,FALSE)="",0,VLOOKUP(D352,COR1_2,E352+2,FALSE))</f>
        <v>0</v>
      </c>
      <c r="I352" s="3">
        <v>58</v>
      </c>
      <c r="J352" s="3">
        <v>349</v>
      </c>
      <c r="K352" s="132"/>
    </row>
    <row r="353" spans="1:11" x14ac:dyDescent="0.25">
      <c r="A353" s="5" t="str">
        <f t="shared" si="71"/>
        <v>COR_53_5</v>
      </c>
      <c r="B353" s="1">
        <f t="shared" si="70"/>
        <v>202223</v>
      </c>
      <c r="C353" s="231" t="s">
        <v>287</v>
      </c>
      <c r="D353" s="1">
        <v>53</v>
      </c>
      <c r="E353" s="1">
        <v>5</v>
      </c>
      <c r="F353" s="2">
        <f t="shared" si="73"/>
        <v>0</v>
      </c>
      <c r="G353" s="236">
        <f t="shared" si="69"/>
        <v>0</v>
      </c>
      <c r="I353" s="3">
        <v>59</v>
      </c>
      <c r="J353" s="3">
        <v>350</v>
      </c>
      <c r="K353" s="132"/>
    </row>
    <row r="354" spans="1:11" x14ac:dyDescent="0.25">
      <c r="A354" s="5" t="str">
        <f t="shared" si="71"/>
        <v>COR_54_5</v>
      </c>
      <c r="B354" s="1">
        <f t="shared" si="70"/>
        <v>202223</v>
      </c>
      <c r="C354" s="231" t="s">
        <v>287</v>
      </c>
      <c r="D354" s="1">
        <v>54</v>
      </c>
      <c r="E354" s="1">
        <v>5</v>
      </c>
      <c r="F354" s="2">
        <f t="shared" si="73"/>
        <v>0</v>
      </c>
      <c r="G354" s="236">
        <f t="shared" si="69"/>
        <v>0</v>
      </c>
      <c r="I354" s="3">
        <v>60</v>
      </c>
      <c r="J354" s="3">
        <v>351</v>
      </c>
      <c r="K354" s="132"/>
    </row>
    <row r="355" spans="1:11" x14ac:dyDescent="0.25">
      <c r="A355" s="5" t="str">
        <f t="shared" si="71"/>
        <v>COR_55_5</v>
      </c>
      <c r="B355" s="1">
        <f t="shared" si="70"/>
        <v>202223</v>
      </c>
      <c r="C355" s="231" t="s">
        <v>287</v>
      </c>
      <c r="D355" s="1">
        <v>55</v>
      </c>
      <c r="E355" s="1">
        <v>5</v>
      </c>
      <c r="F355" s="2">
        <f t="shared" si="73"/>
        <v>0</v>
      </c>
      <c r="G355" s="236">
        <f t="shared" si="69"/>
        <v>0</v>
      </c>
      <c r="I355" s="3">
        <v>61</v>
      </c>
      <c r="J355" s="3">
        <v>352</v>
      </c>
      <c r="K355" s="132"/>
    </row>
    <row r="356" spans="1:11" x14ac:dyDescent="0.25">
      <c r="A356" s="5" t="str">
        <f t="shared" si="71"/>
        <v>COR_55.1_5</v>
      </c>
      <c r="B356" s="1">
        <f t="shared" si="70"/>
        <v>202223</v>
      </c>
      <c r="C356" s="231" t="s">
        <v>287</v>
      </c>
      <c r="D356" s="1">
        <v>55.1</v>
      </c>
      <c r="E356" s="1">
        <v>5</v>
      </c>
      <c r="F356" s="2">
        <f t="shared" si="73"/>
        <v>0</v>
      </c>
      <c r="G356" s="236">
        <f>IF(VLOOKUP(D356,COR1_2,E356+2,FALSE)="",0,VLOOKUP(D356,COR1_2,E356+2,FALSE))</f>
        <v>0</v>
      </c>
      <c r="I356" s="3">
        <v>62</v>
      </c>
      <c r="J356" s="3">
        <v>353</v>
      </c>
      <c r="K356" s="132"/>
    </row>
    <row r="357" spans="1:11" x14ac:dyDescent="0.25">
      <c r="A357" s="5" t="str">
        <f t="shared" si="71"/>
        <v>COR_56.1_5</v>
      </c>
      <c r="B357" s="1">
        <f t="shared" si="70"/>
        <v>202223</v>
      </c>
      <c r="C357" s="231" t="s">
        <v>287</v>
      </c>
      <c r="D357" s="1">
        <v>56.1</v>
      </c>
      <c r="E357" s="1">
        <v>5</v>
      </c>
      <c r="F357" s="2">
        <f t="shared" si="73"/>
        <v>0</v>
      </c>
      <c r="G357" s="236">
        <f>IF(VLOOKUP(D357,COR1_2,E357+2,FALSE)="",0,VLOOKUP(D357,COR1_2,E357+2,FALSE))</f>
        <v>0</v>
      </c>
      <c r="I357" s="3">
        <v>63</v>
      </c>
      <c r="J357" s="3">
        <v>354</v>
      </c>
      <c r="K357" s="132"/>
    </row>
    <row r="358" spans="1:11" x14ac:dyDescent="0.25">
      <c r="A358" s="5" t="str">
        <f t="shared" si="71"/>
        <v>COR_56.2_5</v>
      </c>
      <c r="B358" s="1">
        <f t="shared" si="70"/>
        <v>202223</v>
      </c>
      <c r="C358" s="231" t="s">
        <v>287</v>
      </c>
      <c r="D358" s="1">
        <v>56.2</v>
      </c>
      <c r="E358" s="1">
        <v>5</v>
      </c>
      <c r="F358" s="2">
        <f t="shared" si="73"/>
        <v>0</v>
      </c>
      <c r="G358" s="236">
        <f>IF(VLOOKUP(D358,COR1_2,E358+2,FALSE)="",0,VLOOKUP(D358,COR1_2,E358+2,FALSE))</f>
        <v>0</v>
      </c>
      <c r="I358" s="3">
        <v>64</v>
      </c>
      <c r="J358" s="3">
        <v>355</v>
      </c>
      <c r="K358" s="132"/>
    </row>
    <row r="359" spans="1:11" x14ac:dyDescent="0.25">
      <c r="A359" s="5" t="str">
        <f t="shared" si="71"/>
        <v>COR_57_5</v>
      </c>
      <c r="B359" s="1">
        <f t="shared" si="70"/>
        <v>202223</v>
      </c>
      <c r="C359" s="231" t="s">
        <v>287</v>
      </c>
      <c r="D359" s="1">
        <v>57</v>
      </c>
      <c r="E359" s="1">
        <v>5</v>
      </c>
      <c r="F359" s="2">
        <f t="shared" si="73"/>
        <v>0</v>
      </c>
      <c r="G359" s="236">
        <f t="shared" ref="G359:G428" si="74">IF(VLOOKUP(D359,COR1_2,E359+2,FALSE)="",0,VLOOKUP(D359,COR1_2,E359+2,FALSE))</f>
        <v>0</v>
      </c>
      <c r="I359" s="3">
        <v>65</v>
      </c>
      <c r="J359" s="3">
        <v>356</v>
      </c>
      <c r="K359" s="132"/>
    </row>
    <row r="360" spans="1:11" x14ac:dyDescent="0.25">
      <c r="A360" s="5" t="str">
        <f t="shared" si="71"/>
        <v>COR_58_5</v>
      </c>
      <c r="B360" s="1">
        <f t="shared" si="70"/>
        <v>202223</v>
      </c>
      <c r="C360" s="231" t="s">
        <v>287</v>
      </c>
      <c r="D360" s="1">
        <v>58</v>
      </c>
      <c r="E360" s="1">
        <v>5</v>
      </c>
      <c r="F360" s="2">
        <f t="shared" si="73"/>
        <v>0</v>
      </c>
      <c r="G360" s="236">
        <f t="shared" si="74"/>
        <v>0</v>
      </c>
      <c r="I360" s="3">
        <v>66</v>
      </c>
      <c r="J360" s="3">
        <v>357</v>
      </c>
      <c r="K360" s="132"/>
    </row>
    <row r="361" spans="1:11" x14ac:dyDescent="0.25">
      <c r="A361" s="5" t="str">
        <f t="shared" si="71"/>
        <v>COR_59_5</v>
      </c>
      <c r="B361" s="1">
        <f t="shared" si="70"/>
        <v>202223</v>
      </c>
      <c r="C361" s="231" t="s">
        <v>287</v>
      </c>
      <c r="D361" s="1">
        <v>59</v>
      </c>
      <c r="E361" s="1">
        <v>5</v>
      </c>
      <c r="F361" s="2">
        <f t="shared" si="73"/>
        <v>0</v>
      </c>
      <c r="G361" s="236">
        <f t="shared" si="74"/>
        <v>0</v>
      </c>
      <c r="I361" s="3">
        <v>67</v>
      </c>
      <c r="J361" s="3">
        <v>358</v>
      </c>
      <c r="K361" s="132"/>
    </row>
    <row r="362" spans="1:11" x14ac:dyDescent="0.25">
      <c r="A362" s="5" t="str">
        <f t="shared" si="71"/>
        <v>COR_60_5</v>
      </c>
      <c r="B362" s="1">
        <f t="shared" si="70"/>
        <v>202223</v>
      </c>
      <c r="C362" s="231" t="s">
        <v>287</v>
      </c>
      <c r="D362" s="1">
        <v>60</v>
      </c>
      <c r="E362" s="1">
        <v>5</v>
      </c>
      <c r="F362" s="2">
        <f t="shared" si="73"/>
        <v>0</v>
      </c>
      <c r="G362" s="236">
        <f t="shared" si="74"/>
        <v>0</v>
      </c>
      <c r="I362" s="3">
        <v>68</v>
      </c>
      <c r="J362" s="3">
        <v>359</v>
      </c>
      <c r="K362" s="132"/>
    </row>
    <row r="363" spans="1:11" x14ac:dyDescent="0.25">
      <c r="A363" s="5" t="str">
        <f t="shared" si="71"/>
        <v>COR_61_5</v>
      </c>
      <c r="B363" s="1">
        <f t="shared" si="70"/>
        <v>202223</v>
      </c>
      <c r="C363" s="231" t="s">
        <v>287</v>
      </c>
      <c r="D363" s="1">
        <v>61</v>
      </c>
      <c r="E363" s="1">
        <v>5</v>
      </c>
      <c r="F363" s="2">
        <f t="shared" si="73"/>
        <v>0</v>
      </c>
      <c r="G363" s="236">
        <f t="shared" si="74"/>
        <v>0</v>
      </c>
      <c r="I363" s="3">
        <v>69</v>
      </c>
      <c r="J363" s="3">
        <v>360</v>
      </c>
      <c r="K363" s="132"/>
    </row>
    <row r="364" spans="1:11" x14ac:dyDescent="0.25">
      <c r="A364" s="5" t="str">
        <f t="shared" si="71"/>
        <v>COR_62_5</v>
      </c>
      <c r="B364" s="1">
        <f t="shared" si="70"/>
        <v>202223</v>
      </c>
      <c r="C364" s="231" t="s">
        <v>287</v>
      </c>
      <c r="D364" s="1">
        <v>62</v>
      </c>
      <c r="E364" s="1">
        <v>5</v>
      </c>
      <c r="F364" s="2">
        <f t="shared" si="73"/>
        <v>0</v>
      </c>
      <c r="G364" s="236">
        <f t="shared" si="74"/>
        <v>0</v>
      </c>
      <c r="I364" s="3">
        <v>70</v>
      </c>
      <c r="J364" s="3">
        <v>361</v>
      </c>
      <c r="K364" s="132"/>
    </row>
    <row r="365" spans="1:11" x14ac:dyDescent="0.25">
      <c r="A365" s="5" t="str">
        <f t="shared" si="71"/>
        <v>COR_63_5</v>
      </c>
      <c r="B365" s="1">
        <f t="shared" si="70"/>
        <v>202223</v>
      </c>
      <c r="C365" s="231" t="s">
        <v>287</v>
      </c>
      <c r="D365" s="1">
        <v>63</v>
      </c>
      <c r="E365" s="1">
        <v>5</v>
      </c>
      <c r="F365" s="2">
        <f t="shared" si="73"/>
        <v>0</v>
      </c>
      <c r="G365" s="236">
        <f t="shared" si="74"/>
        <v>0</v>
      </c>
      <c r="I365" s="3">
        <v>71</v>
      </c>
      <c r="J365" s="3">
        <v>362</v>
      </c>
      <c r="K365" s="133">
        <f>SUM(G295:G367)</f>
        <v>0</v>
      </c>
    </row>
    <row r="366" spans="1:11" x14ac:dyDescent="0.25">
      <c r="A366" s="5" t="str">
        <f t="shared" si="71"/>
        <v>COR_65_5</v>
      </c>
      <c r="B366" s="1">
        <f t="shared" si="70"/>
        <v>202223</v>
      </c>
      <c r="C366" s="231" t="s">
        <v>287</v>
      </c>
      <c r="D366" s="1">
        <v>65</v>
      </c>
      <c r="E366" s="1">
        <v>5</v>
      </c>
      <c r="F366" s="2">
        <f t="shared" si="73"/>
        <v>0</v>
      </c>
      <c r="G366" s="236">
        <f t="shared" si="74"/>
        <v>0</v>
      </c>
      <c r="I366" s="3">
        <v>72</v>
      </c>
      <c r="J366" s="3">
        <v>363</v>
      </c>
      <c r="K366" s="133">
        <f>SUM('COR1-2'!H11:H89)</f>
        <v>0</v>
      </c>
    </row>
    <row r="367" spans="1:11" x14ac:dyDescent="0.25">
      <c r="A367" s="5" t="str">
        <f t="shared" si="71"/>
        <v>COR_66_5</v>
      </c>
      <c r="B367" s="1">
        <f t="shared" si="70"/>
        <v>202223</v>
      </c>
      <c r="C367" s="231" t="s">
        <v>287</v>
      </c>
      <c r="D367" s="1">
        <v>66</v>
      </c>
      <c r="E367" s="1">
        <v>5</v>
      </c>
      <c r="F367" s="2">
        <f t="shared" si="73"/>
        <v>0</v>
      </c>
      <c r="G367" s="236">
        <f t="shared" si="74"/>
        <v>0</v>
      </c>
      <c r="I367" s="3">
        <v>73</v>
      </c>
      <c r="J367" s="3">
        <v>364</v>
      </c>
      <c r="K367" s="134">
        <f>K365-K366</f>
        <v>0</v>
      </c>
    </row>
    <row r="368" spans="1:11" x14ac:dyDescent="0.25">
      <c r="A368" s="5" t="str">
        <f t="shared" si="71"/>
        <v>COR_1.1_6</v>
      </c>
      <c r="B368" s="1">
        <f t="shared" si="70"/>
        <v>202223</v>
      </c>
      <c r="C368" s="231" t="s">
        <v>287</v>
      </c>
      <c r="D368" s="1">
        <v>1.1000000000000001</v>
      </c>
      <c r="E368" s="1">
        <v>6</v>
      </c>
      <c r="F368" s="2">
        <f t="shared" si="73"/>
        <v>0</v>
      </c>
      <c r="G368" s="236">
        <f>IF(VLOOKUP(D368,COR1_2,E368+2,FALSE)="",0,VLOOKUP(D368,COR1_2,E368+2,FALSE))</f>
        <v>0</v>
      </c>
      <c r="I368" s="3">
        <v>1</v>
      </c>
      <c r="J368" s="3">
        <v>365</v>
      </c>
      <c r="K368" s="131"/>
    </row>
    <row r="369" spans="1:11" x14ac:dyDescent="0.25">
      <c r="A369" s="5" t="str">
        <f t="shared" si="71"/>
        <v>COR_1.2_6</v>
      </c>
      <c r="B369" s="1">
        <f t="shared" si="70"/>
        <v>202223</v>
      </c>
      <c r="C369" s="231" t="s">
        <v>287</v>
      </c>
      <c r="D369" s="1">
        <v>1.2</v>
      </c>
      <c r="E369" s="1">
        <v>6</v>
      </c>
      <c r="F369" s="2">
        <f t="shared" si="73"/>
        <v>0</v>
      </c>
      <c r="G369" s="236">
        <f t="shared" si="74"/>
        <v>0</v>
      </c>
      <c r="I369" s="3">
        <v>2</v>
      </c>
      <c r="J369" s="3">
        <v>366</v>
      </c>
      <c r="K369" s="132"/>
    </row>
    <row r="370" spans="1:11" x14ac:dyDescent="0.25">
      <c r="A370" s="5" t="str">
        <f t="shared" si="71"/>
        <v>COR_2_6</v>
      </c>
      <c r="B370" s="1">
        <f t="shared" si="70"/>
        <v>202223</v>
      </c>
      <c r="C370" s="231" t="s">
        <v>287</v>
      </c>
      <c r="D370" s="1">
        <v>2</v>
      </c>
      <c r="E370" s="1">
        <v>6</v>
      </c>
      <c r="F370" s="2">
        <f t="shared" si="73"/>
        <v>0</v>
      </c>
      <c r="G370" s="236">
        <f t="shared" si="74"/>
        <v>0</v>
      </c>
      <c r="I370" s="3">
        <v>3</v>
      </c>
      <c r="J370" s="3">
        <v>367</v>
      </c>
      <c r="K370" s="132"/>
    </row>
    <row r="371" spans="1:11" x14ac:dyDescent="0.25">
      <c r="A371" s="5" t="str">
        <f>C371&amp;"_"&amp;D371&amp;"_"&amp;E371</f>
        <v>COR_2.1_6</v>
      </c>
      <c r="B371" s="1">
        <f t="shared" si="17"/>
        <v>202223</v>
      </c>
      <c r="C371" s="231" t="s">
        <v>287</v>
      </c>
      <c r="D371" s="1">
        <v>2.1</v>
      </c>
      <c r="E371" s="608">
        <v>6</v>
      </c>
      <c r="F371" s="2">
        <f t="shared" si="18"/>
        <v>0</v>
      </c>
      <c r="G371" s="236">
        <f>IF(VLOOKUP(D371,COR1_2,E371+2,FALSE)="",0,VLOOKUP(D371,COR1_2,E371+2,FALSE))</f>
        <v>0</v>
      </c>
      <c r="I371" s="3">
        <v>4</v>
      </c>
      <c r="J371" s="3">
        <v>368</v>
      </c>
      <c r="K371" s="132"/>
    </row>
    <row r="372" spans="1:11" x14ac:dyDescent="0.25">
      <c r="A372" s="5" t="str">
        <f t="shared" si="71"/>
        <v>COR_3_6</v>
      </c>
      <c r="B372" s="1">
        <f t="shared" si="70"/>
        <v>202223</v>
      </c>
      <c r="C372" s="231" t="s">
        <v>287</v>
      </c>
      <c r="D372" s="1">
        <v>3</v>
      </c>
      <c r="E372" s="1">
        <v>6</v>
      </c>
      <c r="F372" s="2">
        <f t="shared" si="73"/>
        <v>0</v>
      </c>
      <c r="G372" s="236">
        <f t="shared" si="74"/>
        <v>0</v>
      </c>
      <c r="I372" s="3">
        <v>5</v>
      </c>
      <c r="J372" s="3">
        <v>369</v>
      </c>
      <c r="K372" s="132"/>
    </row>
    <row r="373" spans="1:11" x14ac:dyDescent="0.25">
      <c r="A373" s="5" t="str">
        <f t="shared" si="71"/>
        <v>COR_4_6</v>
      </c>
      <c r="B373" s="1">
        <f t="shared" si="70"/>
        <v>202223</v>
      </c>
      <c r="C373" s="231" t="s">
        <v>287</v>
      </c>
      <c r="D373" s="1">
        <v>4</v>
      </c>
      <c r="E373" s="1">
        <v>6</v>
      </c>
      <c r="F373" s="2">
        <f t="shared" si="73"/>
        <v>0</v>
      </c>
      <c r="G373" s="236">
        <f t="shared" si="74"/>
        <v>0</v>
      </c>
      <c r="I373" s="3">
        <v>6</v>
      </c>
      <c r="J373" s="3">
        <v>370</v>
      </c>
      <c r="K373" s="132"/>
    </row>
    <row r="374" spans="1:11" x14ac:dyDescent="0.25">
      <c r="A374" s="5" t="str">
        <f t="shared" si="71"/>
        <v>COR_5_6</v>
      </c>
      <c r="B374" s="1">
        <f t="shared" si="70"/>
        <v>202223</v>
      </c>
      <c r="C374" s="231" t="s">
        <v>287</v>
      </c>
      <c r="D374" s="1">
        <v>5</v>
      </c>
      <c r="E374" s="1">
        <v>6</v>
      </c>
      <c r="F374" s="2">
        <f t="shared" si="73"/>
        <v>0</v>
      </c>
      <c r="G374" s="236">
        <f t="shared" si="74"/>
        <v>0</v>
      </c>
      <c r="I374" s="3">
        <v>7</v>
      </c>
      <c r="J374" s="3">
        <v>371</v>
      </c>
      <c r="K374" s="132"/>
    </row>
    <row r="375" spans="1:11" x14ac:dyDescent="0.25">
      <c r="A375" s="5" t="str">
        <f t="shared" si="71"/>
        <v>COR_6_6</v>
      </c>
      <c r="B375" s="1">
        <f t="shared" si="70"/>
        <v>202223</v>
      </c>
      <c r="C375" s="231" t="s">
        <v>287</v>
      </c>
      <c r="D375" s="1">
        <v>6</v>
      </c>
      <c r="E375" s="1">
        <v>6</v>
      </c>
      <c r="F375" s="2">
        <f t="shared" si="73"/>
        <v>0</v>
      </c>
      <c r="G375" s="236">
        <f t="shared" si="74"/>
        <v>0</v>
      </c>
      <c r="I375" s="3">
        <v>8</v>
      </c>
      <c r="J375" s="3">
        <v>372</v>
      </c>
      <c r="K375" s="132"/>
    </row>
    <row r="376" spans="1:11" x14ac:dyDescent="0.25">
      <c r="A376" s="5" t="str">
        <f t="shared" si="71"/>
        <v>COR_7_6</v>
      </c>
      <c r="B376" s="1">
        <f t="shared" si="70"/>
        <v>202223</v>
      </c>
      <c r="C376" s="231" t="s">
        <v>287</v>
      </c>
      <c r="D376" s="1">
        <v>7</v>
      </c>
      <c r="E376" s="1">
        <v>6</v>
      </c>
      <c r="F376" s="2">
        <f t="shared" si="73"/>
        <v>0</v>
      </c>
      <c r="G376" s="236">
        <f t="shared" si="74"/>
        <v>0</v>
      </c>
      <c r="I376" s="3">
        <v>9</v>
      </c>
      <c r="J376" s="3">
        <v>373</v>
      </c>
      <c r="K376" s="132"/>
    </row>
    <row r="377" spans="1:11" x14ac:dyDescent="0.25">
      <c r="A377" s="5" t="str">
        <f t="shared" si="71"/>
        <v>COR_8.1_6</v>
      </c>
      <c r="B377" s="1">
        <f t="shared" si="70"/>
        <v>202223</v>
      </c>
      <c r="C377" s="231" t="s">
        <v>287</v>
      </c>
      <c r="D377" s="4">
        <v>8.1</v>
      </c>
      <c r="E377" s="1">
        <v>6</v>
      </c>
      <c r="F377" s="2">
        <f t="shared" si="73"/>
        <v>0</v>
      </c>
      <c r="G377" s="236">
        <f t="shared" si="74"/>
        <v>0</v>
      </c>
      <c r="I377" s="3">
        <v>10</v>
      </c>
      <c r="J377" s="3">
        <v>374</v>
      </c>
      <c r="K377" s="132"/>
    </row>
    <row r="378" spans="1:11" x14ac:dyDescent="0.25">
      <c r="A378" s="5" t="str">
        <f t="shared" si="71"/>
        <v>COR_8.2_6</v>
      </c>
      <c r="B378" s="1">
        <f t="shared" si="70"/>
        <v>202223</v>
      </c>
      <c r="C378" s="231" t="s">
        <v>287</v>
      </c>
      <c r="D378" s="4">
        <v>8.1999999999999993</v>
      </c>
      <c r="E378" s="1">
        <v>6</v>
      </c>
      <c r="F378" s="2">
        <f t="shared" si="73"/>
        <v>0</v>
      </c>
      <c r="G378" s="236">
        <f t="shared" si="74"/>
        <v>0</v>
      </c>
      <c r="I378" s="3">
        <v>11</v>
      </c>
      <c r="J378" s="3">
        <v>375</v>
      </c>
      <c r="K378" s="132"/>
    </row>
    <row r="379" spans="1:11" x14ac:dyDescent="0.25">
      <c r="A379" s="5" t="str">
        <f t="shared" si="71"/>
        <v>COR_8.3_6</v>
      </c>
      <c r="B379" s="1">
        <f t="shared" si="70"/>
        <v>202223</v>
      </c>
      <c r="C379" s="231" t="s">
        <v>287</v>
      </c>
      <c r="D379" s="4">
        <v>8.3000000000000007</v>
      </c>
      <c r="E379" s="1">
        <v>6</v>
      </c>
      <c r="F379" s="2">
        <f t="shared" si="73"/>
        <v>0</v>
      </c>
      <c r="G379" s="236">
        <f t="shared" si="74"/>
        <v>0</v>
      </c>
      <c r="I379" s="3">
        <v>12</v>
      </c>
      <c r="J379" s="3">
        <v>376</v>
      </c>
      <c r="K379" s="132"/>
    </row>
    <row r="380" spans="1:11" x14ac:dyDescent="0.25">
      <c r="A380" s="5" t="str">
        <f t="shared" si="71"/>
        <v>COR_8.4_6</v>
      </c>
      <c r="B380" s="1">
        <f t="shared" si="70"/>
        <v>202223</v>
      </c>
      <c r="C380" s="231" t="s">
        <v>287</v>
      </c>
      <c r="D380" s="4">
        <v>8.4</v>
      </c>
      <c r="E380" s="1">
        <v>6</v>
      </c>
      <c r="F380" s="2">
        <f t="shared" si="73"/>
        <v>0</v>
      </c>
      <c r="G380" s="236">
        <f t="shared" si="74"/>
        <v>0</v>
      </c>
      <c r="I380" s="3">
        <v>13</v>
      </c>
      <c r="J380" s="3">
        <v>377</v>
      </c>
      <c r="K380" s="132"/>
    </row>
    <row r="381" spans="1:11" x14ac:dyDescent="0.25">
      <c r="A381" s="5" t="str">
        <f t="shared" si="71"/>
        <v>COR_8.5_6</v>
      </c>
      <c r="B381" s="1">
        <f t="shared" si="70"/>
        <v>202223</v>
      </c>
      <c r="C381" s="231" t="s">
        <v>287</v>
      </c>
      <c r="D381" s="4">
        <v>8.5</v>
      </c>
      <c r="E381" s="1">
        <v>6</v>
      </c>
      <c r="F381" s="2">
        <f t="shared" si="73"/>
        <v>0</v>
      </c>
      <c r="G381" s="236">
        <f t="shared" si="74"/>
        <v>0</v>
      </c>
      <c r="I381" s="3">
        <v>14</v>
      </c>
      <c r="J381" s="3">
        <v>378</v>
      </c>
      <c r="K381" s="132"/>
    </row>
    <row r="382" spans="1:11" x14ac:dyDescent="0.25">
      <c r="A382" s="5" t="str">
        <f t="shared" si="71"/>
        <v>COR_8.6_6</v>
      </c>
      <c r="B382" s="1">
        <f t="shared" si="70"/>
        <v>202223</v>
      </c>
      <c r="C382" s="231" t="s">
        <v>287</v>
      </c>
      <c r="D382" s="4">
        <v>8.6</v>
      </c>
      <c r="E382" s="1">
        <v>6</v>
      </c>
      <c r="F382" s="2">
        <f t="shared" si="73"/>
        <v>0</v>
      </c>
      <c r="G382" s="236">
        <f t="shared" si="74"/>
        <v>0</v>
      </c>
      <c r="I382" s="3">
        <v>15</v>
      </c>
      <c r="J382" s="3">
        <v>379</v>
      </c>
      <c r="K382" s="132"/>
    </row>
    <row r="383" spans="1:11" x14ac:dyDescent="0.25">
      <c r="A383" s="5" t="str">
        <f t="shared" si="71"/>
        <v>COR_8.7_6</v>
      </c>
      <c r="B383" s="1">
        <f t="shared" si="70"/>
        <v>202223</v>
      </c>
      <c r="C383" s="231" t="s">
        <v>287</v>
      </c>
      <c r="D383" s="4">
        <v>8.6999999999999993</v>
      </c>
      <c r="E383" s="1">
        <v>6</v>
      </c>
      <c r="F383" s="2">
        <f t="shared" si="73"/>
        <v>0</v>
      </c>
      <c r="G383" s="236">
        <f t="shared" si="74"/>
        <v>0</v>
      </c>
      <c r="I383" s="3">
        <v>16</v>
      </c>
      <c r="J383" s="3">
        <v>380</v>
      </c>
      <c r="K383" s="132"/>
    </row>
    <row r="384" spans="1:11" x14ac:dyDescent="0.25">
      <c r="A384" s="5" t="str">
        <f t="shared" si="71"/>
        <v>COR_8_6</v>
      </c>
      <c r="B384" s="1">
        <f t="shared" si="70"/>
        <v>202223</v>
      </c>
      <c r="C384" s="231" t="s">
        <v>287</v>
      </c>
      <c r="D384" s="1">
        <v>8</v>
      </c>
      <c r="E384" s="1">
        <v>6</v>
      </c>
      <c r="F384" s="2">
        <f t="shared" si="73"/>
        <v>0</v>
      </c>
      <c r="G384" s="236">
        <f t="shared" si="74"/>
        <v>0</v>
      </c>
      <c r="I384" s="3">
        <v>17</v>
      </c>
      <c r="J384" s="3">
        <v>381</v>
      </c>
      <c r="K384" s="132"/>
    </row>
    <row r="385" spans="1:11" x14ac:dyDescent="0.25">
      <c r="A385" s="5" t="str">
        <f t="shared" si="71"/>
        <v>COR_9_6</v>
      </c>
      <c r="B385" s="1">
        <f t="shared" si="70"/>
        <v>202223</v>
      </c>
      <c r="C385" s="231" t="s">
        <v>287</v>
      </c>
      <c r="D385" s="1">
        <v>9</v>
      </c>
      <c r="E385" s="1">
        <v>6</v>
      </c>
      <c r="F385" s="2">
        <f t="shared" si="73"/>
        <v>0</v>
      </c>
      <c r="G385" s="236">
        <f t="shared" si="74"/>
        <v>0</v>
      </c>
      <c r="I385" s="3">
        <v>18</v>
      </c>
      <c r="J385" s="3">
        <v>382</v>
      </c>
      <c r="K385" s="132"/>
    </row>
    <row r="386" spans="1:11" x14ac:dyDescent="0.25">
      <c r="A386" s="5" t="str">
        <f t="shared" si="71"/>
        <v>COR_10_6</v>
      </c>
      <c r="B386" s="1">
        <f t="shared" si="70"/>
        <v>202223</v>
      </c>
      <c r="C386" s="231" t="s">
        <v>287</v>
      </c>
      <c r="D386" s="1">
        <v>10</v>
      </c>
      <c r="E386" s="1">
        <v>6</v>
      </c>
      <c r="F386" s="2">
        <f t="shared" si="73"/>
        <v>0</v>
      </c>
      <c r="G386" s="236">
        <f t="shared" si="74"/>
        <v>0</v>
      </c>
      <c r="I386" s="3">
        <v>19</v>
      </c>
      <c r="J386" s="3">
        <v>383</v>
      </c>
      <c r="K386" s="132"/>
    </row>
    <row r="387" spans="1:11" x14ac:dyDescent="0.25">
      <c r="A387" s="5" t="str">
        <f t="shared" si="71"/>
        <v>COR_11_6</v>
      </c>
      <c r="B387" s="1">
        <f t="shared" si="70"/>
        <v>202223</v>
      </c>
      <c r="C387" s="231" t="s">
        <v>287</v>
      </c>
      <c r="D387" s="1">
        <v>11</v>
      </c>
      <c r="E387" s="1">
        <v>6</v>
      </c>
      <c r="F387" s="2">
        <f t="shared" si="73"/>
        <v>0</v>
      </c>
      <c r="G387" s="236">
        <f t="shared" si="74"/>
        <v>0</v>
      </c>
      <c r="I387" s="3">
        <v>20</v>
      </c>
      <c r="J387" s="3">
        <v>384</v>
      </c>
      <c r="K387" s="132"/>
    </row>
    <row r="388" spans="1:11" x14ac:dyDescent="0.25">
      <c r="A388" s="5" t="str">
        <f t="shared" si="71"/>
        <v>COR_12_6</v>
      </c>
      <c r="B388" s="1">
        <f t="shared" si="70"/>
        <v>202223</v>
      </c>
      <c r="C388" s="231" t="s">
        <v>287</v>
      </c>
      <c r="D388" s="1">
        <v>12</v>
      </c>
      <c r="E388" s="1">
        <v>6</v>
      </c>
      <c r="F388" s="2">
        <f t="shared" si="73"/>
        <v>0</v>
      </c>
      <c r="G388" s="236">
        <f t="shared" si="74"/>
        <v>0</v>
      </c>
      <c r="I388" s="3">
        <v>21</v>
      </c>
      <c r="J388" s="3">
        <v>385</v>
      </c>
      <c r="K388" s="132"/>
    </row>
    <row r="389" spans="1:11" x14ac:dyDescent="0.25">
      <c r="A389" s="5" t="str">
        <f t="shared" si="71"/>
        <v>COR_13_6</v>
      </c>
      <c r="B389" s="1">
        <f t="shared" si="70"/>
        <v>202223</v>
      </c>
      <c r="C389" s="231" t="s">
        <v>287</v>
      </c>
      <c r="D389" s="1">
        <v>13</v>
      </c>
      <c r="E389" s="1">
        <v>6</v>
      </c>
      <c r="F389" s="2">
        <f t="shared" si="73"/>
        <v>0</v>
      </c>
      <c r="G389" s="236">
        <f t="shared" si="74"/>
        <v>0</v>
      </c>
      <c r="I389" s="3">
        <v>22</v>
      </c>
      <c r="J389" s="3">
        <v>386</v>
      </c>
      <c r="K389" s="132"/>
    </row>
    <row r="390" spans="1:11" x14ac:dyDescent="0.25">
      <c r="A390" s="5" t="str">
        <f t="shared" si="71"/>
        <v>COR_14_6</v>
      </c>
      <c r="B390" s="1">
        <f t="shared" si="70"/>
        <v>202223</v>
      </c>
      <c r="C390" s="231" t="s">
        <v>287</v>
      </c>
      <c r="D390" s="1">
        <v>14</v>
      </c>
      <c r="E390" s="1">
        <v>6</v>
      </c>
      <c r="F390" s="2">
        <f t="shared" si="73"/>
        <v>0</v>
      </c>
      <c r="G390" s="236">
        <f t="shared" si="74"/>
        <v>0</v>
      </c>
      <c r="I390" s="3">
        <v>23</v>
      </c>
      <c r="J390" s="3">
        <v>387</v>
      </c>
      <c r="K390" s="132"/>
    </row>
    <row r="391" spans="1:11" x14ac:dyDescent="0.25">
      <c r="A391" s="5" t="str">
        <f t="shared" si="71"/>
        <v>COR_15_6</v>
      </c>
      <c r="B391" s="1">
        <f t="shared" si="70"/>
        <v>202223</v>
      </c>
      <c r="C391" s="231" t="s">
        <v>287</v>
      </c>
      <c r="D391" s="1">
        <v>15</v>
      </c>
      <c r="E391" s="1">
        <v>6</v>
      </c>
      <c r="F391" s="2">
        <f t="shared" si="73"/>
        <v>0</v>
      </c>
      <c r="G391" s="236">
        <f t="shared" si="74"/>
        <v>0</v>
      </c>
      <c r="I391" s="3">
        <v>24</v>
      </c>
      <c r="J391" s="3">
        <v>388</v>
      </c>
      <c r="K391" s="132"/>
    </row>
    <row r="392" spans="1:11" x14ac:dyDescent="0.25">
      <c r="A392" s="5" t="str">
        <f t="shared" si="71"/>
        <v>COR_23_6</v>
      </c>
      <c r="B392" s="1">
        <f t="shared" si="70"/>
        <v>202223</v>
      </c>
      <c r="C392" s="231" t="s">
        <v>287</v>
      </c>
      <c r="D392" s="1">
        <v>23</v>
      </c>
      <c r="E392" s="1">
        <v>6</v>
      </c>
      <c r="F392" s="2">
        <f t="shared" si="73"/>
        <v>0</v>
      </c>
      <c r="G392" s="236">
        <f t="shared" si="74"/>
        <v>0</v>
      </c>
      <c r="I392" s="3">
        <v>25</v>
      </c>
      <c r="J392" s="3">
        <v>389</v>
      </c>
      <c r="K392" s="132"/>
    </row>
    <row r="393" spans="1:11" x14ac:dyDescent="0.25">
      <c r="A393" s="5" t="str">
        <f t="shared" si="71"/>
        <v>COR_24_6</v>
      </c>
      <c r="B393" s="1">
        <f t="shared" ref="B393:B457" si="75">Year</f>
        <v>202223</v>
      </c>
      <c r="C393" s="231" t="s">
        <v>287</v>
      </c>
      <c r="D393" s="1">
        <v>24</v>
      </c>
      <c r="E393" s="1">
        <v>6</v>
      </c>
      <c r="F393" s="2">
        <f t="shared" si="73"/>
        <v>0</v>
      </c>
      <c r="G393" s="236">
        <f t="shared" si="74"/>
        <v>0</v>
      </c>
      <c r="I393" s="3">
        <v>26</v>
      </c>
      <c r="J393" s="3">
        <v>390</v>
      </c>
      <c r="K393" s="132"/>
    </row>
    <row r="394" spans="1:11" x14ac:dyDescent="0.25">
      <c r="A394" s="5" t="str">
        <f t="shared" ref="A394:A458" si="76">C394&amp;"_"&amp;D394&amp;"_"&amp;E394</f>
        <v>COR_26_6</v>
      </c>
      <c r="B394" s="1">
        <f t="shared" si="75"/>
        <v>202223</v>
      </c>
      <c r="C394" s="231" t="s">
        <v>287</v>
      </c>
      <c r="D394" s="1">
        <v>26</v>
      </c>
      <c r="E394" s="1">
        <v>6</v>
      </c>
      <c r="F394" s="2">
        <f t="shared" si="73"/>
        <v>0</v>
      </c>
      <c r="G394" s="236">
        <f t="shared" si="74"/>
        <v>0</v>
      </c>
      <c r="I394" s="3">
        <v>27</v>
      </c>
      <c r="J394" s="3">
        <v>391</v>
      </c>
      <c r="K394" s="132"/>
    </row>
    <row r="395" spans="1:11" x14ac:dyDescent="0.25">
      <c r="A395" s="5" t="str">
        <f t="shared" si="76"/>
        <v>COR_28_6</v>
      </c>
      <c r="B395" s="1">
        <f t="shared" si="75"/>
        <v>202223</v>
      </c>
      <c r="C395" s="231" t="s">
        <v>287</v>
      </c>
      <c r="D395" s="1">
        <v>28</v>
      </c>
      <c r="E395" s="1">
        <v>6</v>
      </c>
      <c r="F395" s="2">
        <f t="shared" si="73"/>
        <v>0</v>
      </c>
      <c r="G395" s="236">
        <f t="shared" si="74"/>
        <v>0</v>
      </c>
      <c r="I395" s="3">
        <v>28</v>
      </c>
      <c r="J395" s="3">
        <v>392</v>
      </c>
      <c r="K395" s="132"/>
    </row>
    <row r="396" spans="1:11" x14ac:dyDescent="0.25">
      <c r="A396" s="5" t="str">
        <f t="shared" si="76"/>
        <v>COR_30_6</v>
      </c>
      <c r="B396" s="1">
        <f t="shared" si="75"/>
        <v>202223</v>
      </c>
      <c r="C396" s="231" t="s">
        <v>287</v>
      </c>
      <c r="D396" s="1">
        <v>30</v>
      </c>
      <c r="E396" s="1">
        <v>6</v>
      </c>
      <c r="F396" s="2">
        <f t="shared" si="73"/>
        <v>0</v>
      </c>
      <c r="G396" s="236">
        <f t="shared" si="74"/>
        <v>0</v>
      </c>
      <c r="I396" s="3">
        <v>29</v>
      </c>
      <c r="J396" s="3">
        <v>393</v>
      </c>
      <c r="K396" s="132"/>
    </row>
    <row r="397" spans="1:11" x14ac:dyDescent="0.25">
      <c r="A397" s="5" t="str">
        <f t="shared" si="76"/>
        <v>COR_31_6</v>
      </c>
      <c r="B397" s="1">
        <f t="shared" si="75"/>
        <v>202223</v>
      </c>
      <c r="C397" s="231" t="s">
        <v>287</v>
      </c>
      <c r="D397" s="1">
        <v>31</v>
      </c>
      <c r="E397" s="1">
        <v>6</v>
      </c>
      <c r="F397" s="2">
        <f t="shared" si="73"/>
        <v>0</v>
      </c>
      <c r="G397" s="236">
        <f t="shared" si="74"/>
        <v>0</v>
      </c>
      <c r="I397" s="3">
        <v>30</v>
      </c>
      <c r="J397" s="3">
        <v>394</v>
      </c>
      <c r="K397" s="132"/>
    </row>
    <row r="398" spans="1:11" x14ac:dyDescent="0.25">
      <c r="A398" s="5" t="str">
        <f t="shared" si="76"/>
        <v>COR_32_6</v>
      </c>
      <c r="B398" s="1">
        <f t="shared" si="75"/>
        <v>202223</v>
      </c>
      <c r="C398" s="231" t="s">
        <v>287</v>
      </c>
      <c r="D398" s="1">
        <v>32</v>
      </c>
      <c r="E398" s="1">
        <v>6</v>
      </c>
      <c r="F398" s="2">
        <f t="shared" si="73"/>
        <v>0</v>
      </c>
      <c r="G398" s="236">
        <f t="shared" si="74"/>
        <v>0</v>
      </c>
      <c r="I398" s="3">
        <v>31</v>
      </c>
      <c r="J398" s="3">
        <v>395</v>
      </c>
      <c r="K398" s="132"/>
    </row>
    <row r="399" spans="1:11" x14ac:dyDescent="0.25">
      <c r="A399" s="5" t="str">
        <f t="shared" si="76"/>
        <v>COR_36_6</v>
      </c>
      <c r="B399" s="1">
        <f t="shared" si="75"/>
        <v>202223</v>
      </c>
      <c r="C399" s="231" t="s">
        <v>287</v>
      </c>
      <c r="D399" s="1">
        <v>36</v>
      </c>
      <c r="E399" s="1">
        <v>6</v>
      </c>
      <c r="F399" s="2">
        <f t="shared" si="73"/>
        <v>0</v>
      </c>
      <c r="G399" s="236">
        <f t="shared" si="74"/>
        <v>0</v>
      </c>
      <c r="I399" s="3">
        <v>32</v>
      </c>
      <c r="J399" s="3">
        <v>396</v>
      </c>
      <c r="K399" s="132"/>
    </row>
    <row r="400" spans="1:11" x14ac:dyDescent="0.25">
      <c r="A400" s="5" t="str">
        <f t="shared" si="76"/>
        <v>COR_37_6</v>
      </c>
      <c r="B400" s="1">
        <f t="shared" si="75"/>
        <v>202223</v>
      </c>
      <c r="C400" s="231" t="s">
        <v>287</v>
      </c>
      <c r="D400" s="1">
        <v>37</v>
      </c>
      <c r="E400" s="1">
        <v>6</v>
      </c>
      <c r="F400" s="2">
        <f t="shared" si="73"/>
        <v>0</v>
      </c>
      <c r="G400" s="236">
        <f t="shared" si="74"/>
        <v>0</v>
      </c>
      <c r="I400" s="3">
        <v>33</v>
      </c>
      <c r="J400" s="3">
        <v>397</v>
      </c>
      <c r="K400" s="132"/>
    </row>
    <row r="401" spans="1:11" x14ac:dyDescent="0.25">
      <c r="A401" s="5" t="str">
        <f t="shared" si="76"/>
        <v>COR_38_6</v>
      </c>
      <c r="B401" s="1">
        <f t="shared" si="75"/>
        <v>202223</v>
      </c>
      <c r="C401" s="231" t="s">
        <v>287</v>
      </c>
      <c r="D401" s="1">
        <v>38</v>
      </c>
      <c r="E401" s="1">
        <v>6</v>
      </c>
      <c r="F401" s="2">
        <f t="shared" si="73"/>
        <v>0</v>
      </c>
      <c r="G401" s="236">
        <f t="shared" si="74"/>
        <v>0</v>
      </c>
      <c r="I401" s="3">
        <v>34</v>
      </c>
      <c r="J401" s="3">
        <v>398</v>
      </c>
      <c r="K401" s="132"/>
    </row>
    <row r="402" spans="1:11" x14ac:dyDescent="0.25">
      <c r="A402" s="5" t="str">
        <f t="shared" si="76"/>
        <v>COR_39_6</v>
      </c>
      <c r="B402" s="1">
        <f t="shared" si="75"/>
        <v>202223</v>
      </c>
      <c r="C402" s="231" t="s">
        <v>287</v>
      </c>
      <c r="D402" s="1">
        <v>39</v>
      </c>
      <c r="E402" s="1">
        <v>6</v>
      </c>
      <c r="F402" s="2">
        <f t="shared" si="73"/>
        <v>0</v>
      </c>
      <c r="G402" s="236">
        <f t="shared" si="74"/>
        <v>0</v>
      </c>
      <c r="I402" s="3">
        <v>35</v>
      </c>
      <c r="J402" s="3">
        <v>399</v>
      </c>
      <c r="K402" s="132"/>
    </row>
    <row r="403" spans="1:11" x14ac:dyDescent="0.25">
      <c r="A403" s="5" t="str">
        <f t="shared" si="76"/>
        <v>COR_40_6</v>
      </c>
      <c r="B403" s="1">
        <f t="shared" si="75"/>
        <v>202223</v>
      </c>
      <c r="C403" s="231" t="s">
        <v>287</v>
      </c>
      <c r="D403" s="1">
        <v>40</v>
      </c>
      <c r="E403" s="1">
        <v>6</v>
      </c>
      <c r="F403" s="2">
        <f t="shared" si="73"/>
        <v>0</v>
      </c>
      <c r="G403" s="236">
        <f t="shared" si="74"/>
        <v>0</v>
      </c>
      <c r="I403" s="3">
        <v>36</v>
      </c>
      <c r="J403" s="3">
        <v>400</v>
      </c>
      <c r="K403" s="132"/>
    </row>
    <row r="404" spans="1:11" x14ac:dyDescent="0.25">
      <c r="A404" s="5" t="str">
        <f t="shared" si="76"/>
        <v>COR_41_6</v>
      </c>
      <c r="B404" s="1">
        <f t="shared" si="75"/>
        <v>202223</v>
      </c>
      <c r="C404" s="231" t="s">
        <v>287</v>
      </c>
      <c r="D404" s="1">
        <v>41</v>
      </c>
      <c r="E404" s="1">
        <v>6</v>
      </c>
      <c r="F404" s="2">
        <f t="shared" si="73"/>
        <v>0</v>
      </c>
      <c r="G404" s="236">
        <f t="shared" si="74"/>
        <v>0</v>
      </c>
      <c r="I404" s="3">
        <v>37</v>
      </c>
      <c r="J404" s="3">
        <v>401</v>
      </c>
      <c r="K404" s="132"/>
    </row>
    <row r="405" spans="1:11" x14ac:dyDescent="0.25">
      <c r="A405" s="5" t="str">
        <f t="shared" si="76"/>
        <v>COR_42_6</v>
      </c>
      <c r="B405" s="1">
        <f t="shared" si="75"/>
        <v>202223</v>
      </c>
      <c r="C405" s="231" t="s">
        <v>287</v>
      </c>
      <c r="D405" s="1">
        <v>42</v>
      </c>
      <c r="E405" s="1">
        <v>6</v>
      </c>
      <c r="F405" s="2">
        <f t="shared" si="73"/>
        <v>0</v>
      </c>
      <c r="G405" s="236">
        <f t="shared" si="74"/>
        <v>0</v>
      </c>
      <c r="I405" s="3">
        <v>38</v>
      </c>
      <c r="J405" s="3">
        <v>402</v>
      </c>
      <c r="K405" s="132"/>
    </row>
    <row r="406" spans="1:11" x14ac:dyDescent="0.25">
      <c r="A406" s="5" t="str">
        <f t="shared" si="76"/>
        <v>COR_43_6</v>
      </c>
      <c r="B406" s="1">
        <f t="shared" si="75"/>
        <v>202223</v>
      </c>
      <c r="C406" s="231" t="s">
        <v>287</v>
      </c>
      <c r="D406" s="1">
        <v>43</v>
      </c>
      <c r="E406" s="1">
        <v>6</v>
      </c>
      <c r="F406" s="2">
        <f t="shared" si="73"/>
        <v>0</v>
      </c>
      <c r="G406" s="236">
        <f t="shared" si="74"/>
        <v>0</v>
      </c>
      <c r="I406" s="3">
        <v>39</v>
      </c>
      <c r="J406" s="3">
        <v>403</v>
      </c>
      <c r="K406" s="132"/>
    </row>
    <row r="407" spans="1:11" x14ac:dyDescent="0.25">
      <c r="A407" s="5" t="str">
        <f t="shared" si="76"/>
        <v>COR_44_6</v>
      </c>
      <c r="B407" s="1">
        <f t="shared" si="75"/>
        <v>202223</v>
      </c>
      <c r="C407" s="231" t="s">
        <v>287</v>
      </c>
      <c r="D407" s="1">
        <v>44</v>
      </c>
      <c r="E407" s="1">
        <v>6</v>
      </c>
      <c r="F407" s="2">
        <f t="shared" si="73"/>
        <v>0</v>
      </c>
      <c r="G407" s="236">
        <f t="shared" si="74"/>
        <v>0</v>
      </c>
      <c r="I407" s="3">
        <v>40</v>
      </c>
      <c r="J407" s="3">
        <v>404</v>
      </c>
      <c r="K407" s="132"/>
    </row>
    <row r="408" spans="1:11" x14ac:dyDescent="0.25">
      <c r="A408" s="5" t="str">
        <f t="shared" si="76"/>
        <v>COR_46_6</v>
      </c>
      <c r="B408" s="1">
        <f t="shared" si="75"/>
        <v>202223</v>
      </c>
      <c r="C408" s="231" t="s">
        <v>287</v>
      </c>
      <c r="D408" s="1">
        <v>46</v>
      </c>
      <c r="E408" s="1">
        <v>6</v>
      </c>
      <c r="F408" s="2">
        <f t="shared" si="73"/>
        <v>0</v>
      </c>
      <c r="G408" s="236">
        <f t="shared" si="74"/>
        <v>0</v>
      </c>
      <c r="I408" s="3">
        <v>41</v>
      </c>
      <c r="J408" s="3">
        <v>405</v>
      </c>
      <c r="K408" s="132"/>
    </row>
    <row r="409" spans="1:11" x14ac:dyDescent="0.25">
      <c r="A409" s="5" t="str">
        <f t="shared" si="76"/>
        <v>COR_47_6</v>
      </c>
      <c r="B409" s="1">
        <f t="shared" si="75"/>
        <v>202223</v>
      </c>
      <c r="C409" s="231" t="s">
        <v>287</v>
      </c>
      <c r="D409" s="1">
        <v>47</v>
      </c>
      <c r="E409" s="1">
        <v>6</v>
      </c>
      <c r="F409" s="2">
        <f t="shared" si="73"/>
        <v>0</v>
      </c>
      <c r="G409" s="236">
        <f t="shared" si="74"/>
        <v>0</v>
      </c>
      <c r="I409" s="3">
        <v>42</v>
      </c>
      <c r="J409" s="3">
        <v>406</v>
      </c>
      <c r="K409" s="132"/>
    </row>
    <row r="410" spans="1:11" x14ac:dyDescent="0.25">
      <c r="A410" s="5" t="str">
        <f t="shared" si="76"/>
        <v>COR_48_6</v>
      </c>
      <c r="B410" s="1">
        <f t="shared" si="75"/>
        <v>202223</v>
      </c>
      <c r="C410" s="231" t="s">
        <v>287</v>
      </c>
      <c r="D410" s="1">
        <v>48</v>
      </c>
      <c r="E410" s="1">
        <v>6</v>
      </c>
      <c r="F410" s="2">
        <f t="shared" si="73"/>
        <v>0</v>
      </c>
      <c r="G410" s="236">
        <f t="shared" si="74"/>
        <v>0</v>
      </c>
      <c r="I410" s="3">
        <v>43</v>
      </c>
      <c r="J410" s="3">
        <v>407</v>
      </c>
      <c r="K410" s="132"/>
    </row>
    <row r="411" spans="1:11" x14ac:dyDescent="0.25">
      <c r="A411" s="5" t="str">
        <f t="shared" si="76"/>
        <v>COR_49_6</v>
      </c>
      <c r="B411" s="1">
        <f t="shared" si="75"/>
        <v>202223</v>
      </c>
      <c r="C411" s="231" t="s">
        <v>287</v>
      </c>
      <c r="D411" s="1">
        <v>49</v>
      </c>
      <c r="E411" s="1">
        <v>6</v>
      </c>
      <c r="F411" s="2">
        <f t="shared" si="73"/>
        <v>0</v>
      </c>
      <c r="G411" s="236">
        <f t="shared" si="74"/>
        <v>0</v>
      </c>
      <c r="I411" s="3">
        <v>44</v>
      </c>
      <c r="J411" s="3">
        <v>408</v>
      </c>
      <c r="K411" s="132"/>
    </row>
    <row r="412" spans="1:11" x14ac:dyDescent="0.25">
      <c r="A412" s="5" t="str">
        <f t="shared" si="76"/>
        <v>COR_50_6</v>
      </c>
      <c r="B412" s="1">
        <f t="shared" si="75"/>
        <v>202223</v>
      </c>
      <c r="C412" s="231" t="s">
        <v>287</v>
      </c>
      <c r="D412" s="1">
        <v>50</v>
      </c>
      <c r="E412" s="1">
        <v>6</v>
      </c>
      <c r="F412" s="2">
        <f t="shared" si="73"/>
        <v>0</v>
      </c>
      <c r="G412" s="236">
        <f t="shared" si="74"/>
        <v>0</v>
      </c>
      <c r="I412" s="3">
        <v>45</v>
      </c>
      <c r="J412" s="3">
        <v>409</v>
      </c>
      <c r="K412" s="132"/>
    </row>
    <row r="413" spans="1:11" x14ac:dyDescent="0.25">
      <c r="A413" s="5" t="str">
        <f t="shared" si="76"/>
        <v>COR_51_6</v>
      </c>
      <c r="B413" s="1">
        <f t="shared" si="75"/>
        <v>202223</v>
      </c>
      <c r="C413" s="231" t="s">
        <v>287</v>
      </c>
      <c r="D413" s="1">
        <v>51</v>
      </c>
      <c r="E413" s="1">
        <v>6</v>
      </c>
      <c r="F413" s="2">
        <f t="shared" si="73"/>
        <v>0</v>
      </c>
      <c r="G413" s="236">
        <f t="shared" si="74"/>
        <v>0</v>
      </c>
      <c r="I413" s="3">
        <v>46</v>
      </c>
      <c r="J413" s="3">
        <v>410</v>
      </c>
      <c r="K413" s="132"/>
    </row>
    <row r="414" spans="1:11" x14ac:dyDescent="0.25">
      <c r="A414" s="5" t="str">
        <f t="shared" si="76"/>
        <v>COR_52_6</v>
      </c>
      <c r="B414" s="1">
        <f t="shared" si="75"/>
        <v>202223</v>
      </c>
      <c r="C414" s="231" t="s">
        <v>287</v>
      </c>
      <c r="D414" s="1">
        <v>52</v>
      </c>
      <c r="E414" s="1">
        <v>6</v>
      </c>
      <c r="F414" s="2">
        <f t="shared" si="73"/>
        <v>0</v>
      </c>
      <c r="G414" s="236">
        <f t="shared" si="74"/>
        <v>0</v>
      </c>
      <c r="I414" s="3">
        <v>47</v>
      </c>
      <c r="J414" s="3">
        <v>411</v>
      </c>
      <c r="K414" s="132"/>
    </row>
    <row r="415" spans="1:11" x14ac:dyDescent="0.25">
      <c r="A415" s="5" t="str">
        <f t="shared" si="76"/>
        <v>COR_52.1_6</v>
      </c>
      <c r="B415" s="1">
        <f t="shared" si="75"/>
        <v>202223</v>
      </c>
      <c r="C415" s="231" t="s">
        <v>287</v>
      </c>
      <c r="D415" s="1">
        <v>52.1</v>
      </c>
      <c r="E415" s="1">
        <v>6</v>
      </c>
      <c r="F415" s="2">
        <f t="shared" si="73"/>
        <v>0</v>
      </c>
      <c r="G415" s="236">
        <f>IF(VLOOKUP(D415,COR1_2,E415+2,FALSE)="",0,VLOOKUP(D415,COR1_2,E415+2,FALSE))</f>
        <v>0</v>
      </c>
      <c r="I415" s="3">
        <v>48</v>
      </c>
      <c r="J415" s="3">
        <v>412</v>
      </c>
      <c r="K415" s="132"/>
    </row>
    <row r="416" spans="1:11" x14ac:dyDescent="0.25">
      <c r="A416" s="5" t="str">
        <f t="shared" si="76"/>
        <v>COR_52.2_6</v>
      </c>
      <c r="B416" s="1">
        <f t="shared" si="75"/>
        <v>202223</v>
      </c>
      <c r="C416" s="231" t="s">
        <v>287</v>
      </c>
      <c r="D416" s="1">
        <v>52.2</v>
      </c>
      <c r="E416" s="1">
        <v>6</v>
      </c>
      <c r="F416" s="2">
        <f t="shared" si="73"/>
        <v>0</v>
      </c>
      <c r="G416" s="236">
        <f>IF(VLOOKUP(D416,COR1_2,E416+2,FALSE)="",0,VLOOKUP(D416,COR1_2,E416+2,FALSE))</f>
        <v>0</v>
      </c>
      <c r="I416" s="3">
        <v>49</v>
      </c>
      <c r="J416" s="3">
        <v>413</v>
      </c>
      <c r="K416" s="132"/>
    </row>
    <row r="417" spans="1:11" x14ac:dyDescent="0.25">
      <c r="A417" s="5" t="str">
        <f t="shared" si="76"/>
        <v>COR_52.3_6</v>
      </c>
      <c r="B417" s="1">
        <f t="shared" si="75"/>
        <v>202223</v>
      </c>
      <c r="C417" s="231" t="s">
        <v>287</v>
      </c>
      <c r="D417" s="1">
        <v>52.3</v>
      </c>
      <c r="E417" s="1">
        <v>6</v>
      </c>
      <c r="F417" s="2">
        <f t="shared" si="73"/>
        <v>0</v>
      </c>
      <c r="G417" s="236">
        <f>IF(VLOOKUP(D417,COR1_2,E417+2,FALSE)="",0,VLOOKUP(D417,COR1_2,E417+2,FALSE))</f>
        <v>0</v>
      </c>
      <c r="I417" s="3">
        <v>50</v>
      </c>
      <c r="J417" s="3">
        <v>414</v>
      </c>
      <c r="K417" s="132"/>
    </row>
    <row r="418" spans="1:11" x14ac:dyDescent="0.25">
      <c r="A418" s="5" t="str">
        <f t="shared" si="76"/>
        <v>COR_52.4_6</v>
      </c>
      <c r="B418" s="1">
        <f t="shared" si="75"/>
        <v>202223</v>
      </c>
      <c r="C418" s="231" t="s">
        <v>287</v>
      </c>
      <c r="D418" s="1">
        <v>52.4</v>
      </c>
      <c r="E418" s="1">
        <v>6</v>
      </c>
      <c r="F418" s="2">
        <f t="shared" si="73"/>
        <v>0</v>
      </c>
      <c r="G418" s="236">
        <f>IF(VLOOKUP(D418,COR1_2,E418+2,FALSE)="",0,VLOOKUP(D418,COR1_2,E418+2,FALSE))</f>
        <v>0</v>
      </c>
      <c r="I418" s="3">
        <v>51</v>
      </c>
      <c r="J418" s="3">
        <v>415</v>
      </c>
      <c r="K418" s="132"/>
    </row>
    <row r="419" spans="1:11" x14ac:dyDescent="0.25">
      <c r="A419" s="5" t="str">
        <f t="shared" si="76"/>
        <v>COR_53_6</v>
      </c>
      <c r="B419" s="1">
        <f t="shared" si="75"/>
        <v>202223</v>
      </c>
      <c r="C419" s="231" t="s">
        <v>287</v>
      </c>
      <c r="D419" s="1">
        <v>53</v>
      </c>
      <c r="E419" s="1">
        <v>6</v>
      </c>
      <c r="F419" s="2">
        <f t="shared" si="73"/>
        <v>0</v>
      </c>
      <c r="G419" s="236">
        <f t="shared" si="74"/>
        <v>0</v>
      </c>
      <c r="I419" s="3">
        <v>52</v>
      </c>
      <c r="J419" s="3">
        <v>416</v>
      </c>
      <c r="K419" s="132"/>
    </row>
    <row r="420" spans="1:11" x14ac:dyDescent="0.25">
      <c r="A420" s="5" t="str">
        <f t="shared" si="76"/>
        <v>COR_54_6</v>
      </c>
      <c r="B420" s="1">
        <f t="shared" si="75"/>
        <v>202223</v>
      </c>
      <c r="C420" s="231" t="s">
        <v>287</v>
      </c>
      <c r="D420" s="1">
        <v>54</v>
      </c>
      <c r="E420" s="1">
        <v>6</v>
      </c>
      <c r="F420" s="2">
        <f t="shared" si="73"/>
        <v>0</v>
      </c>
      <c r="G420" s="236">
        <f t="shared" si="74"/>
        <v>0</v>
      </c>
      <c r="I420" s="3">
        <v>53</v>
      </c>
      <c r="J420" s="3">
        <v>417</v>
      </c>
      <c r="K420" s="132"/>
    </row>
    <row r="421" spans="1:11" x14ac:dyDescent="0.25">
      <c r="A421" s="5" t="str">
        <f t="shared" si="76"/>
        <v>COR_55_6</v>
      </c>
      <c r="B421" s="1">
        <f t="shared" si="75"/>
        <v>202223</v>
      </c>
      <c r="C421" s="231" t="s">
        <v>287</v>
      </c>
      <c r="D421" s="1">
        <v>55</v>
      </c>
      <c r="E421" s="1">
        <v>6</v>
      </c>
      <c r="F421" s="2">
        <f t="shared" si="73"/>
        <v>0</v>
      </c>
      <c r="G421" s="236">
        <f t="shared" si="74"/>
        <v>0</v>
      </c>
      <c r="I421" s="3">
        <v>54</v>
      </c>
      <c r="J421" s="3">
        <v>418</v>
      </c>
      <c r="K421" s="132"/>
    </row>
    <row r="422" spans="1:11" x14ac:dyDescent="0.25">
      <c r="A422" s="5" t="str">
        <f t="shared" si="76"/>
        <v>COR_55.1_6</v>
      </c>
      <c r="B422" s="1">
        <f t="shared" si="75"/>
        <v>202223</v>
      </c>
      <c r="C422" s="231" t="s">
        <v>287</v>
      </c>
      <c r="D422" s="1">
        <v>55.1</v>
      </c>
      <c r="E422" s="1">
        <v>6</v>
      </c>
      <c r="F422" s="2">
        <f t="shared" si="73"/>
        <v>0</v>
      </c>
      <c r="G422" s="236">
        <f>IF(VLOOKUP(D422,COR1_2,E422+2,FALSE)="",0,VLOOKUP(D422,COR1_2,E422+2,FALSE))</f>
        <v>0</v>
      </c>
      <c r="I422" s="3">
        <v>55</v>
      </c>
      <c r="J422" s="3">
        <v>419</v>
      </c>
      <c r="K422" s="132"/>
    </row>
    <row r="423" spans="1:11" x14ac:dyDescent="0.25">
      <c r="A423" s="5" t="str">
        <f t="shared" si="76"/>
        <v>COR_56.1_6</v>
      </c>
      <c r="B423" s="1">
        <f t="shared" si="75"/>
        <v>202223</v>
      </c>
      <c r="C423" s="231" t="s">
        <v>287</v>
      </c>
      <c r="D423" s="1">
        <v>56.1</v>
      </c>
      <c r="E423" s="1">
        <v>6</v>
      </c>
      <c r="F423" s="2">
        <f t="shared" ref="F423:F492" si="77">UANumber</f>
        <v>0</v>
      </c>
      <c r="G423" s="236">
        <f>IF(VLOOKUP(D423,COR1_2,E423+2,FALSE)="",0,VLOOKUP(D423,COR1_2,E423+2,FALSE))</f>
        <v>0</v>
      </c>
      <c r="I423" s="3">
        <v>56</v>
      </c>
      <c r="J423" s="3">
        <v>420</v>
      </c>
      <c r="K423" s="132"/>
    </row>
    <row r="424" spans="1:11" x14ac:dyDescent="0.25">
      <c r="A424" s="5" t="str">
        <f t="shared" si="76"/>
        <v>COR_56.2_6</v>
      </c>
      <c r="B424" s="1">
        <f t="shared" si="75"/>
        <v>202223</v>
      </c>
      <c r="C424" s="231" t="s">
        <v>287</v>
      </c>
      <c r="D424" s="1">
        <v>56.2</v>
      </c>
      <c r="E424" s="1">
        <v>6</v>
      </c>
      <c r="F424" s="2">
        <f t="shared" si="77"/>
        <v>0</v>
      </c>
      <c r="G424" s="236">
        <f>IF(VLOOKUP(D424,COR1_2,E424+2,FALSE)="",0,VLOOKUP(D424,COR1_2,E424+2,FALSE))</f>
        <v>0</v>
      </c>
      <c r="I424" s="3">
        <v>57</v>
      </c>
      <c r="J424" s="3">
        <v>421</v>
      </c>
      <c r="K424" s="132"/>
    </row>
    <row r="425" spans="1:11" x14ac:dyDescent="0.25">
      <c r="A425" s="5" t="str">
        <f t="shared" si="76"/>
        <v>COR_57_6</v>
      </c>
      <c r="B425" s="1">
        <f t="shared" si="75"/>
        <v>202223</v>
      </c>
      <c r="C425" s="231" t="s">
        <v>287</v>
      </c>
      <c r="D425" s="1">
        <v>57</v>
      </c>
      <c r="E425" s="1">
        <v>6</v>
      </c>
      <c r="F425" s="2">
        <f t="shared" si="77"/>
        <v>0</v>
      </c>
      <c r="G425" s="236">
        <f t="shared" si="74"/>
        <v>0</v>
      </c>
      <c r="I425" s="3">
        <v>58</v>
      </c>
      <c r="J425" s="3">
        <v>422</v>
      </c>
      <c r="K425" s="132"/>
    </row>
    <row r="426" spans="1:11" x14ac:dyDescent="0.25">
      <c r="A426" s="5" t="str">
        <f t="shared" si="76"/>
        <v>COR_58_6</v>
      </c>
      <c r="B426" s="1">
        <f t="shared" si="75"/>
        <v>202223</v>
      </c>
      <c r="C426" s="231" t="s">
        <v>287</v>
      </c>
      <c r="D426" s="1">
        <v>58</v>
      </c>
      <c r="E426" s="1">
        <v>6</v>
      </c>
      <c r="F426" s="2">
        <f t="shared" si="77"/>
        <v>0</v>
      </c>
      <c r="G426" s="236">
        <f t="shared" si="74"/>
        <v>0</v>
      </c>
      <c r="I426" s="3">
        <v>59</v>
      </c>
      <c r="J426" s="3">
        <v>423</v>
      </c>
      <c r="K426" s="132"/>
    </row>
    <row r="427" spans="1:11" x14ac:dyDescent="0.25">
      <c r="A427" s="5" t="str">
        <f t="shared" si="76"/>
        <v>COR_59_6</v>
      </c>
      <c r="B427" s="1">
        <f t="shared" si="75"/>
        <v>202223</v>
      </c>
      <c r="C427" s="231" t="s">
        <v>287</v>
      </c>
      <c r="D427" s="1">
        <v>59</v>
      </c>
      <c r="E427" s="1">
        <v>6</v>
      </c>
      <c r="F427" s="2">
        <f t="shared" si="77"/>
        <v>0</v>
      </c>
      <c r="G427" s="236">
        <f t="shared" si="74"/>
        <v>0</v>
      </c>
      <c r="I427" s="3">
        <v>60</v>
      </c>
      <c r="J427" s="3">
        <v>424</v>
      </c>
      <c r="K427" s="132"/>
    </row>
    <row r="428" spans="1:11" x14ac:dyDescent="0.25">
      <c r="A428" s="5" t="str">
        <f t="shared" si="76"/>
        <v>COR_60_6</v>
      </c>
      <c r="B428" s="1">
        <f t="shared" si="75"/>
        <v>202223</v>
      </c>
      <c r="C428" s="231" t="s">
        <v>287</v>
      </c>
      <c r="D428" s="1">
        <v>60</v>
      </c>
      <c r="E428" s="1">
        <v>6</v>
      </c>
      <c r="F428" s="2">
        <f t="shared" si="77"/>
        <v>0</v>
      </c>
      <c r="G428" s="236">
        <f t="shared" si="74"/>
        <v>0</v>
      </c>
      <c r="I428" s="3">
        <v>61</v>
      </c>
      <c r="J428" s="3">
        <v>425</v>
      </c>
      <c r="K428" s="132"/>
    </row>
    <row r="429" spans="1:11" x14ac:dyDescent="0.25">
      <c r="A429" s="5" t="str">
        <f t="shared" si="76"/>
        <v>COR_61_6</v>
      </c>
      <c r="B429" s="1">
        <f t="shared" si="75"/>
        <v>202223</v>
      </c>
      <c r="C429" s="231" t="s">
        <v>287</v>
      </c>
      <c r="D429" s="1">
        <v>61</v>
      </c>
      <c r="E429" s="1">
        <v>6</v>
      </c>
      <c r="F429" s="2">
        <f t="shared" si="77"/>
        <v>0</v>
      </c>
      <c r="G429" s="236">
        <f t="shared" ref="G429:G499" si="78">IF(VLOOKUP(D429,COR1_2,E429+2,FALSE)="",0,VLOOKUP(D429,COR1_2,E429+2,FALSE))</f>
        <v>0</v>
      </c>
      <c r="I429" s="3">
        <v>62</v>
      </c>
      <c r="J429" s="3">
        <v>426</v>
      </c>
      <c r="K429" s="132"/>
    </row>
    <row r="430" spans="1:11" x14ac:dyDescent="0.25">
      <c r="A430" s="5" t="str">
        <f t="shared" si="76"/>
        <v>COR_62_6</v>
      </c>
      <c r="B430" s="1">
        <f t="shared" si="75"/>
        <v>202223</v>
      </c>
      <c r="C430" s="231" t="s">
        <v>287</v>
      </c>
      <c r="D430" s="1">
        <v>62</v>
      </c>
      <c r="E430" s="1">
        <v>6</v>
      </c>
      <c r="F430" s="2">
        <f t="shared" si="77"/>
        <v>0</v>
      </c>
      <c r="G430" s="236">
        <f t="shared" si="78"/>
        <v>0</v>
      </c>
      <c r="I430" s="3">
        <v>63</v>
      </c>
      <c r="J430" s="3">
        <v>427</v>
      </c>
      <c r="K430" s="132"/>
    </row>
    <row r="431" spans="1:11" x14ac:dyDescent="0.25">
      <c r="A431" s="5" t="str">
        <f t="shared" si="76"/>
        <v>COR_63_6</v>
      </c>
      <c r="B431" s="1">
        <f t="shared" si="75"/>
        <v>202223</v>
      </c>
      <c r="C431" s="231" t="s">
        <v>287</v>
      </c>
      <c r="D431" s="1">
        <v>63</v>
      </c>
      <c r="E431" s="1">
        <v>6</v>
      </c>
      <c r="F431" s="2">
        <f t="shared" si="77"/>
        <v>0</v>
      </c>
      <c r="G431" s="236">
        <f t="shared" si="78"/>
        <v>0</v>
      </c>
      <c r="I431" s="3">
        <v>64</v>
      </c>
      <c r="J431" s="3">
        <v>428</v>
      </c>
      <c r="K431" s="133">
        <f>SUM(G368:G433)</f>
        <v>0</v>
      </c>
    </row>
    <row r="432" spans="1:11" x14ac:dyDescent="0.25">
      <c r="A432" s="5" t="str">
        <f t="shared" si="76"/>
        <v>COR_65_6</v>
      </c>
      <c r="B432" s="1">
        <f t="shared" si="75"/>
        <v>202223</v>
      </c>
      <c r="C432" s="231" t="s">
        <v>287</v>
      </c>
      <c r="D432" s="1">
        <v>65</v>
      </c>
      <c r="E432" s="1">
        <v>6</v>
      </c>
      <c r="F432" s="2">
        <f t="shared" si="77"/>
        <v>0</v>
      </c>
      <c r="G432" s="236">
        <f t="shared" si="78"/>
        <v>0</v>
      </c>
      <c r="I432" s="3">
        <v>65</v>
      </c>
      <c r="J432" s="3">
        <v>429</v>
      </c>
      <c r="K432" s="133">
        <f>SUM('COR1-2'!I11:I89)</f>
        <v>0</v>
      </c>
    </row>
    <row r="433" spans="1:11" x14ac:dyDescent="0.25">
      <c r="A433" s="5" t="str">
        <f t="shared" si="76"/>
        <v>COR_66_6</v>
      </c>
      <c r="B433" s="1">
        <f t="shared" si="75"/>
        <v>202223</v>
      </c>
      <c r="C433" s="231" t="s">
        <v>287</v>
      </c>
      <c r="D433" s="1">
        <v>66</v>
      </c>
      <c r="E433" s="1">
        <v>6</v>
      </c>
      <c r="F433" s="2">
        <f t="shared" si="77"/>
        <v>0</v>
      </c>
      <c r="G433" s="236">
        <f t="shared" si="78"/>
        <v>0</v>
      </c>
      <c r="I433" s="3">
        <v>66</v>
      </c>
      <c r="J433" s="3">
        <v>430</v>
      </c>
      <c r="K433" s="134">
        <f>K431-K432</f>
        <v>0</v>
      </c>
    </row>
    <row r="434" spans="1:11" x14ac:dyDescent="0.25">
      <c r="A434" s="5" t="str">
        <f t="shared" si="76"/>
        <v>COR_1.1_7</v>
      </c>
      <c r="B434" s="1">
        <f t="shared" si="75"/>
        <v>202223</v>
      </c>
      <c r="C434" s="231" t="s">
        <v>287</v>
      </c>
      <c r="D434" s="1">
        <v>1.1000000000000001</v>
      </c>
      <c r="E434" s="1">
        <v>7</v>
      </c>
      <c r="F434" s="2">
        <f t="shared" si="77"/>
        <v>0</v>
      </c>
      <c r="G434" s="236">
        <f>IF(VLOOKUP(D434,COR1_2,E434+2,FALSE)="",0,VLOOKUP(D434,COR1_2,E434+2,FALSE))</f>
        <v>0</v>
      </c>
      <c r="I434" s="3">
        <v>1</v>
      </c>
      <c r="J434" s="3">
        <v>431</v>
      </c>
      <c r="K434" s="131"/>
    </row>
    <row r="435" spans="1:11" x14ac:dyDescent="0.25">
      <c r="A435" s="5" t="str">
        <f t="shared" si="76"/>
        <v>COR_1.2_7</v>
      </c>
      <c r="B435" s="1">
        <f t="shared" si="75"/>
        <v>202223</v>
      </c>
      <c r="C435" s="231" t="s">
        <v>287</v>
      </c>
      <c r="D435" s="1">
        <v>1.2</v>
      </c>
      <c r="E435" s="1">
        <v>7</v>
      </c>
      <c r="F435" s="2">
        <f t="shared" si="77"/>
        <v>0</v>
      </c>
      <c r="G435" s="236">
        <f t="shared" si="78"/>
        <v>0</v>
      </c>
      <c r="I435" s="3">
        <v>2</v>
      </c>
      <c r="J435" s="3">
        <v>432</v>
      </c>
      <c r="K435" s="132"/>
    </row>
    <row r="436" spans="1:11" x14ac:dyDescent="0.25">
      <c r="A436" s="5" t="str">
        <f t="shared" si="76"/>
        <v>COR_2_7</v>
      </c>
      <c r="B436" s="1">
        <f t="shared" si="75"/>
        <v>202223</v>
      </c>
      <c r="C436" s="231" t="s">
        <v>287</v>
      </c>
      <c r="D436" s="1">
        <v>2</v>
      </c>
      <c r="E436" s="1">
        <v>7</v>
      </c>
      <c r="F436" s="2">
        <f t="shared" si="77"/>
        <v>0</v>
      </c>
      <c r="G436" s="236">
        <f t="shared" si="78"/>
        <v>0</v>
      </c>
      <c r="I436" s="3">
        <v>3</v>
      </c>
      <c r="J436" s="3">
        <v>433</v>
      </c>
      <c r="K436" s="132"/>
    </row>
    <row r="437" spans="1:11" x14ac:dyDescent="0.25">
      <c r="A437" s="5" t="str">
        <f>C437&amp;"_"&amp;D437&amp;"_"&amp;E437</f>
        <v>COR_2.1_7</v>
      </c>
      <c r="B437" s="1">
        <f t="shared" si="17"/>
        <v>202223</v>
      </c>
      <c r="C437" s="231" t="s">
        <v>287</v>
      </c>
      <c r="D437" s="1">
        <v>2.1</v>
      </c>
      <c r="E437" s="608">
        <v>7</v>
      </c>
      <c r="F437" s="2">
        <f t="shared" si="18"/>
        <v>0</v>
      </c>
      <c r="G437" s="236">
        <f>IF(VLOOKUP(D437,COR1_2,E437+2,FALSE)="",0,VLOOKUP(D437,COR1_2,E437+2,FALSE))</f>
        <v>0</v>
      </c>
      <c r="I437" s="3">
        <v>4</v>
      </c>
      <c r="J437" s="3">
        <v>434</v>
      </c>
      <c r="K437" s="132"/>
    </row>
    <row r="438" spans="1:11" x14ac:dyDescent="0.25">
      <c r="A438" s="5" t="str">
        <f t="shared" si="76"/>
        <v>COR_3_7</v>
      </c>
      <c r="B438" s="1">
        <f t="shared" si="75"/>
        <v>202223</v>
      </c>
      <c r="C438" s="231" t="s">
        <v>287</v>
      </c>
      <c r="D438" s="1">
        <v>3</v>
      </c>
      <c r="E438" s="1">
        <v>7</v>
      </c>
      <c r="F438" s="2">
        <f t="shared" si="77"/>
        <v>0</v>
      </c>
      <c r="G438" s="236">
        <f t="shared" si="78"/>
        <v>0</v>
      </c>
      <c r="I438" s="3">
        <v>5</v>
      </c>
      <c r="J438" s="3">
        <v>435</v>
      </c>
      <c r="K438" s="132"/>
    </row>
    <row r="439" spans="1:11" x14ac:dyDescent="0.25">
      <c r="A439" s="5" t="str">
        <f t="shared" si="76"/>
        <v>COR_4_7</v>
      </c>
      <c r="B439" s="1">
        <f t="shared" si="75"/>
        <v>202223</v>
      </c>
      <c r="C439" s="231" t="s">
        <v>287</v>
      </c>
      <c r="D439" s="1">
        <v>4</v>
      </c>
      <c r="E439" s="1">
        <v>7</v>
      </c>
      <c r="F439" s="2">
        <f t="shared" si="77"/>
        <v>0</v>
      </c>
      <c r="G439" s="236">
        <f t="shared" si="78"/>
        <v>0</v>
      </c>
      <c r="I439" s="3">
        <v>6</v>
      </c>
      <c r="J439" s="3">
        <v>436</v>
      </c>
      <c r="K439" s="132"/>
    </row>
    <row r="440" spans="1:11" x14ac:dyDescent="0.25">
      <c r="A440" s="5" t="str">
        <f t="shared" si="76"/>
        <v>COR_5_7</v>
      </c>
      <c r="B440" s="1">
        <f t="shared" si="75"/>
        <v>202223</v>
      </c>
      <c r="C440" s="231" t="s">
        <v>287</v>
      </c>
      <c r="D440" s="1">
        <v>5</v>
      </c>
      <c r="E440" s="1">
        <v>7</v>
      </c>
      <c r="F440" s="2">
        <f t="shared" si="77"/>
        <v>0</v>
      </c>
      <c r="G440" s="236">
        <f t="shared" si="78"/>
        <v>0</v>
      </c>
      <c r="I440" s="3">
        <v>7</v>
      </c>
      <c r="J440" s="3">
        <v>437</v>
      </c>
      <c r="K440" s="132"/>
    </row>
    <row r="441" spans="1:11" x14ac:dyDescent="0.25">
      <c r="A441" s="5" t="str">
        <f t="shared" si="76"/>
        <v>COR_6_7</v>
      </c>
      <c r="B441" s="1">
        <f t="shared" si="75"/>
        <v>202223</v>
      </c>
      <c r="C441" s="231" t="s">
        <v>287</v>
      </c>
      <c r="D441" s="1">
        <v>6</v>
      </c>
      <c r="E441" s="1">
        <v>7</v>
      </c>
      <c r="F441" s="2">
        <f t="shared" si="77"/>
        <v>0</v>
      </c>
      <c r="G441" s="236">
        <f t="shared" si="78"/>
        <v>0</v>
      </c>
      <c r="I441" s="3">
        <v>8</v>
      </c>
      <c r="J441" s="3">
        <v>438</v>
      </c>
      <c r="K441" s="132"/>
    </row>
    <row r="442" spans="1:11" x14ac:dyDescent="0.25">
      <c r="A442" s="5" t="str">
        <f t="shared" si="76"/>
        <v>COR_7_7</v>
      </c>
      <c r="B442" s="1">
        <f t="shared" si="75"/>
        <v>202223</v>
      </c>
      <c r="C442" s="231" t="s">
        <v>287</v>
      </c>
      <c r="D442" s="1">
        <v>7</v>
      </c>
      <c r="E442" s="1">
        <v>7</v>
      </c>
      <c r="F442" s="2">
        <f t="shared" si="77"/>
        <v>0</v>
      </c>
      <c r="G442" s="236">
        <f t="shared" si="78"/>
        <v>0</v>
      </c>
      <c r="I442" s="3">
        <v>9</v>
      </c>
      <c r="J442" s="3">
        <v>439</v>
      </c>
      <c r="K442" s="132"/>
    </row>
    <row r="443" spans="1:11" x14ac:dyDescent="0.25">
      <c r="A443" s="5" t="str">
        <f t="shared" si="76"/>
        <v>COR_8.1_7</v>
      </c>
      <c r="B443" s="1">
        <f t="shared" si="75"/>
        <v>202223</v>
      </c>
      <c r="C443" s="231" t="s">
        <v>287</v>
      </c>
      <c r="D443" s="4">
        <v>8.1</v>
      </c>
      <c r="E443" s="1">
        <v>7</v>
      </c>
      <c r="F443" s="2">
        <f t="shared" si="77"/>
        <v>0</v>
      </c>
      <c r="G443" s="236">
        <f t="shared" si="78"/>
        <v>0</v>
      </c>
      <c r="I443" s="3">
        <v>10</v>
      </c>
      <c r="J443" s="3">
        <v>440</v>
      </c>
      <c r="K443" s="132"/>
    </row>
    <row r="444" spans="1:11" x14ac:dyDescent="0.25">
      <c r="A444" s="5" t="str">
        <f t="shared" si="76"/>
        <v>COR_8.2_7</v>
      </c>
      <c r="B444" s="1">
        <f t="shared" si="75"/>
        <v>202223</v>
      </c>
      <c r="C444" s="231" t="s">
        <v>287</v>
      </c>
      <c r="D444" s="4">
        <v>8.1999999999999993</v>
      </c>
      <c r="E444" s="1">
        <v>7</v>
      </c>
      <c r="F444" s="2">
        <f t="shared" si="77"/>
        <v>0</v>
      </c>
      <c r="G444" s="236">
        <f t="shared" si="78"/>
        <v>0</v>
      </c>
      <c r="I444" s="3">
        <v>11</v>
      </c>
      <c r="J444" s="3">
        <v>441</v>
      </c>
      <c r="K444" s="132"/>
    </row>
    <row r="445" spans="1:11" x14ac:dyDescent="0.25">
      <c r="A445" s="5" t="str">
        <f t="shared" si="76"/>
        <v>COR_8.3_7</v>
      </c>
      <c r="B445" s="1">
        <f t="shared" si="75"/>
        <v>202223</v>
      </c>
      <c r="C445" s="231" t="s">
        <v>287</v>
      </c>
      <c r="D445" s="4">
        <v>8.3000000000000007</v>
      </c>
      <c r="E445" s="1">
        <v>7</v>
      </c>
      <c r="F445" s="2">
        <f t="shared" si="77"/>
        <v>0</v>
      </c>
      <c r="G445" s="236">
        <f t="shared" si="78"/>
        <v>0</v>
      </c>
      <c r="I445" s="3">
        <v>12</v>
      </c>
      <c r="J445" s="3">
        <v>442</v>
      </c>
      <c r="K445" s="132"/>
    </row>
    <row r="446" spans="1:11" x14ac:dyDescent="0.25">
      <c r="A446" s="5" t="str">
        <f t="shared" si="76"/>
        <v>COR_8.4_7</v>
      </c>
      <c r="B446" s="1">
        <f t="shared" si="75"/>
        <v>202223</v>
      </c>
      <c r="C446" s="231" t="s">
        <v>287</v>
      </c>
      <c r="D446" s="4">
        <v>8.4</v>
      </c>
      <c r="E446" s="1">
        <v>7</v>
      </c>
      <c r="F446" s="2">
        <f t="shared" si="77"/>
        <v>0</v>
      </c>
      <c r="G446" s="236">
        <f t="shared" si="78"/>
        <v>0</v>
      </c>
      <c r="I446" s="3">
        <v>13</v>
      </c>
      <c r="J446" s="3">
        <v>443</v>
      </c>
      <c r="K446" s="132"/>
    </row>
    <row r="447" spans="1:11" x14ac:dyDescent="0.25">
      <c r="A447" s="5" t="str">
        <f t="shared" si="76"/>
        <v>COR_8.5_7</v>
      </c>
      <c r="B447" s="1">
        <f t="shared" si="75"/>
        <v>202223</v>
      </c>
      <c r="C447" s="231" t="s">
        <v>287</v>
      </c>
      <c r="D447" s="4">
        <v>8.5</v>
      </c>
      <c r="E447" s="1">
        <v>7</v>
      </c>
      <c r="F447" s="2">
        <f t="shared" si="77"/>
        <v>0</v>
      </c>
      <c r="G447" s="236">
        <f t="shared" si="78"/>
        <v>0</v>
      </c>
      <c r="I447" s="3">
        <v>14</v>
      </c>
      <c r="J447" s="3">
        <v>444</v>
      </c>
      <c r="K447" s="132"/>
    </row>
    <row r="448" spans="1:11" x14ac:dyDescent="0.25">
      <c r="A448" s="5" t="str">
        <f t="shared" si="76"/>
        <v>COR_8.6_7</v>
      </c>
      <c r="B448" s="1">
        <f t="shared" si="75"/>
        <v>202223</v>
      </c>
      <c r="C448" s="231" t="s">
        <v>287</v>
      </c>
      <c r="D448" s="4">
        <v>8.6</v>
      </c>
      <c r="E448" s="1">
        <v>7</v>
      </c>
      <c r="F448" s="2">
        <f t="shared" si="77"/>
        <v>0</v>
      </c>
      <c r="G448" s="236">
        <f t="shared" si="78"/>
        <v>0</v>
      </c>
      <c r="I448" s="3">
        <v>15</v>
      </c>
      <c r="J448" s="3">
        <v>445</v>
      </c>
      <c r="K448" s="132"/>
    </row>
    <row r="449" spans="1:11" x14ac:dyDescent="0.25">
      <c r="A449" s="5" t="str">
        <f t="shared" si="76"/>
        <v>COR_8.7_7</v>
      </c>
      <c r="B449" s="1">
        <f t="shared" si="75"/>
        <v>202223</v>
      </c>
      <c r="C449" s="231" t="s">
        <v>287</v>
      </c>
      <c r="D449" s="4">
        <v>8.6999999999999993</v>
      </c>
      <c r="E449" s="1">
        <v>7</v>
      </c>
      <c r="F449" s="2">
        <f t="shared" si="77"/>
        <v>0</v>
      </c>
      <c r="G449" s="236">
        <f t="shared" si="78"/>
        <v>0</v>
      </c>
      <c r="I449" s="3">
        <v>16</v>
      </c>
      <c r="J449" s="3">
        <v>446</v>
      </c>
      <c r="K449" s="132"/>
    </row>
    <row r="450" spans="1:11" x14ac:dyDescent="0.25">
      <c r="A450" s="5" t="str">
        <f t="shared" si="76"/>
        <v>COR_8_7</v>
      </c>
      <c r="B450" s="1">
        <f t="shared" si="75"/>
        <v>202223</v>
      </c>
      <c r="C450" s="231" t="s">
        <v>287</v>
      </c>
      <c r="D450" s="1">
        <v>8</v>
      </c>
      <c r="E450" s="1">
        <v>7</v>
      </c>
      <c r="F450" s="2">
        <f t="shared" si="77"/>
        <v>0</v>
      </c>
      <c r="G450" s="236">
        <f t="shared" si="78"/>
        <v>0</v>
      </c>
      <c r="I450" s="3">
        <v>17</v>
      </c>
      <c r="J450" s="3">
        <v>447</v>
      </c>
      <c r="K450" s="132"/>
    </row>
    <row r="451" spans="1:11" x14ac:dyDescent="0.25">
      <c r="A451" s="5" t="str">
        <f t="shared" si="76"/>
        <v>COR_9_7</v>
      </c>
      <c r="B451" s="1">
        <f t="shared" si="75"/>
        <v>202223</v>
      </c>
      <c r="C451" s="231" t="s">
        <v>287</v>
      </c>
      <c r="D451" s="1">
        <v>9</v>
      </c>
      <c r="E451" s="1">
        <v>7</v>
      </c>
      <c r="F451" s="2">
        <f t="shared" si="77"/>
        <v>0</v>
      </c>
      <c r="G451" s="236">
        <f t="shared" si="78"/>
        <v>0</v>
      </c>
      <c r="I451" s="3">
        <v>18</v>
      </c>
      <c r="J451" s="3">
        <v>448</v>
      </c>
      <c r="K451" s="132"/>
    </row>
    <row r="452" spans="1:11" x14ac:dyDescent="0.25">
      <c r="A452" s="5" t="str">
        <f t="shared" si="76"/>
        <v>COR_10_7</v>
      </c>
      <c r="B452" s="1">
        <f t="shared" si="75"/>
        <v>202223</v>
      </c>
      <c r="C452" s="231" t="s">
        <v>287</v>
      </c>
      <c r="D452" s="1">
        <v>10</v>
      </c>
      <c r="E452" s="1">
        <v>7</v>
      </c>
      <c r="F452" s="2">
        <f t="shared" si="77"/>
        <v>0</v>
      </c>
      <c r="G452" s="236">
        <f t="shared" si="78"/>
        <v>0</v>
      </c>
      <c r="I452" s="3">
        <v>19</v>
      </c>
      <c r="J452" s="3">
        <v>449</v>
      </c>
      <c r="K452" s="132"/>
    </row>
    <row r="453" spans="1:11" x14ac:dyDescent="0.25">
      <c r="A453" s="5" t="str">
        <f t="shared" si="76"/>
        <v>COR_11_7</v>
      </c>
      <c r="B453" s="1">
        <f t="shared" si="75"/>
        <v>202223</v>
      </c>
      <c r="C453" s="231" t="s">
        <v>287</v>
      </c>
      <c r="D453" s="1">
        <v>11</v>
      </c>
      <c r="E453" s="1">
        <v>7</v>
      </c>
      <c r="F453" s="2">
        <f t="shared" si="77"/>
        <v>0</v>
      </c>
      <c r="G453" s="236">
        <f t="shared" si="78"/>
        <v>0</v>
      </c>
      <c r="I453" s="3">
        <v>20</v>
      </c>
      <c r="J453" s="3">
        <v>450</v>
      </c>
      <c r="K453" s="132"/>
    </row>
    <row r="454" spans="1:11" x14ac:dyDescent="0.25">
      <c r="A454" s="5" t="str">
        <f t="shared" si="76"/>
        <v>COR_12_7</v>
      </c>
      <c r="B454" s="1">
        <f t="shared" si="75"/>
        <v>202223</v>
      </c>
      <c r="C454" s="231" t="s">
        <v>287</v>
      </c>
      <c r="D454" s="1">
        <v>12</v>
      </c>
      <c r="E454" s="1">
        <v>7</v>
      </c>
      <c r="F454" s="2">
        <f t="shared" si="77"/>
        <v>0</v>
      </c>
      <c r="G454" s="236">
        <f t="shared" si="78"/>
        <v>0</v>
      </c>
      <c r="I454" s="3">
        <v>21</v>
      </c>
      <c r="J454" s="3">
        <v>451</v>
      </c>
      <c r="K454" s="132"/>
    </row>
    <row r="455" spans="1:11" x14ac:dyDescent="0.25">
      <c r="A455" s="5" t="str">
        <f t="shared" si="76"/>
        <v>COR_13_7</v>
      </c>
      <c r="B455" s="1">
        <f t="shared" si="75"/>
        <v>202223</v>
      </c>
      <c r="C455" s="231" t="s">
        <v>287</v>
      </c>
      <c r="D455" s="1">
        <v>13</v>
      </c>
      <c r="E455" s="1">
        <v>7</v>
      </c>
      <c r="F455" s="2">
        <f t="shared" si="77"/>
        <v>0</v>
      </c>
      <c r="G455" s="236">
        <f t="shared" si="78"/>
        <v>0</v>
      </c>
      <c r="I455" s="3">
        <v>22</v>
      </c>
      <c r="J455" s="3">
        <v>452</v>
      </c>
      <c r="K455" s="132"/>
    </row>
    <row r="456" spans="1:11" x14ac:dyDescent="0.25">
      <c r="A456" s="5" t="str">
        <f t="shared" si="76"/>
        <v>COR_14_7</v>
      </c>
      <c r="B456" s="1">
        <f t="shared" si="75"/>
        <v>202223</v>
      </c>
      <c r="C456" s="231" t="s">
        <v>287</v>
      </c>
      <c r="D456" s="1">
        <v>14</v>
      </c>
      <c r="E456" s="1">
        <v>7</v>
      </c>
      <c r="F456" s="2">
        <f t="shared" si="77"/>
        <v>0</v>
      </c>
      <c r="G456" s="236">
        <f t="shared" si="78"/>
        <v>0</v>
      </c>
      <c r="I456" s="3">
        <v>23</v>
      </c>
      <c r="J456" s="3">
        <v>453</v>
      </c>
      <c r="K456" s="132"/>
    </row>
    <row r="457" spans="1:11" x14ac:dyDescent="0.25">
      <c r="A457" s="5" t="str">
        <f t="shared" si="76"/>
        <v>COR_15_7</v>
      </c>
      <c r="B457" s="1">
        <f t="shared" si="75"/>
        <v>202223</v>
      </c>
      <c r="C457" s="231" t="s">
        <v>287</v>
      </c>
      <c r="D457" s="1">
        <v>15</v>
      </c>
      <c r="E457" s="1">
        <v>7</v>
      </c>
      <c r="F457" s="2">
        <f t="shared" si="77"/>
        <v>0</v>
      </c>
      <c r="G457" s="236">
        <f t="shared" si="78"/>
        <v>0</v>
      </c>
      <c r="I457" s="3">
        <v>24</v>
      </c>
      <c r="J457" s="3">
        <v>454</v>
      </c>
      <c r="K457" s="132"/>
    </row>
    <row r="458" spans="1:11" x14ac:dyDescent="0.25">
      <c r="A458" s="5" t="str">
        <f t="shared" si="76"/>
        <v>COR_23_7</v>
      </c>
      <c r="B458" s="1">
        <f t="shared" ref="B458:B522" si="79">Year</f>
        <v>202223</v>
      </c>
      <c r="C458" s="231" t="s">
        <v>287</v>
      </c>
      <c r="D458" s="1">
        <v>23</v>
      </c>
      <c r="E458" s="1">
        <v>7</v>
      </c>
      <c r="F458" s="2">
        <f t="shared" si="77"/>
        <v>0</v>
      </c>
      <c r="G458" s="236">
        <f t="shared" si="78"/>
        <v>0</v>
      </c>
      <c r="I458" s="3">
        <v>25</v>
      </c>
      <c r="J458" s="3">
        <v>455</v>
      </c>
      <c r="K458" s="132"/>
    </row>
    <row r="459" spans="1:11" x14ac:dyDescent="0.25">
      <c r="A459" s="5" t="str">
        <f t="shared" ref="A459:A523" si="80">C459&amp;"_"&amp;D459&amp;"_"&amp;E459</f>
        <v>COR_24_7</v>
      </c>
      <c r="B459" s="1">
        <f t="shared" si="79"/>
        <v>202223</v>
      </c>
      <c r="C459" s="231" t="s">
        <v>287</v>
      </c>
      <c r="D459" s="1">
        <v>24</v>
      </c>
      <c r="E459" s="1">
        <v>7</v>
      </c>
      <c r="F459" s="2">
        <f t="shared" si="77"/>
        <v>0</v>
      </c>
      <c r="G459" s="236">
        <f t="shared" si="78"/>
        <v>0</v>
      </c>
      <c r="I459" s="3">
        <v>26</v>
      </c>
      <c r="J459" s="3">
        <v>456</v>
      </c>
      <c r="K459" s="132"/>
    </row>
    <row r="460" spans="1:11" x14ac:dyDescent="0.25">
      <c r="A460" s="5" t="str">
        <f t="shared" si="80"/>
        <v>COR_26_7</v>
      </c>
      <c r="B460" s="1">
        <f t="shared" si="79"/>
        <v>202223</v>
      </c>
      <c r="C460" s="231" t="s">
        <v>287</v>
      </c>
      <c r="D460" s="1">
        <v>26</v>
      </c>
      <c r="E460" s="1">
        <v>7</v>
      </c>
      <c r="F460" s="2">
        <f t="shared" si="77"/>
        <v>0</v>
      </c>
      <c r="G460" s="236">
        <f t="shared" si="78"/>
        <v>0</v>
      </c>
      <c r="I460" s="3">
        <v>27</v>
      </c>
      <c r="J460" s="3">
        <v>457</v>
      </c>
      <c r="K460" s="132"/>
    </row>
    <row r="461" spans="1:11" x14ac:dyDescent="0.25">
      <c r="A461" s="5" t="str">
        <f t="shared" si="80"/>
        <v>COR_28_7</v>
      </c>
      <c r="B461" s="1">
        <f t="shared" si="79"/>
        <v>202223</v>
      </c>
      <c r="C461" s="231" t="s">
        <v>287</v>
      </c>
      <c r="D461" s="1">
        <v>28</v>
      </c>
      <c r="E461" s="1">
        <v>7</v>
      </c>
      <c r="F461" s="2">
        <f t="shared" si="77"/>
        <v>0</v>
      </c>
      <c r="G461" s="236">
        <f t="shared" si="78"/>
        <v>0</v>
      </c>
      <c r="I461" s="3">
        <v>28</v>
      </c>
      <c r="J461" s="3">
        <v>458</v>
      </c>
      <c r="K461" s="132"/>
    </row>
    <row r="462" spans="1:11" x14ac:dyDescent="0.25">
      <c r="A462" s="5" t="str">
        <f t="shared" si="80"/>
        <v>COR_30_7</v>
      </c>
      <c r="B462" s="1">
        <f t="shared" si="79"/>
        <v>202223</v>
      </c>
      <c r="C462" s="231" t="s">
        <v>287</v>
      </c>
      <c r="D462" s="1">
        <v>30</v>
      </c>
      <c r="E462" s="1">
        <v>7</v>
      </c>
      <c r="F462" s="2">
        <f t="shared" si="77"/>
        <v>0</v>
      </c>
      <c r="G462" s="236">
        <f t="shared" si="78"/>
        <v>0</v>
      </c>
      <c r="I462" s="3">
        <v>29</v>
      </c>
      <c r="J462" s="3">
        <v>459</v>
      </c>
      <c r="K462" s="132"/>
    </row>
    <row r="463" spans="1:11" x14ac:dyDescent="0.25">
      <c r="A463" s="5" t="str">
        <f t="shared" si="80"/>
        <v>COR_31_7</v>
      </c>
      <c r="B463" s="1">
        <f t="shared" si="79"/>
        <v>202223</v>
      </c>
      <c r="C463" s="231" t="s">
        <v>287</v>
      </c>
      <c r="D463" s="1">
        <v>31</v>
      </c>
      <c r="E463" s="1">
        <v>7</v>
      </c>
      <c r="F463" s="2">
        <f t="shared" si="77"/>
        <v>0</v>
      </c>
      <c r="G463" s="236">
        <f t="shared" si="78"/>
        <v>0</v>
      </c>
      <c r="I463" s="3">
        <v>30</v>
      </c>
      <c r="J463" s="3">
        <v>460</v>
      </c>
      <c r="K463" s="132"/>
    </row>
    <row r="464" spans="1:11" x14ac:dyDescent="0.25">
      <c r="A464" s="5" t="str">
        <f t="shared" si="80"/>
        <v>COR_32_7</v>
      </c>
      <c r="B464" s="1">
        <f t="shared" si="79"/>
        <v>202223</v>
      </c>
      <c r="C464" s="231" t="s">
        <v>287</v>
      </c>
      <c r="D464" s="1">
        <v>32</v>
      </c>
      <c r="E464" s="1">
        <v>7</v>
      </c>
      <c r="F464" s="2">
        <f t="shared" si="77"/>
        <v>0</v>
      </c>
      <c r="G464" s="236">
        <f t="shared" si="78"/>
        <v>0</v>
      </c>
      <c r="I464" s="3">
        <v>31</v>
      </c>
      <c r="J464" s="3">
        <v>461</v>
      </c>
      <c r="K464" s="132"/>
    </row>
    <row r="465" spans="1:11" x14ac:dyDescent="0.25">
      <c r="A465" s="5" t="str">
        <f t="shared" si="80"/>
        <v>COR_33_7</v>
      </c>
      <c r="B465" s="1">
        <f t="shared" si="79"/>
        <v>202223</v>
      </c>
      <c r="C465" s="231" t="s">
        <v>287</v>
      </c>
      <c r="D465" s="1">
        <v>33</v>
      </c>
      <c r="E465" s="1">
        <v>7</v>
      </c>
      <c r="F465" s="2">
        <f t="shared" si="77"/>
        <v>0</v>
      </c>
      <c r="G465" s="236">
        <f t="shared" si="78"/>
        <v>0</v>
      </c>
      <c r="I465" s="3">
        <v>32</v>
      </c>
      <c r="J465" s="3">
        <v>462</v>
      </c>
      <c r="K465" s="132"/>
    </row>
    <row r="466" spans="1:11" x14ac:dyDescent="0.25">
      <c r="A466" s="5" t="str">
        <f t="shared" si="80"/>
        <v>COR_34_7</v>
      </c>
      <c r="B466" s="1">
        <f t="shared" si="79"/>
        <v>202223</v>
      </c>
      <c r="C466" s="231" t="s">
        <v>287</v>
      </c>
      <c r="D466" s="1">
        <v>34</v>
      </c>
      <c r="E466" s="1">
        <v>7</v>
      </c>
      <c r="F466" s="2">
        <f t="shared" si="77"/>
        <v>0</v>
      </c>
      <c r="G466" s="236">
        <f t="shared" si="78"/>
        <v>0</v>
      </c>
      <c r="I466" s="3">
        <v>33</v>
      </c>
      <c r="J466" s="3">
        <v>463</v>
      </c>
      <c r="K466" s="132"/>
    </row>
    <row r="467" spans="1:11" x14ac:dyDescent="0.25">
      <c r="A467" s="5" t="str">
        <f t="shared" si="80"/>
        <v>COR_35_7</v>
      </c>
      <c r="B467" s="1">
        <f t="shared" si="79"/>
        <v>202223</v>
      </c>
      <c r="C467" s="231" t="s">
        <v>287</v>
      </c>
      <c r="D467" s="1">
        <v>35</v>
      </c>
      <c r="E467" s="1">
        <v>7</v>
      </c>
      <c r="F467" s="2">
        <f t="shared" si="77"/>
        <v>0</v>
      </c>
      <c r="G467" s="236">
        <f t="shared" si="78"/>
        <v>0</v>
      </c>
      <c r="I467" s="3">
        <v>34</v>
      </c>
      <c r="J467" s="3">
        <v>464</v>
      </c>
      <c r="K467" s="132"/>
    </row>
    <row r="468" spans="1:11" x14ac:dyDescent="0.25">
      <c r="A468" s="5" t="str">
        <f t="shared" si="80"/>
        <v>COR_36_7</v>
      </c>
      <c r="B468" s="1">
        <f t="shared" si="79"/>
        <v>202223</v>
      </c>
      <c r="C468" s="231" t="s">
        <v>287</v>
      </c>
      <c r="D468" s="1">
        <v>36</v>
      </c>
      <c r="E468" s="1">
        <v>7</v>
      </c>
      <c r="F468" s="2">
        <f t="shared" si="77"/>
        <v>0</v>
      </c>
      <c r="G468" s="236">
        <f t="shared" si="78"/>
        <v>0</v>
      </c>
      <c r="I468" s="3">
        <v>35</v>
      </c>
      <c r="J468" s="3">
        <v>465</v>
      </c>
      <c r="K468" s="132"/>
    </row>
    <row r="469" spans="1:11" x14ac:dyDescent="0.25">
      <c r="A469" s="5" t="str">
        <f t="shared" si="80"/>
        <v>COR_37_7</v>
      </c>
      <c r="B469" s="1">
        <f t="shared" si="79"/>
        <v>202223</v>
      </c>
      <c r="C469" s="231" t="s">
        <v>287</v>
      </c>
      <c r="D469" s="1">
        <v>37</v>
      </c>
      <c r="E469" s="1">
        <v>7</v>
      </c>
      <c r="F469" s="2">
        <f t="shared" si="77"/>
        <v>0</v>
      </c>
      <c r="G469" s="236">
        <f t="shared" si="78"/>
        <v>0</v>
      </c>
      <c r="I469" s="3">
        <v>36</v>
      </c>
      <c r="J469" s="3">
        <v>466</v>
      </c>
      <c r="K469" s="132"/>
    </row>
    <row r="470" spans="1:11" x14ac:dyDescent="0.25">
      <c r="A470" s="5" t="str">
        <f t="shared" si="80"/>
        <v>COR_38_7</v>
      </c>
      <c r="B470" s="1">
        <f t="shared" si="79"/>
        <v>202223</v>
      </c>
      <c r="C470" s="231" t="s">
        <v>287</v>
      </c>
      <c r="D470" s="1">
        <v>38</v>
      </c>
      <c r="E470" s="1">
        <v>7</v>
      </c>
      <c r="F470" s="2">
        <f t="shared" si="77"/>
        <v>0</v>
      </c>
      <c r="G470" s="236">
        <f t="shared" si="78"/>
        <v>0</v>
      </c>
      <c r="I470" s="3">
        <v>37</v>
      </c>
      <c r="J470" s="3">
        <v>467</v>
      </c>
      <c r="K470" s="132"/>
    </row>
    <row r="471" spans="1:11" x14ac:dyDescent="0.25">
      <c r="A471" s="5" t="str">
        <f t="shared" si="80"/>
        <v>COR_39_7</v>
      </c>
      <c r="B471" s="1">
        <f t="shared" si="79"/>
        <v>202223</v>
      </c>
      <c r="C471" s="231" t="s">
        <v>287</v>
      </c>
      <c r="D471" s="1">
        <v>39</v>
      </c>
      <c r="E471" s="1">
        <v>7</v>
      </c>
      <c r="F471" s="2">
        <f t="shared" si="77"/>
        <v>0</v>
      </c>
      <c r="G471" s="236">
        <f t="shared" si="78"/>
        <v>0</v>
      </c>
      <c r="I471" s="3">
        <v>38</v>
      </c>
      <c r="J471" s="3">
        <v>468</v>
      </c>
      <c r="K471" s="132"/>
    </row>
    <row r="472" spans="1:11" x14ac:dyDescent="0.25">
      <c r="A472" s="5" t="str">
        <f t="shared" si="80"/>
        <v>COR_40_7</v>
      </c>
      <c r="B472" s="1">
        <f t="shared" si="79"/>
        <v>202223</v>
      </c>
      <c r="C472" s="231" t="s">
        <v>287</v>
      </c>
      <c r="D472" s="1">
        <v>40</v>
      </c>
      <c r="E472" s="1">
        <v>7</v>
      </c>
      <c r="F472" s="2">
        <f t="shared" si="77"/>
        <v>0</v>
      </c>
      <c r="G472" s="236">
        <f t="shared" si="78"/>
        <v>0</v>
      </c>
      <c r="I472" s="3">
        <v>39</v>
      </c>
      <c r="J472" s="3">
        <v>469</v>
      </c>
      <c r="K472" s="132"/>
    </row>
    <row r="473" spans="1:11" x14ac:dyDescent="0.25">
      <c r="A473" s="5" t="str">
        <f t="shared" si="80"/>
        <v>COR_41_7</v>
      </c>
      <c r="B473" s="1">
        <f t="shared" si="79"/>
        <v>202223</v>
      </c>
      <c r="C473" s="231" t="s">
        <v>287</v>
      </c>
      <c r="D473" s="1">
        <v>41</v>
      </c>
      <c r="E473" s="1">
        <v>7</v>
      </c>
      <c r="F473" s="2">
        <f t="shared" si="77"/>
        <v>0</v>
      </c>
      <c r="G473" s="236">
        <f t="shared" si="78"/>
        <v>0</v>
      </c>
      <c r="I473" s="3">
        <v>40</v>
      </c>
      <c r="J473" s="3">
        <v>470</v>
      </c>
      <c r="K473" s="132"/>
    </row>
    <row r="474" spans="1:11" x14ac:dyDescent="0.25">
      <c r="A474" s="5" t="str">
        <f t="shared" si="80"/>
        <v>COR_42_7</v>
      </c>
      <c r="B474" s="1">
        <f t="shared" si="79"/>
        <v>202223</v>
      </c>
      <c r="C474" s="231" t="s">
        <v>287</v>
      </c>
      <c r="D474" s="1">
        <v>42</v>
      </c>
      <c r="E474" s="1">
        <v>7</v>
      </c>
      <c r="F474" s="2">
        <f t="shared" si="77"/>
        <v>0</v>
      </c>
      <c r="G474" s="236">
        <f t="shared" si="78"/>
        <v>0</v>
      </c>
      <c r="I474" s="3">
        <v>41</v>
      </c>
      <c r="J474" s="3">
        <v>471</v>
      </c>
      <c r="K474" s="132"/>
    </row>
    <row r="475" spans="1:11" x14ac:dyDescent="0.25">
      <c r="A475" s="5" t="str">
        <f t="shared" si="80"/>
        <v>COR_43_7</v>
      </c>
      <c r="B475" s="1">
        <f t="shared" si="79"/>
        <v>202223</v>
      </c>
      <c r="C475" s="231" t="s">
        <v>287</v>
      </c>
      <c r="D475" s="1">
        <v>43</v>
      </c>
      <c r="E475" s="1">
        <v>7</v>
      </c>
      <c r="F475" s="2">
        <f t="shared" si="77"/>
        <v>0</v>
      </c>
      <c r="G475" s="236">
        <f t="shared" si="78"/>
        <v>0</v>
      </c>
      <c r="I475" s="3">
        <v>42</v>
      </c>
      <c r="J475" s="3">
        <v>472</v>
      </c>
      <c r="K475" s="132"/>
    </row>
    <row r="476" spans="1:11" x14ac:dyDescent="0.25">
      <c r="A476" s="5" t="str">
        <f t="shared" si="80"/>
        <v>COR_44_7</v>
      </c>
      <c r="B476" s="1">
        <f t="shared" si="79"/>
        <v>202223</v>
      </c>
      <c r="C476" s="231" t="s">
        <v>287</v>
      </c>
      <c r="D476" s="1">
        <v>44</v>
      </c>
      <c r="E476" s="1">
        <v>7</v>
      </c>
      <c r="F476" s="2">
        <f t="shared" si="77"/>
        <v>0</v>
      </c>
      <c r="G476" s="236">
        <f t="shared" si="78"/>
        <v>0</v>
      </c>
      <c r="I476" s="3">
        <v>43</v>
      </c>
      <c r="J476" s="3">
        <v>473</v>
      </c>
      <c r="K476" s="132"/>
    </row>
    <row r="477" spans="1:11" x14ac:dyDescent="0.25">
      <c r="A477" s="5" t="str">
        <f t="shared" si="80"/>
        <v>COR_46_7</v>
      </c>
      <c r="B477" s="1">
        <f t="shared" si="79"/>
        <v>202223</v>
      </c>
      <c r="C477" s="231" t="s">
        <v>287</v>
      </c>
      <c r="D477" s="1">
        <v>46</v>
      </c>
      <c r="E477" s="1">
        <v>7</v>
      </c>
      <c r="F477" s="2">
        <f t="shared" si="77"/>
        <v>0</v>
      </c>
      <c r="G477" s="236">
        <f t="shared" si="78"/>
        <v>0</v>
      </c>
      <c r="I477" s="3">
        <v>44</v>
      </c>
      <c r="J477" s="3">
        <v>474</v>
      </c>
      <c r="K477" s="132"/>
    </row>
    <row r="478" spans="1:11" x14ac:dyDescent="0.25">
      <c r="A478" s="5" t="str">
        <f t="shared" si="80"/>
        <v>COR_47_7</v>
      </c>
      <c r="B478" s="1">
        <f t="shared" si="79"/>
        <v>202223</v>
      </c>
      <c r="C478" s="231" t="s">
        <v>287</v>
      </c>
      <c r="D478" s="1">
        <v>47</v>
      </c>
      <c r="E478" s="1">
        <v>7</v>
      </c>
      <c r="F478" s="2">
        <f t="shared" si="77"/>
        <v>0</v>
      </c>
      <c r="G478" s="236">
        <f t="shared" si="78"/>
        <v>0</v>
      </c>
      <c r="I478" s="3">
        <v>45</v>
      </c>
      <c r="J478" s="3">
        <v>475</v>
      </c>
      <c r="K478" s="132"/>
    </row>
    <row r="479" spans="1:11" x14ac:dyDescent="0.25">
      <c r="A479" s="5" t="str">
        <f t="shared" si="80"/>
        <v>COR_48_7</v>
      </c>
      <c r="B479" s="1">
        <f t="shared" si="79"/>
        <v>202223</v>
      </c>
      <c r="C479" s="231" t="s">
        <v>287</v>
      </c>
      <c r="D479" s="1">
        <v>48</v>
      </c>
      <c r="E479" s="1">
        <v>7</v>
      </c>
      <c r="F479" s="2">
        <f t="shared" si="77"/>
        <v>0</v>
      </c>
      <c r="G479" s="236">
        <f t="shared" si="78"/>
        <v>0</v>
      </c>
      <c r="I479" s="3">
        <v>46</v>
      </c>
      <c r="J479" s="3">
        <v>476</v>
      </c>
      <c r="K479" s="132"/>
    </row>
    <row r="480" spans="1:11" x14ac:dyDescent="0.25">
      <c r="A480" s="5" t="str">
        <f t="shared" si="80"/>
        <v>COR_49_7</v>
      </c>
      <c r="B480" s="1">
        <f t="shared" si="79"/>
        <v>202223</v>
      </c>
      <c r="C480" s="231" t="s">
        <v>287</v>
      </c>
      <c r="D480" s="1">
        <v>49</v>
      </c>
      <c r="E480" s="1">
        <v>7</v>
      </c>
      <c r="F480" s="2">
        <f t="shared" si="77"/>
        <v>0</v>
      </c>
      <c r="G480" s="236">
        <f t="shared" si="78"/>
        <v>0</v>
      </c>
      <c r="I480" s="3">
        <v>47</v>
      </c>
      <c r="J480" s="3">
        <v>477</v>
      </c>
      <c r="K480" s="132"/>
    </row>
    <row r="481" spans="1:11" x14ac:dyDescent="0.25">
      <c r="A481" s="5" t="str">
        <f t="shared" si="80"/>
        <v>COR_50_7</v>
      </c>
      <c r="B481" s="1">
        <f t="shared" si="79"/>
        <v>202223</v>
      </c>
      <c r="C481" s="231" t="s">
        <v>287</v>
      </c>
      <c r="D481" s="1">
        <v>50</v>
      </c>
      <c r="E481" s="1">
        <v>7</v>
      </c>
      <c r="F481" s="2">
        <f t="shared" si="77"/>
        <v>0</v>
      </c>
      <c r="G481" s="236">
        <f t="shared" si="78"/>
        <v>0</v>
      </c>
      <c r="I481" s="3">
        <v>48</v>
      </c>
      <c r="J481" s="3">
        <v>478</v>
      </c>
      <c r="K481" s="132"/>
    </row>
    <row r="482" spans="1:11" x14ac:dyDescent="0.25">
      <c r="A482" s="5" t="str">
        <f t="shared" si="80"/>
        <v>COR_51_7</v>
      </c>
      <c r="B482" s="1">
        <f t="shared" si="79"/>
        <v>202223</v>
      </c>
      <c r="C482" s="231" t="s">
        <v>287</v>
      </c>
      <c r="D482" s="1">
        <v>51</v>
      </c>
      <c r="E482" s="1">
        <v>7</v>
      </c>
      <c r="F482" s="2">
        <f t="shared" si="77"/>
        <v>0</v>
      </c>
      <c r="G482" s="236">
        <f t="shared" si="78"/>
        <v>0</v>
      </c>
      <c r="I482" s="3">
        <v>49</v>
      </c>
      <c r="J482" s="3">
        <v>479</v>
      </c>
      <c r="K482" s="132"/>
    </row>
    <row r="483" spans="1:11" x14ac:dyDescent="0.25">
      <c r="A483" s="5" t="str">
        <f t="shared" si="80"/>
        <v>COR_52_7</v>
      </c>
      <c r="B483" s="1">
        <f t="shared" si="79"/>
        <v>202223</v>
      </c>
      <c r="C483" s="231" t="s">
        <v>287</v>
      </c>
      <c r="D483" s="1">
        <v>52</v>
      </c>
      <c r="E483" s="1">
        <v>7</v>
      </c>
      <c r="F483" s="2">
        <f t="shared" si="77"/>
        <v>0</v>
      </c>
      <c r="G483" s="236">
        <f t="shared" si="78"/>
        <v>0</v>
      </c>
      <c r="I483" s="3">
        <v>50</v>
      </c>
      <c r="J483" s="3">
        <v>480</v>
      </c>
      <c r="K483" s="132"/>
    </row>
    <row r="484" spans="1:11" x14ac:dyDescent="0.25">
      <c r="A484" s="5" t="str">
        <f t="shared" si="80"/>
        <v>COR_52.1_7</v>
      </c>
      <c r="B484" s="1">
        <f t="shared" si="79"/>
        <v>202223</v>
      </c>
      <c r="C484" s="231" t="s">
        <v>287</v>
      </c>
      <c r="D484" s="1">
        <v>52.1</v>
      </c>
      <c r="E484" s="1">
        <v>7</v>
      </c>
      <c r="F484" s="2">
        <f t="shared" si="77"/>
        <v>0</v>
      </c>
      <c r="G484" s="236">
        <f>IF(VLOOKUP(D484,COR1_2,E484+2,FALSE)="",0,VLOOKUP(D484,COR1_2,E484+2,FALSE))</f>
        <v>0</v>
      </c>
      <c r="I484" s="3">
        <v>51</v>
      </c>
      <c r="J484" s="3">
        <v>481</v>
      </c>
      <c r="K484" s="132"/>
    </row>
    <row r="485" spans="1:11" x14ac:dyDescent="0.25">
      <c r="A485" s="5" t="str">
        <f t="shared" si="80"/>
        <v>COR_52.2_7</v>
      </c>
      <c r="B485" s="1">
        <f t="shared" si="79"/>
        <v>202223</v>
      </c>
      <c r="C485" s="231" t="s">
        <v>287</v>
      </c>
      <c r="D485" s="1">
        <v>52.2</v>
      </c>
      <c r="E485" s="1">
        <v>7</v>
      </c>
      <c r="F485" s="2">
        <f t="shared" si="77"/>
        <v>0</v>
      </c>
      <c r="G485" s="236">
        <f>IF(VLOOKUP(D485,COR1_2,E485+2,FALSE)="",0,VLOOKUP(D485,COR1_2,E485+2,FALSE))</f>
        <v>0</v>
      </c>
      <c r="I485" s="3">
        <v>52</v>
      </c>
      <c r="J485" s="3">
        <v>482</v>
      </c>
      <c r="K485" s="132"/>
    </row>
    <row r="486" spans="1:11" x14ac:dyDescent="0.25">
      <c r="A486" s="5" t="str">
        <f t="shared" si="80"/>
        <v>COR_52.3_7</v>
      </c>
      <c r="B486" s="1">
        <f t="shared" si="79"/>
        <v>202223</v>
      </c>
      <c r="C486" s="231" t="s">
        <v>287</v>
      </c>
      <c r="D486" s="1">
        <v>52.3</v>
      </c>
      <c r="E486" s="1">
        <v>7</v>
      </c>
      <c r="F486" s="2">
        <f t="shared" si="77"/>
        <v>0</v>
      </c>
      <c r="G486" s="236">
        <f>IF(VLOOKUP(D486,COR1_2,E486+2,FALSE)="",0,VLOOKUP(D486,COR1_2,E486+2,FALSE))</f>
        <v>0</v>
      </c>
      <c r="I486" s="3">
        <v>53</v>
      </c>
      <c r="J486" s="3">
        <v>483</v>
      </c>
      <c r="K486" s="132"/>
    </row>
    <row r="487" spans="1:11" x14ac:dyDescent="0.25">
      <c r="A487" s="5" t="str">
        <f t="shared" si="80"/>
        <v>COR_52.4_7</v>
      </c>
      <c r="B487" s="1">
        <f t="shared" si="79"/>
        <v>202223</v>
      </c>
      <c r="C487" s="231" t="s">
        <v>287</v>
      </c>
      <c r="D487" s="1">
        <v>52.4</v>
      </c>
      <c r="E487" s="1">
        <v>7</v>
      </c>
      <c r="F487" s="2">
        <f t="shared" si="77"/>
        <v>0</v>
      </c>
      <c r="G487" s="236">
        <f>IF(VLOOKUP(D487,COR1_2,E487+2,FALSE)="",0,VLOOKUP(D487,COR1_2,E487+2,FALSE))</f>
        <v>0</v>
      </c>
      <c r="I487" s="3">
        <v>54</v>
      </c>
      <c r="J487" s="3">
        <v>484</v>
      </c>
      <c r="K487" s="132"/>
    </row>
    <row r="488" spans="1:11" x14ac:dyDescent="0.25">
      <c r="A488" s="5" t="str">
        <f t="shared" si="80"/>
        <v>COR_53_7</v>
      </c>
      <c r="B488" s="1">
        <f t="shared" si="79"/>
        <v>202223</v>
      </c>
      <c r="C488" s="231" t="s">
        <v>287</v>
      </c>
      <c r="D488" s="1">
        <v>53</v>
      </c>
      <c r="E488" s="1">
        <v>7</v>
      </c>
      <c r="F488" s="2">
        <f t="shared" si="77"/>
        <v>0</v>
      </c>
      <c r="G488" s="236">
        <f t="shared" si="78"/>
        <v>0</v>
      </c>
      <c r="I488" s="3">
        <v>55</v>
      </c>
      <c r="J488" s="3">
        <v>485</v>
      </c>
      <c r="K488" s="132"/>
    </row>
    <row r="489" spans="1:11" x14ac:dyDescent="0.25">
      <c r="A489" s="5" t="str">
        <f t="shared" si="80"/>
        <v>COR_54_7</v>
      </c>
      <c r="B489" s="1">
        <f t="shared" si="79"/>
        <v>202223</v>
      </c>
      <c r="C489" s="231" t="s">
        <v>287</v>
      </c>
      <c r="D489" s="1">
        <v>54</v>
      </c>
      <c r="E489" s="1">
        <v>7</v>
      </c>
      <c r="F489" s="2">
        <f t="shared" si="77"/>
        <v>0</v>
      </c>
      <c r="G489" s="236">
        <f t="shared" si="78"/>
        <v>0</v>
      </c>
      <c r="I489" s="3">
        <v>56</v>
      </c>
      <c r="J489" s="3">
        <v>486</v>
      </c>
      <c r="K489" s="132"/>
    </row>
    <row r="490" spans="1:11" x14ac:dyDescent="0.25">
      <c r="A490" s="5" t="str">
        <f t="shared" si="80"/>
        <v>COR_55_7</v>
      </c>
      <c r="B490" s="1">
        <f t="shared" si="79"/>
        <v>202223</v>
      </c>
      <c r="C490" s="231" t="s">
        <v>287</v>
      </c>
      <c r="D490" s="1">
        <v>55</v>
      </c>
      <c r="E490" s="1">
        <v>7</v>
      </c>
      <c r="F490" s="2">
        <f t="shared" si="77"/>
        <v>0</v>
      </c>
      <c r="G490" s="236">
        <f t="shared" si="78"/>
        <v>0</v>
      </c>
      <c r="I490" s="3">
        <v>57</v>
      </c>
      <c r="J490" s="3">
        <v>487</v>
      </c>
      <c r="K490" s="132"/>
    </row>
    <row r="491" spans="1:11" x14ac:dyDescent="0.25">
      <c r="A491" s="5" t="str">
        <f t="shared" si="80"/>
        <v>COR_55.1_7</v>
      </c>
      <c r="B491" s="1">
        <f t="shared" si="79"/>
        <v>202223</v>
      </c>
      <c r="C491" s="231" t="s">
        <v>287</v>
      </c>
      <c r="D491" s="1">
        <v>55.1</v>
      </c>
      <c r="E491" s="1">
        <v>7</v>
      </c>
      <c r="F491" s="2">
        <f t="shared" si="77"/>
        <v>0</v>
      </c>
      <c r="G491" s="236">
        <f>IF(VLOOKUP(D491,COR1_2,E491+2,FALSE)="",0,VLOOKUP(D491,COR1_2,E491+2,FALSE))</f>
        <v>0</v>
      </c>
      <c r="I491" s="3">
        <v>58</v>
      </c>
      <c r="J491" s="3">
        <v>488</v>
      </c>
      <c r="K491" s="132"/>
    </row>
    <row r="492" spans="1:11" x14ac:dyDescent="0.25">
      <c r="A492" s="5" t="str">
        <f t="shared" si="80"/>
        <v>COR_56.1_7</v>
      </c>
      <c r="B492" s="1">
        <f t="shared" si="79"/>
        <v>202223</v>
      </c>
      <c r="C492" s="231" t="s">
        <v>287</v>
      </c>
      <c r="D492" s="1">
        <v>56.1</v>
      </c>
      <c r="E492" s="1">
        <v>7</v>
      </c>
      <c r="F492" s="2">
        <f t="shared" si="77"/>
        <v>0</v>
      </c>
      <c r="G492" s="236">
        <f>IF(VLOOKUP(D492,COR1_2,E492+2,FALSE)="",0,VLOOKUP(D492,COR1_2,E492+2,FALSE))</f>
        <v>0</v>
      </c>
      <c r="I492" s="3">
        <v>59</v>
      </c>
      <c r="J492" s="3">
        <v>489</v>
      </c>
      <c r="K492" s="132"/>
    </row>
    <row r="493" spans="1:11" x14ac:dyDescent="0.25">
      <c r="A493" s="5" t="str">
        <f t="shared" si="80"/>
        <v>COR_56.2_7</v>
      </c>
      <c r="B493" s="1">
        <f t="shared" si="79"/>
        <v>202223</v>
      </c>
      <c r="C493" s="231" t="s">
        <v>287</v>
      </c>
      <c r="D493" s="1">
        <v>56.2</v>
      </c>
      <c r="E493" s="1">
        <v>7</v>
      </c>
      <c r="F493" s="2">
        <f>UANumber</f>
        <v>0</v>
      </c>
      <c r="G493" s="236">
        <f>IF(VLOOKUP(D493,COR1_2,E493+2,FALSE)="",0,VLOOKUP(D493,COR1_2,E493+2,FALSE))</f>
        <v>0</v>
      </c>
      <c r="I493" s="3">
        <v>60</v>
      </c>
      <c r="J493" s="3">
        <v>490</v>
      </c>
      <c r="K493" s="132"/>
    </row>
    <row r="494" spans="1:11" x14ac:dyDescent="0.25">
      <c r="A494" s="5" t="str">
        <f t="shared" si="80"/>
        <v>COR_57_7</v>
      </c>
      <c r="B494" s="1">
        <f t="shared" si="79"/>
        <v>202223</v>
      </c>
      <c r="C494" s="231" t="s">
        <v>287</v>
      </c>
      <c r="D494" s="1">
        <v>57</v>
      </c>
      <c r="E494" s="1">
        <v>7</v>
      </c>
      <c r="F494" s="2">
        <f t="shared" ref="F494:F560" si="81">UANumber</f>
        <v>0</v>
      </c>
      <c r="G494" s="236">
        <f t="shared" si="78"/>
        <v>0</v>
      </c>
      <c r="I494" s="3">
        <v>61</v>
      </c>
      <c r="J494" s="3">
        <v>491</v>
      </c>
      <c r="K494" s="132"/>
    </row>
    <row r="495" spans="1:11" x14ac:dyDescent="0.25">
      <c r="A495" s="5" t="str">
        <f t="shared" si="80"/>
        <v>COR_58_7</v>
      </c>
      <c r="B495" s="1">
        <f t="shared" si="79"/>
        <v>202223</v>
      </c>
      <c r="C495" s="231" t="s">
        <v>287</v>
      </c>
      <c r="D495" s="1">
        <v>58</v>
      </c>
      <c r="E495" s="1">
        <v>7</v>
      </c>
      <c r="F495" s="2">
        <f t="shared" si="81"/>
        <v>0</v>
      </c>
      <c r="G495" s="236">
        <f t="shared" si="78"/>
        <v>0</v>
      </c>
      <c r="I495" s="3">
        <v>62</v>
      </c>
      <c r="J495" s="3">
        <v>492</v>
      </c>
      <c r="K495" s="132"/>
    </row>
    <row r="496" spans="1:11" x14ac:dyDescent="0.25">
      <c r="A496" s="5" t="str">
        <f t="shared" si="80"/>
        <v>COR_59_7</v>
      </c>
      <c r="B496" s="1">
        <f t="shared" si="79"/>
        <v>202223</v>
      </c>
      <c r="C496" s="231" t="s">
        <v>287</v>
      </c>
      <c r="D496" s="1">
        <v>59</v>
      </c>
      <c r="E496" s="1">
        <v>7</v>
      </c>
      <c r="F496" s="2">
        <f t="shared" si="81"/>
        <v>0</v>
      </c>
      <c r="G496" s="236">
        <f t="shared" si="78"/>
        <v>0</v>
      </c>
      <c r="I496" s="3">
        <v>63</v>
      </c>
      <c r="J496" s="3">
        <v>493</v>
      </c>
      <c r="K496" s="132"/>
    </row>
    <row r="497" spans="1:11" x14ac:dyDescent="0.25">
      <c r="A497" s="5" t="str">
        <f t="shared" si="80"/>
        <v>COR_60_7</v>
      </c>
      <c r="B497" s="1">
        <f t="shared" si="79"/>
        <v>202223</v>
      </c>
      <c r="C497" s="231" t="s">
        <v>287</v>
      </c>
      <c r="D497" s="1">
        <v>60</v>
      </c>
      <c r="E497" s="1">
        <v>7</v>
      </c>
      <c r="F497" s="2">
        <f t="shared" si="81"/>
        <v>0</v>
      </c>
      <c r="G497" s="236">
        <f t="shared" si="78"/>
        <v>0</v>
      </c>
      <c r="I497" s="3">
        <v>64</v>
      </c>
      <c r="J497" s="3">
        <v>494</v>
      </c>
      <c r="K497" s="132"/>
    </row>
    <row r="498" spans="1:11" x14ac:dyDescent="0.25">
      <c r="A498" s="5" t="str">
        <f t="shared" si="80"/>
        <v>COR_61_7</v>
      </c>
      <c r="B498" s="1">
        <f t="shared" si="79"/>
        <v>202223</v>
      </c>
      <c r="C498" s="231" t="s">
        <v>287</v>
      </c>
      <c r="D498" s="1">
        <v>61</v>
      </c>
      <c r="E498" s="1">
        <v>7</v>
      </c>
      <c r="F498" s="2">
        <f t="shared" si="81"/>
        <v>0</v>
      </c>
      <c r="G498" s="236">
        <f t="shared" si="78"/>
        <v>0</v>
      </c>
      <c r="I498" s="3">
        <v>65</v>
      </c>
      <c r="J498" s="3">
        <v>495</v>
      </c>
      <c r="K498" s="132"/>
    </row>
    <row r="499" spans="1:11" x14ac:dyDescent="0.25">
      <c r="A499" s="5" t="str">
        <f t="shared" si="80"/>
        <v>COR_62_7</v>
      </c>
      <c r="B499" s="1">
        <f t="shared" si="79"/>
        <v>202223</v>
      </c>
      <c r="C499" s="231" t="s">
        <v>287</v>
      </c>
      <c r="D499" s="1">
        <v>62</v>
      </c>
      <c r="E499" s="1">
        <v>7</v>
      </c>
      <c r="F499" s="2">
        <f t="shared" si="81"/>
        <v>0</v>
      </c>
      <c r="G499" s="236">
        <f t="shared" si="78"/>
        <v>0</v>
      </c>
      <c r="I499" s="3">
        <v>66</v>
      </c>
      <c r="J499" s="3">
        <v>496</v>
      </c>
      <c r="K499" s="132"/>
    </row>
    <row r="500" spans="1:11" x14ac:dyDescent="0.25">
      <c r="A500" s="5" t="str">
        <f t="shared" si="80"/>
        <v>COR_63_7</v>
      </c>
      <c r="B500" s="1">
        <f t="shared" si="79"/>
        <v>202223</v>
      </c>
      <c r="C500" s="231" t="s">
        <v>287</v>
      </c>
      <c r="D500" s="1">
        <v>63</v>
      </c>
      <c r="E500" s="1">
        <v>7</v>
      </c>
      <c r="F500" s="2">
        <f t="shared" si="81"/>
        <v>0</v>
      </c>
      <c r="G500" s="236">
        <f t="shared" ref="G500:G569" si="82">IF(VLOOKUP(D500,COR1_2,E500+2,FALSE)="",0,VLOOKUP(D500,COR1_2,E500+2,FALSE))</f>
        <v>0</v>
      </c>
      <c r="I500" s="3">
        <v>67</v>
      </c>
      <c r="J500" s="3">
        <v>497</v>
      </c>
      <c r="K500" s="133">
        <f>SUM(G434:G502)</f>
        <v>0</v>
      </c>
    </row>
    <row r="501" spans="1:11" x14ac:dyDescent="0.25">
      <c r="A501" s="5" t="str">
        <f t="shared" si="80"/>
        <v>COR_65_7</v>
      </c>
      <c r="B501" s="1">
        <f t="shared" si="79"/>
        <v>202223</v>
      </c>
      <c r="C501" s="231" t="s">
        <v>287</v>
      </c>
      <c r="D501" s="1">
        <v>65</v>
      </c>
      <c r="E501" s="1">
        <v>7</v>
      </c>
      <c r="F501" s="2">
        <f t="shared" si="81"/>
        <v>0</v>
      </c>
      <c r="G501" s="236">
        <f t="shared" si="82"/>
        <v>0</v>
      </c>
      <c r="I501" s="3">
        <v>68</v>
      </c>
      <c r="J501" s="3">
        <v>498</v>
      </c>
      <c r="K501" s="133">
        <f>SUM('COR1-2'!J11:J89)</f>
        <v>0</v>
      </c>
    </row>
    <row r="502" spans="1:11" x14ac:dyDescent="0.25">
      <c r="A502" s="5" t="str">
        <f t="shared" si="80"/>
        <v>COR_66_7</v>
      </c>
      <c r="B502" s="1">
        <f t="shared" si="79"/>
        <v>202223</v>
      </c>
      <c r="C502" s="231" t="s">
        <v>287</v>
      </c>
      <c r="D502" s="1">
        <v>66</v>
      </c>
      <c r="E502" s="1">
        <v>7</v>
      </c>
      <c r="F502" s="2">
        <f t="shared" si="81"/>
        <v>0</v>
      </c>
      <c r="G502" s="236">
        <f t="shared" si="82"/>
        <v>0</v>
      </c>
      <c r="I502" s="3">
        <v>69</v>
      </c>
      <c r="J502" s="3">
        <v>499</v>
      </c>
      <c r="K502" s="134">
        <f>K500-K501</f>
        <v>0</v>
      </c>
    </row>
    <row r="503" spans="1:11" x14ac:dyDescent="0.25">
      <c r="A503" s="5" t="str">
        <f t="shared" si="80"/>
        <v>COR_1.1_8</v>
      </c>
      <c r="B503" s="1">
        <f t="shared" si="79"/>
        <v>202223</v>
      </c>
      <c r="C503" s="231" t="s">
        <v>287</v>
      </c>
      <c r="D503" s="1">
        <v>1.1000000000000001</v>
      </c>
      <c r="E503" s="1">
        <v>8</v>
      </c>
      <c r="F503" s="2">
        <f t="shared" si="81"/>
        <v>0</v>
      </c>
      <c r="G503" s="236">
        <f>IF(VLOOKUP(D503,COR1_2,E503+2,FALSE)="",0,VLOOKUP(D503,COR1_2,E503+2,FALSE))</f>
        <v>0</v>
      </c>
      <c r="I503" s="3">
        <v>1</v>
      </c>
      <c r="J503" s="3">
        <v>500</v>
      </c>
      <c r="K503" s="131"/>
    </row>
    <row r="504" spans="1:11" x14ac:dyDescent="0.25">
      <c r="A504" s="5" t="str">
        <f t="shared" si="80"/>
        <v>COR_1.2_8</v>
      </c>
      <c r="B504" s="1">
        <f t="shared" si="79"/>
        <v>202223</v>
      </c>
      <c r="C504" s="231" t="s">
        <v>287</v>
      </c>
      <c r="D504" s="1">
        <v>1.2</v>
      </c>
      <c r="E504" s="1">
        <v>8</v>
      </c>
      <c r="F504" s="2">
        <f t="shared" si="81"/>
        <v>0</v>
      </c>
      <c r="G504" s="236">
        <f t="shared" si="82"/>
        <v>0</v>
      </c>
      <c r="I504" s="3">
        <v>2</v>
      </c>
      <c r="J504" s="3">
        <v>501</v>
      </c>
      <c r="K504" s="132"/>
    </row>
    <row r="505" spans="1:11" x14ac:dyDescent="0.25">
      <c r="A505" s="5" t="str">
        <f t="shared" si="80"/>
        <v>COR_2_8</v>
      </c>
      <c r="B505" s="1">
        <f t="shared" si="79"/>
        <v>202223</v>
      </c>
      <c r="C505" s="231" t="s">
        <v>287</v>
      </c>
      <c r="D505" s="1">
        <v>2</v>
      </c>
      <c r="E505" s="1">
        <v>8</v>
      </c>
      <c r="F505" s="2">
        <f t="shared" si="81"/>
        <v>0</v>
      </c>
      <c r="G505" s="236">
        <f t="shared" si="82"/>
        <v>0</v>
      </c>
      <c r="I505" s="3">
        <v>3</v>
      </c>
      <c r="J505" s="3">
        <v>502</v>
      </c>
      <c r="K505" s="132"/>
    </row>
    <row r="506" spans="1:11" x14ac:dyDescent="0.25">
      <c r="A506" s="5" t="str">
        <f>C506&amp;"_"&amp;D506&amp;"_"&amp;E506</f>
        <v>COR_2.1_8</v>
      </c>
      <c r="B506" s="1">
        <f t="shared" si="17"/>
        <v>202223</v>
      </c>
      <c r="C506" s="231" t="s">
        <v>287</v>
      </c>
      <c r="D506" s="1">
        <v>2.1</v>
      </c>
      <c r="E506" s="608">
        <v>8</v>
      </c>
      <c r="F506" s="2">
        <f t="shared" si="18"/>
        <v>0</v>
      </c>
      <c r="G506" s="236">
        <f>IF(VLOOKUP(D506,COR1_2,E506+2,FALSE)="",0,VLOOKUP(D506,COR1_2,E506+2,FALSE))</f>
        <v>0</v>
      </c>
      <c r="I506" s="3">
        <v>4</v>
      </c>
      <c r="J506" s="3">
        <v>503</v>
      </c>
      <c r="K506" s="132"/>
    </row>
    <row r="507" spans="1:11" x14ac:dyDescent="0.25">
      <c r="A507" s="5" t="str">
        <f t="shared" si="80"/>
        <v>COR_3_8</v>
      </c>
      <c r="B507" s="1">
        <f t="shared" si="79"/>
        <v>202223</v>
      </c>
      <c r="C507" s="231" t="s">
        <v>287</v>
      </c>
      <c r="D507" s="1">
        <v>3</v>
      </c>
      <c r="E507" s="1">
        <v>8</v>
      </c>
      <c r="F507" s="2">
        <f t="shared" si="81"/>
        <v>0</v>
      </c>
      <c r="G507" s="236">
        <f t="shared" si="82"/>
        <v>0</v>
      </c>
      <c r="I507" s="3">
        <v>5</v>
      </c>
      <c r="J507" s="3">
        <v>504</v>
      </c>
      <c r="K507" s="132"/>
    </row>
    <row r="508" spans="1:11" x14ac:dyDescent="0.25">
      <c r="A508" s="5" t="str">
        <f t="shared" si="80"/>
        <v>COR_4_8</v>
      </c>
      <c r="B508" s="1">
        <f t="shared" si="79"/>
        <v>202223</v>
      </c>
      <c r="C508" s="231" t="s">
        <v>287</v>
      </c>
      <c r="D508" s="1">
        <v>4</v>
      </c>
      <c r="E508" s="1">
        <v>8</v>
      </c>
      <c r="F508" s="2">
        <f t="shared" si="81"/>
        <v>0</v>
      </c>
      <c r="G508" s="236">
        <f t="shared" si="82"/>
        <v>0</v>
      </c>
      <c r="I508" s="3">
        <v>6</v>
      </c>
      <c r="J508" s="3">
        <v>505</v>
      </c>
      <c r="K508" s="132"/>
    </row>
    <row r="509" spans="1:11" x14ac:dyDescent="0.25">
      <c r="A509" s="5" t="str">
        <f t="shared" si="80"/>
        <v>COR_5_8</v>
      </c>
      <c r="B509" s="1">
        <f t="shared" si="79"/>
        <v>202223</v>
      </c>
      <c r="C509" s="231" t="s">
        <v>287</v>
      </c>
      <c r="D509" s="1">
        <v>5</v>
      </c>
      <c r="E509" s="1">
        <v>8</v>
      </c>
      <c r="F509" s="2">
        <f t="shared" si="81"/>
        <v>0</v>
      </c>
      <c r="G509" s="236">
        <f t="shared" si="82"/>
        <v>0</v>
      </c>
      <c r="I509" s="3">
        <v>7</v>
      </c>
      <c r="J509" s="3">
        <v>506</v>
      </c>
      <c r="K509" s="132"/>
    </row>
    <row r="510" spans="1:11" x14ac:dyDescent="0.25">
      <c r="A510" s="5" t="str">
        <f t="shared" si="80"/>
        <v>COR_6_8</v>
      </c>
      <c r="B510" s="1">
        <f t="shared" si="79"/>
        <v>202223</v>
      </c>
      <c r="C510" s="231" t="s">
        <v>287</v>
      </c>
      <c r="D510" s="1">
        <v>6</v>
      </c>
      <c r="E510" s="1">
        <v>8</v>
      </c>
      <c r="F510" s="2">
        <f t="shared" si="81"/>
        <v>0</v>
      </c>
      <c r="G510" s="236">
        <f t="shared" si="82"/>
        <v>0</v>
      </c>
      <c r="I510" s="3">
        <v>8</v>
      </c>
      <c r="J510" s="3">
        <v>507</v>
      </c>
      <c r="K510" s="132"/>
    </row>
    <row r="511" spans="1:11" x14ac:dyDescent="0.25">
      <c r="A511" s="5" t="str">
        <f t="shared" si="80"/>
        <v>COR_7_8</v>
      </c>
      <c r="B511" s="1">
        <f t="shared" si="79"/>
        <v>202223</v>
      </c>
      <c r="C511" s="231" t="s">
        <v>287</v>
      </c>
      <c r="D511" s="1">
        <v>7</v>
      </c>
      <c r="E511" s="1">
        <v>8</v>
      </c>
      <c r="F511" s="2">
        <f t="shared" si="81"/>
        <v>0</v>
      </c>
      <c r="G511" s="236">
        <f t="shared" si="82"/>
        <v>0</v>
      </c>
      <c r="I511" s="3">
        <v>9</v>
      </c>
      <c r="J511" s="3">
        <v>508</v>
      </c>
      <c r="K511" s="132"/>
    </row>
    <row r="512" spans="1:11" x14ac:dyDescent="0.25">
      <c r="A512" s="5" t="str">
        <f t="shared" si="80"/>
        <v>COR_8.1_8</v>
      </c>
      <c r="B512" s="1">
        <f t="shared" si="79"/>
        <v>202223</v>
      </c>
      <c r="C512" s="231" t="s">
        <v>287</v>
      </c>
      <c r="D512" s="4">
        <v>8.1</v>
      </c>
      <c r="E512" s="1">
        <v>8</v>
      </c>
      <c r="F512" s="2">
        <f t="shared" si="81"/>
        <v>0</v>
      </c>
      <c r="G512" s="236">
        <f t="shared" si="82"/>
        <v>0</v>
      </c>
      <c r="I512" s="3">
        <v>10</v>
      </c>
      <c r="J512" s="3">
        <v>509</v>
      </c>
      <c r="K512" s="132"/>
    </row>
    <row r="513" spans="1:11" x14ac:dyDescent="0.25">
      <c r="A513" s="5" t="str">
        <f t="shared" si="80"/>
        <v>COR_8.2_8</v>
      </c>
      <c r="B513" s="1">
        <f t="shared" si="79"/>
        <v>202223</v>
      </c>
      <c r="C513" s="231" t="s">
        <v>287</v>
      </c>
      <c r="D513" s="4">
        <v>8.1999999999999993</v>
      </c>
      <c r="E513" s="1">
        <v>8</v>
      </c>
      <c r="F513" s="2">
        <f t="shared" si="81"/>
        <v>0</v>
      </c>
      <c r="G513" s="236">
        <f t="shared" si="82"/>
        <v>0</v>
      </c>
      <c r="I513" s="3">
        <v>11</v>
      </c>
      <c r="J513" s="3">
        <v>510</v>
      </c>
      <c r="K513" s="132"/>
    </row>
    <row r="514" spans="1:11" x14ac:dyDescent="0.25">
      <c r="A514" s="5" t="str">
        <f t="shared" si="80"/>
        <v>COR_8.3_8</v>
      </c>
      <c r="B514" s="1">
        <f t="shared" si="79"/>
        <v>202223</v>
      </c>
      <c r="C514" s="231" t="s">
        <v>287</v>
      </c>
      <c r="D514" s="4">
        <v>8.3000000000000007</v>
      </c>
      <c r="E514" s="1">
        <v>8</v>
      </c>
      <c r="F514" s="2">
        <f t="shared" si="81"/>
        <v>0</v>
      </c>
      <c r="G514" s="236">
        <f t="shared" si="82"/>
        <v>0</v>
      </c>
      <c r="I514" s="3">
        <v>12</v>
      </c>
      <c r="J514" s="3">
        <v>511</v>
      </c>
      <c r="K514" s="132"/>
    </row>
    <row r="515" spans="1:11" x14ac:dyDescent="0.25">
      <c r="A515" s="5" t="str">
        <f t="shared" si="80"/>
        <v>COR_8.4_8</v>
      </c>
      <c r="B515" s="1">
        <f t="shared" si="79"/>
        <v>202223</v>
      </c>
      <c r="C515" s="231" t="s">
        <v>287</v>
      </c>
      <c r="D515" s="4">
        <v>8.4</v>
      </c>
      <c r="E515" s="1">
        <v>8</v>
      </c>
      <c r="F515" s="2">
        <f t="shared" si="81"/>
        <v>0</v>
      </c>
      <c r="G515" s="236">
        <f t="shared" si="82"/>
        <v>0</v>
      </c>
      <c r="I515" s="3">
        <v>13</v>
      </c>
      <c r="J515" s="3">
        <v>512</v>
      </c>
      <c r="K515" s="132"/>
    </row>
    <row r="516" spans="1:11" x14ac:dyDescent="0.25">
      <c r="A516" s="5" t="str">
        <f t="shared" si="80"/>
        <v>COR_8.5_8</v>
      </c>
      <c r="B516" s="1">
        <f t="shared" si="79"/>
        <v>202223</v>
      </c>
      <c r="C516" s="231" t="s">
        <v>287</v>
      </c>
      <c r="D516" s="4">
        <v>8.5</v>
      </c>
      <c r="E516" s="1">
        <v>8</v>
      </c>
      <c r="F516" s="2">
        <f t="shared" si="81"/>
        <v>0</v>
      </c>
      <c r="G516" s="236">
        <f t="shared" si="82"/>
        <v>0</v>
      </c>
      <c r="I516" s="3">
        <v>14</v>
      </c>
      <c r="J516" s="3">
        <v>513</v>
      </c>
      <c r="K516" s="132"/>
    </row>
    <row r="517" spans="1:11" x14ac:dyDescent="0.25">
      <c r="A517" s="5" t="str">
        <f t="shared" si="80"/>
        <v>COR_8.6_8</v>
      </c>
      <c r="B517" s="1">
        <f t="shared" si="79"/>
        <v>202223</v>
      </c>
      <c r="C517" s="231" t="s">
        <v>287</v>
      </c>
      <c r="D517" s="4">
        <v>8.6</v>
      </c>
      <c r="E517" s="1">
        <v>8</v>
      </c>
      <c r="F517" s="2">
        <f t="shared" si="81"/>
        <v>0</v>
      </c>
      <c r="G517" s="236">
        <f t="shared" si="82"/>
        <v>0</v>
      </c>
      <c r="I517" s="3">
        <v>15</v>
      </c>
      <c r="J517" s="3">
        <v>514</v>
      </c>
      <c r="K517" s="132"/>
    </row>
    <row r="518" spans="1:11" x14ac:dyDescent="0.25">
      <c r="A518" s="5" t="str">
        <f t="shared" si="80"/>
        <v>COR_8.7_8</v>
      </c>
      <c r="B518" s="1">
        <f t="shared" si="79"/>
        <v>202223</v>
      </c>
      <c r="C518" s="231" t="s">
        <v>287</v>
      </c>
      <c r="D518" s="4">
        <v>8.6999999999999993</v>
      </c>
      <c r="E518" s="1">
        <v>8</v>
      </c>
      <c r="F518" s="2">
        <f t="shared" si="81"/>
        <v>0</v>
      </c>
      <c r="G518" s="236">
        <f t="shared" si="82"/>
        <v>0</v>
      </c>
      <c r="I518" s="3">
        <v>16</v>
      </c>
      <c r="J518" s="3">
        <v>515</v>
      </c>
      <c r="K518" s="132"/>
    </row>
    <row r="519" spans="1:11" x14ac:dyDescent="0.25">
      <c r="A519" s="5" t="str">
        <f t="shared" si="80"/>
        <v>COR_8_8</v>
      </c>
      <c r="B519" s="1">
        <f t="shared" si="79"/>
        <v>202223</v>
      </c>
      <c r="C519" s="231" t="s">
        <v>287</v>
      </c>
      <c r="D519" s="1">
        <v>8</v>
      </c>
      <c r="E519" s="1">
        <v>8</v>
      </c>
      <c r="F519" s="2">
        <f t="shared" si="81"/>
        <v>0</v>
      </c>
      <c r="G519" s="236">
        <f t="shared" si="82"/>
        <v>0</v>
      </c>
      <c r="I519" s="3">
        <v>17</v>
      </c>
      <c r="J519" s="3">
        <v>516</v>
      </c>
      <c r="K519" s="132"/>
    </row>
    <row r="520" spans="1:11" x14ac:dyDescent="0.25">
      <c r="A520" s="5" t="str">
        <f t="shared" si="80"/>
        <v>COR_9_8</v>
      </c>
      <c r="B520" s="1">
        <f t="shared" si="79"/>
        <v>202223</v>
      </c>
      <c r="C520" s="231" t="s">
        <v>287</v>
      </c>
      <c r="D520" s="1">
        <v>9</v>
      </c>
      <c r="E520" s="1">
        <v>8</v>
      </c>
      <c r="F520" s="2">
        <f t="shared" si="81"/>
        <v>0</v>
      </c>
      <c r="G520" s="236">
        <f t="shared" si="82"/>
        <v>0</v>
      </c>
      <c r="I520" s="3">
        <v>18</v>
      </c>
      <c r="J520" s="3">
        <v>517</v>
      </c>
      <c r="K520" s="132"/>
    </row>
    <row r="521" spans="1:11" x14ac:dyDescent="0.25">
      <c r="A521" s="5" t="str">
        <f t="shared" si="80"/>
        <v>COR_10_8</v>
      </c>
      <c r="B521" s="1">
        <f t="shared" si="79"/>
        <v>202223</v>
      </c>
      <c r="C521" s="231" t="s">
        <v>287</v>
      </c>
      <c r="D521" s="1">
        <v>10</v>
      </c>
      <c r="E521" s="1">
        <v>8</v>
      </c>
      <c r="F521" s="2">
        <f t="shared" si="81"/>
        <v>0</v>
      </c>
      <c r="G521" s="236">
        <f t="shared" si="82"/>
        <v>0</v>
      </c>
      <c r="I521" s="3">
        <v>19</v>
      </c>
      <c r="J521" s="3">
        <v>518</v>
      </c>
      <c r="K521" s="132"/>
    </row>
    <row r="522" spans="1:11" x14ac:dyDescent="0.25">
      <c r="A522" s="5" t="str">
        <f t="shared" si="80"/>
        <v>COR_11_8</v>
      </c>
      <c r="B522" s="1">
        <f t="shared" si="79"/>
        <v>202223</v>
      </c>
      <c r="C522" s="231" t="s">
        <v>287</v>
      </c>
      <c r="D522" s="1">
        <v>11</v>
      </c>
      <c r="E522" s="1">
        <v>8</v>
      </c>
      <c r="F522" s="2">
        <f t="shared" si="81"/>
        <v>0</v>
      </c>
      <c r="G522" s="236">
        <f t="shared" si="82"/>
        <v>0</v>
      </c>
      <c r="I522" s="3">
        <v>20</v>
      </c>
      <c r="J522" s="3">
        <v>519</v>
      </c>
      <c r="K522" s="132"/>
    </row>
    <row r="523" spans="1:11" x14ac:dyDescent="0.25">
      <c r="A523" s="5" t="str">
        <f t="shared" si="80"/>
        <v>COR_12_8</v>
      </c>
      <c r="B523" s="1">
        <f t="shared" ref="B523:B586" si="83">Year</f>
        <v>202223</v>
      </c>
      <c r="C523" s="231" t="s">
        <v>287</v>
      </c>
      <c r="D523" s="1">
        <v>12</v>
      </c>
      <c r="E523" s="1">
        <v>8</v>
      </c>
      <c r="F523" s="2">
        <f t="shared" si="81"/>
        <v>0</v>
      </c>
      <c r="G523" s="236">
        <f t="shared" si="82"/>
        <v>0</v>
      </c>
      <c r="I523" s="3">
        <v>21</v>
      </c>
      <c r="J523" s="3">
        <v>520</v>
      </c>
      <c r="K523" s="132"/>
    </row>
    <row r="524" spans="1:11" x14ac:dyDescent="0.25">
      <c r="A524" s="5" t="str">
        <f t="shared" ref="A524:A587" si="84">C524&amp;"_"&amp;D524&amp;"_"&amp;E524</f>
        <v>COR_13_8</v>
      </c>
      <c r="B524" s="1">
        <f t="shared" si="83"/>
        <v>202223</v>
      </c>
      <c r="C524" s="231" t="s">
        <v>287</v>
      </c>
      <c r="D524" s="1">
        <v>13</v>
      </c>
      <c r="E524" s="1">
        <v>8</v>
      </c>
      <c r="F524" s="2">
        <f t="shared" si="81"/>
        <v>0</v>
      </c>
      <c r="G524" s="236">
        <f t="shared" si="82"/>
        <v>0</v>
      </c>
      <c r="I524" s="3">
        <v>22</v>
      </c>
      <c r="J524" s="3">
        <v>521</v>
      </c>
      <c r="K524" s="132"/>
    </row>
    <row r="525" spans="1:11" x14ac:dyDescent="0.25">
      <c r="A525" s="5" t="str">
        <f t="shared" si="84"/>
        <v>COR_14_8</v>
      </c>
      <c r="B525" s="1">
        <f t="shared" si="83"/>
        <v>202223</v>
      </c>
      <c r="C525" s="231" t="s">
        <v>287</v>
      </c>
      <c r="D525" s="1">
        <v>14</v>
      </c>
      <c r="E525" s="1">
        <v>8</v>
      </c>
      <c r="F525" s="2">
        <f t="shared" si="81"/>
        <v>0</v>
      </c>
      <c r="G525" s="236">
        <f t="shared" si="82"/>
        <v>0</v>
      </c>
      <c r="I525" s="3">
        <v>23</v>
      </c>
      <c r="J525" s="3">
        <v>522</v>
      </c>
      <c r="K525" s="132"/>
    </row>
    <row r="526" spans="1:11" x14ac:dyDescent="0.25">
      <c r="A526" s="5" t="str">
        <f t="shared" si="84"/>
        <v>COR_15_8</v>
      </c>
      <c r="B526" s="1">
        <f t="shared" si="83"/>
        <v>202223</v>
      </c>
      <c r="C526" s="231" t="s">
        <v>287</v>
      </c>
      <c r="D526" s="1">
        <v>15</v>
      </c>
      <c r="E526" s="1">
        <v>8</v>
      </c>
      <c r="F526" s="2">
        <f t="shared" si="81"/>
        <v>0</v>
      </c>
      <c r="G526" s="236">
        <f t="shared" si="82"/>
        <v>0</v>
      </c>
      <c r="I526" s="3">
        <v>24</v>
      </c>
      <c r="J526" s="3">
        <v>523</v>
      </c>
      <c r="K526" s="132"/>
    </row>
    <row r="527" spans="1:11" x14ac:dyDescent="0.25">
      <c r="A527" s="5" t="str">
        <f t="shared" si="84"/>
        <v>COR_16_8</v>
      </c>
      <c r="B527" s="1">
        <f t="shared" si="83"/>
        <v>202223</v>
      </c>
      <c r="C527" s="231" t="s">
        <v>287</v>
      </c>
      <c r="D527" s="1">
        <v>16</v>
      </c>
      <c r="E527" s="1">
        <v>8</v>
      </c>
      <c r="F527" s="2">
        <f t="shared" si="81"/>
        <v>0</v>
      </c>
      <c r="G527" s="236">
        <f t="shared" si="82"/>
        <v>0</v>
      </c>
      <c r="I527" s="3">
        <v>25</v>
      </c>
      <c r="J527" s="3">
        <v>524</v>
      </c>
      <c r="K527" s="132"/>
    </row>
    <row r="528" spans="1:11" x14ac:dyDescent="0.25">
      <c r="A528" s="5" t="str">
        <f t="shared" si="84"/>
        <v>COR_17_8</v>
      </c>
      <c r="B528" s="1">
        <f t="shared" si="83"/>
        <v>202223</v>
      </c>
      <c r="C528" s="231" t="s">
        <v>287</v>
      </c>
      <c r="D528" s="1">
        <v>17</v>
      </c>
      <c r="E528" s="1">
        <v>8</v>
      </c>
      <c r="F528" s="2">
        <f t="shared" si="81"/>
        <v>0</v>
      </c>
      <c r="G528" s="236">
        <f t="shared" si="82"/>
        <v>0</v>
      </c>
      <c r="I528" s="3">
        <v>26</v>
      </c>
      <c r="J528" s="3">
        <v>525</v>
      </c>
      <c r="K528" s="132"/>
    </row>
    <row r="529" spans="1:11" x14ac:dyDescent="0.25">
      <c r="A529" s="5" t="str">
        <f t="shared" si="84"/>
        <v>COR_18_8</v>
      </c>
      <c r="B529" s="1">
        <f t="shared" si="83"/>
        <v>202223</v>
      </c>
      <c r="C529" s="231" t="s">
        <v>287</v>
      </c>
      <c r="D529" s="1">
        <v>18</v>
      </c>
      <c r="E529" s="1">
        <v>8</v>
      </c>
      <c r="F529" s="2">
        <f t="shared" si="81"/>
        <v>0</v>
      </c>
      <c r="G529" s="236">
        <f t="shared" si="82"/>
        <v>0</v>
      </c>
      <c r="I529" s="3">
        <v>27</v>
      </c>
      <c r="J529" s="3">
        <v>526</v>
      </c>
      <c r="K529" s="132"/>
    </row>
    <row r="530" spans="1:11" x14ac:dyDescent="0.25">
      <c r="A530" s="5" t="str">
        <f t="shared" si="84"/>
        <v>COR_20_8</v>
      </c>
      <c r="B530" s="1">
        <f t="shared" si="83"/>
        <v>202223</v>
      </c>
      <c r="C530" s="231" t="s">
        <v>287</v>
      </c>
      <c r="D530" s="1">
        <v>20</v>
      </c>
      <c r="E530" s="1">
        <v>8</v>
      </c>
      <c r="F530" s="2">
        <f t="shared" si="81"/>
        <v>0</v>
      </c>
      <c r="G530" s="236">
        <f t="shared" si="82"/>
        <v>0</v>
      </c>
      <c r="I530" s="3">
        <v>28</v>
      </c>
      <c r="J530" s="3">
        <v>527</v>
      </c>
      <c r="K530" s="132"/>
    </row>
    <row r="531" spans="1:11" x14ac:dyDescent="0.25">
      <c r="A531" s="5" t="str">
        <f t="shared" si="84"/>
        <v>COR_21_8</v>
      </c>
      <c r="B531" s="1">
        <f t="shared" si="83"/>
        <v>202223</v>
      </c>
      <c r="C531" s="231" t="s">
        <v>287</v>
      </c>
      <c r="D531" s="1">
        <v>21</v>
      </c>
      <c r="E531" s="1">
        <v>8</v>
      </c>
      <c r="F531" s="2">
        <f t="shared" si="81"/>
        <v>0</v>
      </c>
      <c r="G531" s="236">
        <f t="shared" si="82"/>
        <v>0</v>
      </c>
      <c r="I531" s="3">
        <v>29</v>
      </c>
      <c r="J531" s="3">
        <v>528</v>
      </c>
      <c r="K531" s="132"/>
    </row>
    <row r="532" spans="1:11" x14ac:dyDescent="0.25">
      <c r="A532" s="5" t="str">
        <f t="shared" si="84"/>
        <v>COR_22_8</v>
      </c>
      <c r="B532" s="1">
        <f t="shared" si="83"/>
        <v>202223</v>
      </c>
      <c r="C532" s="231" t="s">
        <v>287</v>
      </c>
      <c r="D532" s="1">
        <v>22</v>
      </c>
      <c r="E532" s="1">
        <v>8</v>
      </c>
      <c r="F532" s="2">
        <f t="shared" si="81"/>
        <v>0</v>
      </c>
      <c r="G532" s="236">
        <f t="shared" si="82"/>
        <v>0</v>
      </c>
      <c r="I532" s="3">
        <v>30</v>
      </c>
      <c r="J532" s="3">
        <v>529</v>
      </c>
      <c r="K532" s="132"/>
    </row>
    <row r="533" spans="1:11" x14ac:dyDescent="0.25">
      <c r="A533" s="5" t="str">
        <f t="shared" si="84"/>
        <v>COR_23_8</v>
      </c>
      <c r="B533" s="1">
        <f t="shared" si="83"/>
        <v>202223</v>
      </c>
      <c r="C533" s="231" t="s">
        <v>287</v>
      </c>
      <c r="D533" s="1">
        <v>23</v>
      </c>
      <c r="E533" s="1">
        <v>8</v>
      </c>
      <c r="F533" s="2">
        <f t="shared" si="81"/>
        <v>0</v>
      </c>
      <c r="G533" s="236">
        <f t="shared" si="82"/>
        <v>0</v>
      </c>
      <c r="I533" s="3">
        <v>31</v>
      </c>
      <c r="J533" s="3">
        <v>530</v>
      </c>
      <c r="K533" s="132"/>
    </row>
    <row r="534" spans="1:11" x14ac:dyDescent="0.25">
      <c r="A534" s="5" t="str">
        <f t="shared" si="84"/>
        <v>COR_24_8</v>
      </c>
      <c r="B534" s="1">
        <f t="shared" si="83"/>
        <v>202223</v>
      </c>
      <c r="C534" s="231" t="s">
        <v>287</v>
      </c>
      <c r="D534" s="1">
        <v>24</v>
      </c>
      <c r="E534" s="1">
        <v>8</v>
      </c>
      <c r="F534" s="2">
        <f t="shared" si="81"/>
        <v>0</v>
      </c>
      <c r="G534" s="236">
        <f t="shared" si="82"/>
        <v>0</v>
      </c>
      <c r="I534" s="3">
        <v>32</v>
      </c>
      <c r="J534" s="3">
        <v>531</v>
      </c>
      <c r="K534" s="132"/>
    </row>
    <row r="535" spans="1:11" x14ac:dyDescent="0.25">
      <c r="A535" s="5" t="str">
        <f t="shared" si="84"/>
        <v>COR_25_8</v>
      </c>
      <c r="B535" s="1">
        <f t="shared" si="83"/>
        <v>202223</v>
      </c>
      <c r="C535" s="231" t="s">
        <v>287</v>
      </c>
      <c r="D535" s="1">
        <v>25</v>
      </c>
      <c r="E535" s="1">
        <v>8</v>
      </c>
      <c r="F535" s="2">
        <f t="shared" si="81"/>
        <v>0</v>
      </c>
      <c r="G535" s="236">
        <f t="shared" si="82"/>
        <v>0</v>
      </c>
      <c r="I535" s="3">
        <v>33</v>
      </c>
      <c r="J535" s="3">
        <v>532</v>
      </c>
      <c r="K535" s="132"/>
    </row>
    <row r="536" spans="1:11" x14ac:dyDescent="0.25">
      <c r="A536" s="5" t="str">
        <f t="shared" si="84"/>
        <v>COR_26_8</v>
      </c>
      <c r="B536" s="1">
        <f t="shared" si="83"/>
        <v>202223</v>
      </c>
      <c r="C536" s="231" t="s">
        <v>287</v>
      </c>
      <c r="D536" s="1">
        <v>26</v>
      </c>
      <c r="E536" s="1">
        <v>8</v>
      </c>
      <c r="F536" s="2">
        <f t="shared" si="81"/>
        <v>0</v>
      </c>
      <c r="G536" s="236">
        <f t="shared" si="82"/>
        <v>0</v>
      </c>
      <c r="I536" s="3">
        <v>34</v>
      </c>
      <c r="J536" s="3">
        <v>533</v>
      </c>
      <c r="K536" s="132"/>
    </row>
    <row r="537" spans="1:11" x14ac:dyDescent="0.25">
      <c r="A537" s="5" t="str">
        <f t="shared" si="84"/>
        <v>COR_28_8</v>
      </c>
      <c r="B537" s="1">
        <f t="shared" si="83"/>
        <v>202223</v>
      </c>
      <c r="C537" s="231" t="s">
        <v>287</v>
      </c>
      <c r="D537" s="1">
        <v>28</v>
      </c>
      <c r="E537" s="1">
        <v>8</v>
      </c>
      <c r="F537" s="2">
        <f t="shared" si="81"/>
        <v>0</v>
      </c>
      <c r="G537" s="236">
        <f t="shared" si="82"/>
        <v>0</v>
      </c>
      <c r="I537" s="3">
        <v>35</v>
      </c>
      <c r="J537" s="3">
        <v>534</v>
      </c>
      <c r="K537" s="132"/>
    </row>
    <row r="538" spans="1:11" x14ac:dyDescent="0.25">
      <c r="A538" s="5" t="str">
        <f t="shared" si="84"/>
        <v>COR_29_8</v>
      </c>
      <c r="B538" s="1">
        <f t="shared" si="83"/>
        <v>202223</v>
      </c>
      <c r="C538" s="231" t="s">
        <v>287</v>
      </c>
      <c r="D538" s="1">
        <v>29</v>
      </c>
      <c r="E538" s="1">
        <v>8</v>
      </c>
      <c r="F538" s="2">
        <f t="shared" si="81"/>
        <v>0</v>
      </c>
      <c r="G538" s="236">
        <f t="shared" si="82"/>
        <v>0</v>
      </c>
      <c r="I538" s="3">
        <v>36</v>
      </c>
      <c r="J538" s="3">
        <v>535</v>
      </c>
      <c r="K538" s="132"/>
    </row>
    <row r="539" spans="1:11" x14ac:dyDescent="0.25">
      <c r="A539" s="5" t="str">
        <f t="shared" si="84"/>
        <v>COR_32_8</v>
      </c>
      <c r="B539" s="1">
        <f t="shared" si="83"/>
        <v>202223</v>
      </c>
      <c r="C539" s="231" t="s">
        <v>287</v>
      </c>
      <c r="D539" s="1">
        <v>32</v>
      </c>
      <c r="E539" s="1">
        <v>8</v>
      </c>
      <c r="F539" s="2">
        <f t="shared" si="81"/>
        <v>0</v>
      </c>
      <c r="G539" s="236">
        <f t="shared" si="82"/>
        <v>0</v>
      </c>
      <c r="I539" s="3">
        <v>37</v>
      </c>
      <c r="J539" s="3">
        <v>536</v>
      </c>
      <c r="K539" s="132"/>
    </row>
    <row r="540" spans="1:11" x14ac:dyDescent="0.25">
      <c r="A540" s="5" t="str">
        <f t="shared" si="84"/>
        <v>COR_36_8</v>
      </c>
      <c r="B540" s="1">
        <f t="shared" si="83"/>
        <v>202223</v>
      </c>
      <c r="C540" s="231" t="s">
        <v>287</v>
      </c>
      <c r="D540" s="1">
        <v>36</v>
      </c>
      <c r="E540" s="1">
        <v>8</v>
      </c>
      <c r="F540" s="2">
        <f t="shared" si="81"/>
        <v>0</v>
      </c>
      <c r="G540" s="236">
        <f t="shared" si="82"/>
        <v>0</v>
      </c>
      <c r="I540" s="3">
        <v>38</v>
      </c>
      <c r="J540" s="3">
        <v>537</v>
      </c>
      <c r="K540" s="132"/>
    </row>
    <row r="541" spans="1:11" x14ac:dyDescent="0.25">
      <c r="A541" s="5" t="str">
        <f t="shared" si="84"/>
        <v>COR_37_8</v>
      </c>
      <c r="B541" s="1">
        <f t="shared" si="83"/>
        <v>202223</v>
      </c>
      <c r="C541" s="231" t="s">
        <v>287</v>
      </c>
      <c r="D541" s="1">
        <v>37</v>
      </c>
      <c r="E541" s="1">
        <v>8</v>
      </c>
      <c r="F541" s="2">
        <f t="shared" si="81"/>
        <v>0</v>
      </c>
      <c r="G541" s="236">
        <f t="shared" si="82"/>
        <v>0</v>
      </c>
      <c r="I541" s="3">
        <v>39</v>
      </c>
      <c r="J541" s="3">
        <v>538</v>
      </c>
      <c r="K541" s="132"/>
    </row>
    <row r="542" spans="1:11" x14ac:dyDescent="0.25">
      <c r="A542" s="5" t="str">
        <f t="shared" si="84"/>
        <v>COR_38_8</v>
      </c>
      <c r="B542" s="1">
        <f t="shared" si="83"/>
        <v>202223</v>
      </c>
      <c r="C542" s="231" t="s">
        <v>287</v>
      </c>
      <c r="D542" s="1">
        <v>38</v>
      </c>
      <c r="E542" s="1">
        <v>8</v>
      </c>
      <c r="F542" s="2">
        <f t="shared" si="81"/>
        <v>0</v>
      </c>
      <c r="G542" s="236">
        <f t="shared" si="82"/>
        <v>0</v>
      </c>
      <c r="I542" s="3">
        <v>40</v>
      </c>
      <c r="J542" s="3">
        <v>539</v>
      </c>
      <c r="K542" s="132"/>
    </row>
    <row r="543" spans="1:11" x14ac:dyDescent="0.25">
      <c r="A543" s="5" t="str">
        <f t="shared" si="84"/>
        <v>COR_39_8</v>
      </c>
      <c r="B543" s="1">
        <f t="shared" si="83"/>
        <v>202223</v>
      </c>
      <c r="C543" s="231" t="s">
        <v>287</v>
      </c>
      <c r="D543" s="1">
        <v>39</v>
      </c>
      <c r="E543" s="1">
        <v>8</v>
      </c>
      <c r="F543" s="2">
        <f t="shared" si="81"/>
        <v>0</v>
      </c>
      <c r="G543" s="236">
        <f t="shared" si="82"/>
        <v>0</v>
      </c>
      <c r="I543" s="3">
        <v>41</v>
      </c>
      <c r="J543" s="3">
        <v>540</v>
      </c>
      <c r="K543" s="132"/>
    </row>
    <row r="544" spans="1:11" x14ac:dyDescent="0.25">
      <c r="A544" s="5" t="str">
        <f t="shared" si="84"/>
        <v>COR_40_8</v>
      </c>
      <c r="B544" s="1">
        <f t="shared" si="83"/>
        <v>202223</v>
      </c>
      <c r="C544" s="231" t="s">
        <v>287</v>
      </c>
      <c r="D544" s="1">
        <v>40</v>
      </c>
      <c r="E544" s="1">
        <v>8</v>
      </c>
      <c r="F544" s="2">
        <f t="shared" si="81"/>
        <v>0</v>
      </c>
      <c r="G544" s="236">
        <f t="shared" si="82"/>
        <v>0</v>
      </c>
      <c r="I544" s="3">
        <v>42</v>
      </c>
      <c r="J544" s="3">
        <v>541</v>
      </c>
      <c r="K544" s="132"/>
    </row>
    <row r="545" spans="1:11" x14ac:dyDescent="0.25">
      <c r="A545" s="5" t="str">
        <f t="shared" si="84"/>
        <v>COR_41_8</v>
      </c>
      <c r="B545" s="1">
        <f t="shared" si="83"/>
        <v>202223</v>
      </c>
      <c r="C545" s="231" t="s">
        <v>287</v>
      </c>
      <c r="D545" s="1">
        <v>41</v>
      </c>
      <c r="E545" s="1">
        <v>8</v>
      </c>
      <c r="F545" s="2">
        <f t="shared" si="81"/>
        <v>0</v>
      </c>
      <c r="G545" s="236">
        <f t="shared" si="82"/>
        <v>0</v>
      </c>
      <c r="I545" s="3">
        <v>43</v>
      </c>
      <c r="J545" s="3">
        <v>542</v>
      </c>
      <c r="K545" s="132"/>
    </row>
    <row r="546" spans="1:11" x14ac:dyDescent="0.25">
      <c r="A546" s="5" t="str">
        <f t="shared" si="84"/>
        <v>COR_42_8</v>
      </c>
      <c r="B546" s="1">
        <f t="shared" si="83"/>
        <v>202223</v>
      </c>
      <c r="C546" s="231" t="s">
        <v>287</v>
      </c>
      <c r="D546" s="1">
        <v>42</v>
      </c>
      <c r="E546" s="1">
        <v>8</v>
      </c>
      <c r="F546" s="2">
        <f t="shared" si="81"/>
        <v>0</v>
      </c>
      <c r="G546" s="236">
        <f t="shared" si="82"/>
        <v>0</v>
      </c>
      <c r="I546" s="3">
        <v>44</v>
      </c>
      <c r="J546" s="3">
        <v>543</v>
      </c>
      <c r="K546" s="132"/>
    </row>
    <row r="547" spans="1:11" x14ac:dyDescent="0.25">
      <c r="A547" s="5" t="str">
        <f t="shared" si="84"/>
        <v>COR_43_8</v>
      </c>
      <c r="B547" s="1">
        <f t="shared" si="83"/>
        <v>202223</v>
      </c>
      <c r="C547" s="231" t="s">
        <v>287</v>
      </c>
      <c r="D547" s="1">
        <v>43</v>
      </c>
      <c r="E547" s="1">
        <v>8</v>
      </c>
      <c r="F547" s="2">
        <f t="shared" si="81"/>
        <v>0</v>
      </c>
      <c r="G547" s="236">
        <f t="shared" si="82"/>
        <v>0</v>
      </c>
      <c r="I547" s="3">
        <v>45</v>
      </c>
      <c r="J547" s="3">
        <v>544</v>
      </c>
      <c r="K547" s="132"/>
    </row>
    <row r="548" spans="1:11" x14ac:dyDescent="0.25">
      <c r="A548" s="5" t="str">
        <f t="shared" si="84"/>
        <v>COR_44_8</v>
      </c>
      <c r="B548" s="1">
        <f t="shared" si="83"/>
        <v>202223</v>
      </c>
      <c r="C548" s="231" t="s">
        <v>287</v>
      </c>
      <c r="D548" s="1">
        <v>44</v>
      </c>
      <c r="E548" s="1">
        <v>8</v>
      </c>
      <c r="F548" s="2">
        <f t="shared" si="81"/>
        <v>0</v>
      </c>
      <c r="G548" s="236">
        <f t="shared" si="82"/>
        <v>0</v>
      </c>
      <c r="I548" s="3">
        <v>46</v>
      </c>
      <c r="J548" s="3">
        <v>545</v>
      </c>
      <c r="K548" s="132"/>
    </row>
    <row r="549" spans="1:11" x14ac:dyDescent="0.25">
      <c r="A549" s="5" t="str">
        <f t="shared" si="84"/>
        <v>COR_46_8</v>
      </c>
      <c r="B549" s="1">
        <f t="shared" si="83"/>
        <v>202223</v>
      </c>
      <c r="C549" s="231" t="s">
        <v>287</v>
      </c>
      <c r="D549" s="1">
        <v>46</v>
      </c>
      <c r="E549" s="1">
        <v>8</v>
      </c>
      <c r="F549" s="2">
        <f t="shared" si="81"/>
        <v>0</v>
      </c>
      <c r="G549" s="236">
        <f t="shared" si="82"/>
        <v>0</v>
      </c>
      <c r="I549" s="3">
        <v>47</v>
      </c>
      <c r="J549" s="3">
        <v>546</v>
      </c>
      <c r="K549" s="132"/>
    </row>
    <row r="550" spans="1:11" x14ac:dyDescent="0.25">
      <c r="A550" s="5" t="str">
        <f t="shared" si="84"/>
        <v>COR_47_8</v>
      </c>
      <c r="B550" s="1">
        <f t="shared" si="83"/>
        <v>202223</v>
      </c>
      <c r="C550" s="231" t="s">
        <v>287</v>
      </c>
      <c r="D550" s="1">
        <v>47</v>
      </c>
      <c r="E550" s="1">
        <v>8</v>
      </c>
      <c r="F550" s="2">
        <f t="shared" si="81"/>
        <v>0</v>
      </c>
      <c r="G550" s="236">
        <f t="shared" si="82"/>
        <v>0</v>
      </c>
      <c r="I550" s="3">
        <v>48</v>
      </c>
      <c r="J550" s="3">
        <v>547</v>
      </c>
      <c r="K550" s="132"/>
    </row>
    <row r="551" spans="1:11" x14ac:dyDescent="0.25">
      <c r="A551" s="5" t="str">
        <f t="shared" si="84"/>
        <v>COR_48_8</v>
      </c>
      <c r="B551" s="1">
        <f t="shared" si="83"/>
        <v>202223</v>
      </c>
      <c r="C551" s="231" t="s">
        <v>287</v>
      </c>
      <c r="D551" s="1">
        <v>48</v>
      </c>
      <c r="E551" s="1">
        <v>8</v>
      </c>
      <c r="F551" s="2">
        <f t="shared" si="81"/>
        <v>0</v>
      </c>
      <c r="G551" s="236">
        <f t="shared" si="82"/>
        <v>0</v>
      </c>
      <c r="I551" s="3">
        <v>49</v>
      </c>
      <c r="J551" s="3">
        <v>548</v>
      </c>
      <c r="K551" s="132"/>
    </row>
    <row r="552" spans="1:11" x14ac:dyDescent="0.25">
      <c r="A552" s="5" t="str">
        <f t="shared" si="84"/>
        <v>COR_49_8</v>
      </c>
      <c r="B552" s="1">
        <f t="shared" si="83"/>
        <v>202223</v>
      </c>
      <c r="C552" s="231" t="s">
        <v>287</v>
      </c>
      <c r="D552" s="1">
        <v>49</v>
      </c>
      <c r="E552" s="1">
        <v>8</v>
      </c>
      <c r="F552" s="2">
        <f t="shared" si="81"/>
        <v>0</v>
      </c>
      <c r="G552" s="236">
        <f t="shared" si="82"/>
        <v>0</v>
      </c>
      <c r="I552" s="3">
        <v>50</v>
      </c>
      <c r="J552" s="3">
        <v>549</v>
      </c>
      <c r="K552" s="132"/>
    </row>
    <row r="553" spans="1:11" x14ac:dyDescent="0.25">
      <c r="A553" s="5" t="str">
        <f t="shared" si="84"/>
        <v>COR_50_8</v>
      </c>
      <c r="B553" s="1">
        <f t="shared" si="83"/>
        <v>202223</v>
      </c>
      <c r="C553" s="231" t="s">
        <v>287</v>
      </c>
      <c r="D553" s="1">
        <v>50</v>
      </c>
      <c r="E553" s="1">
        <v>8</v>
      </c>
      <c r="F553" s="2">
        <f t="shared" si="81"/>
        <v>0</v>
      </c>
      <c r="G553" s="236">
        <f t="shared" si="82"/>
        <v>0</v>
      </c>
      <c r="I553" s="3">
        <v>51</v>
      </c>
      <c r="J553" s="3">
        <v>550</v>
      </c>
      <c r="K553" s="132"/>
    </row>
    <row r="554" spans="1:11" x14ac:dyDescent="0.25">
      <c r="A554" s="5" t="str">
        <f t="shared" si="84"/>
        <v>COR_51_8</v>
      </c>
      <c r="B554" s="1">
        <f t="shared" si="83"/>
        <v>202223</v>
      </c>
      <c r="C554" s="231" t="s">
        <v>287</v>
      </c>
      <c r="D554" s="1">
        <v>51</v>
      </c>
      <c r="E554" s="1">
        <v>8</v>
      </c>
      <c r="F554" s="2">
        <f t="shared" si="81"/>
        <v>0</v>
      </c>
      <c r="G554" s="236">
        <f t="shared" si="82"/>
        <v>0</v>
      </c>
      <c r="I554" s="3">
        <v>52</v>
      </c>
      <c r="J554" s="3">
        <v>551</v>
      </c>
      <c r="K554" s="132"/>
    </row>
    <row r="555" spans="1:11" x14ac:dyDescent="0.25">
      <c r="A555" s="5" t="str">
        <f t="shared" si="84"/>
        <v>COR_52_8</v>
      </c>
      <c r="B555" s="1">
        <f t="shared" si="83"/>
        <v>202223</v>
      </c>
      <c r="C555" s="231" t="s">
        <v>287</v>
      </c>
      <c r="D555" s="1">
        <v>52</v>
      </c>
      <c r="E555" s="1">
        <v>8</v>
      </c>
      <c r="F555" s="2">
        <f t="shared" si="81"/>
        <v>0</v>
      </c>
      <c r="G555" s="236">
        <f t="shared" si="82"/>
        <v>0</v>
      </c>
      <c r="I555" s="3">
        <v>53</v>
      </c>
      <c r="J555" s="3">
        <v>552</v>
      </c>
      <c r="K555" s="132"/>
    </row>
    <row r="556" spans="1:11" x14ac:dyDescent="0.25">
      <c r="A556" s="5" t="str">
        <f t="shared" si="84"/>
        <v>COR_52.1_8</v>
      </c>
      <c r="B556" s="1">
        <f t="shared" si="83"/>
        <v>202223</v>
      </c>
      <c r="C556" s="231" t="s">
        <v>287</v>
      </c>
      <c r="D556" s="1">
        <v>52.1</v>
      </c>
      <c r="E556" s="1">
        <v>8</v>
      </c>
      <c r="F556" s="2">
        <f t="shared" si="81"/>
        <v>0</v>
      </c>
      <c r="G556" s="236">
        <f>IF(VLOOKUP(D556,COR1_2,E556+2,FALSE)="",0,VLOOKUP(D556,COR1_2,E556+2,FALSE))</f>
        <v>0</v>
      </c>
      <c r="I556" s="3">
        <v>54</v>
      </c>
      <c r="J556" s="3">
        <v>553</v>
      </c>
      <c r="K556" s="132"/>
    </row>
    <row r="557" spans="1:11" x14ac:dyDescent="0.25">
      <c r="A557" s="5" t="str">
        <f t="shared" si="84"/>
        <v>COR_52.2_8</v>
      </c>
      <c r="B557" s="1">
        <f t="shared" si="83"/>
        <v>202223</v>
      </c>
      <c r="C557" s="231" t="s">
        <v>287</v>
      </c>
      <c r="D557" s="1">
        <v>52.2</v>
      </c>
      <c r="E557" s="1">
        <v>8</v>
      </c>
      <c r="F557" s="2">
        <f t="shared" si="81"/>
        <v>0</v>
      </c>
      <c r="G557" s="236">
        <f>IF(VLOOKUP(D557,COR1_2,E557+2,FALSE)="",0,VLOOKUP(D557,COR1_2,E557+2,FALSE))</f>
        <v>0</v>
      </c>
      <c r="I557" s="3">
        <v>55</v>
      </c>
      <c r="J557" s="3">
        <v>554</v>
      </c>
      <c r="K557" s="132"/>
    </row>
    <row r="558" spans="1:11" x14ac:dyDescent="0.25">
      <c r="A558" s="5" t="str">
        <f t="shared" si="84"/>
        <v>COR_52.3_8</v>
      </c>
      <c r="B558" s="1">
        <f t="shared" si="83"/>
        <v>202223</v>
      </c>
      <c r="C558" s="231" t="s">
        <v>287</v>
      </c>
      <c r="D558" s="1">
        <v>52.3</v>
      </c>
      <c r="E558" s="1">
        <v>8</v>
      </c>
      <c r="F558" s="2">
        <f t="shared" si="81"/>
        <v>0</v>
      </c>
      <c r="G558" s="236">
        <f>IF(VLOOKUP(D558,COR1_2,E558+2,FALSE)="",0,VLOOKUP(D558,COR1_2,E558+2,FALSE))</f>
        <v>0</v>
      </c>
      <c r="I558" s="3">
        <v>56</v>
      </c>
      <c r="J558" s="3">
        <v>555</v>
      </c>
      <c r="K558" s="132"/>
    </row>
    <row r="559" spans="1:11" x14ac:dyDescent="0.25">
      <c r="A559" s="5" t="str">
        <f t="shared" si="84"/>
        <v>COR_52.4_8</v>
      </c>
      <c r="B559" s="1">
        <f t="shared" si="83"/>
        <v>202223</v>
      </c>
      <c r="C559" s="231" t="s">
        <v>287</v>
      </c>
      <c r="D559" s="1">
        <v>52.4</v>
      </c>
      <c r="E559" s="1">
        <v>8</v>
      </c>
      <c r="F559" s="2">
        <f t="shared" si="81"/>
        <v>0</v>
      </c>
      <c r="G559" s="236">
        <f>IF(VLOOKUP(D559,COR1_2,E559+2,FALSE)="",0,VLOOKUP(D559,COR1_2,E559+2,FALSE))</f>
        <v>0</v>
      </c>
      <c r="I559" s="3">
        <v>57</v>
      </c>
      <c r="J559" s="3">
        <v>556</v>
      </c>
      <c r="K559" s="132"/>
    </row>
    <row r="560" spans="1:11" x14ac:dyDescent="0.25">
      <c r="A560" s="5" t="str">
        <f t="shared" si="84"/>
        <v>COR_53_8</v>
      </c>
      <c r="B560" s="1">
        <f t="shared" si="83"/>
        <v>202223</v>
      </c>
      <c r="C560" s="231" t="s">
        <v>287</v>
      </c>
      <c r="D560" s="1">
        <v>53</v>
      </c>
      <c r="E560" s="1">
        <v>8</v>
      </c>
      <c r="F560" s="2">
        <f t="shared" si="81"/>
        <v>0</v>
      </c>
      <c r="G560" s="236">
        <f t="shared" si="82"/>
        <v>0</v>
      </c>
      <c r="I560" s="3">
        <v>58</v>
      </c>
      <c r="J560" s="3">
        <v>557</v>
      </c>
      <c r="K560" s="132"/>
    </row>
    <row r="561" spans="1:11" x14ac:dyDescent="0.25">
      <c r="A561" s="5" t="str">
        <f t="shared" si="84"/>
        <v>COR_54_8</v>
      </c>
      <c r="B561" s="1">
        <f t="shared" si="83"/>
        <v>202223</v>
      </c>
      <c r="C561" s="231" t="s">
        <v>287</v>
      </c>
      <c r="D561" s="1">
        <v>54</v>
      </c>
      <c r="E561" s="1">
        <v>8</v>
      </c>
      <c r="F561" s="2">
        <f t="shared" ref="F561:F625" si="85">UANumber</f>
        <v>0</v>
      </c>
      <c r="G561" s="236">
        <f t="shared" si="82"/>
        <v>0</v>
      </c>
      <c r="I561" s="3">
        <v>59</v>
      </c>
      <c r="J561" s="3">
        <v>558</v>
      </c>
      <c r="K561" s="132"/>
    </row>
    <row r="562" spans="1:11" x14ac:dyDescent="0.25">
      <c r="A562" s="5" t="str">
        <f t="shared" si="84"/>
        <v>COR_55_8</v>
      </c>
      <c r="B562" s="1">
        <f t="shared" si="83"/>
        <v>202223</v>
      </c>
      <c r="C562" s="231" t="s">
        <v>287</v>
      </c>
      <c r="D562" s="1">
        <v>55</v>
      </c>
      <c r="E562" s="1">
        <v>8</v>
      </c>
      <c r="F562" s="2">
        <f t="shared" si="85"/>
        <v>0</v>
      </c>
      <c r="G562" s="236">
        <f t="shared" si="82"/>
        <v>0</v>
      </c>
      <c r="I562" s="3">
        <v>60</v>
      </c>
      <c r="J562" s="3">
        <v>559</v>
      </c>
      <c r="K562" s="132"/>
    </row>
    <row r="563" spans="1:11" x14ac:dyDescent="0.25">
      <c r="A563" s="5" t="str">
        <f t="shared" si="84"/>
        <v>COR_55.1_8</v>
      </c>
      <c r="B563" s="1">
        <f t="shared" si="83"/>
        <v>202223</v>
      </c>
      <c r="C563" s="231" t="s">
        <v>287</v>
      </c>
      <c r="D563" s="1">
        <v>55.1</v>
      </c>
      <c r="E563" s="1">
        <v>8</v>
      </c>
      <c r="F563" s="2">
        <f t="shared" si="85"/>
        <v>0</v>
      </c>
      <c r="G563" s="236">
        <f>IF(VLOOKUP(D563,COR1_2,E563+2,FALSE)="",0,VLOOKUP(D563,COR1_2,E563+2,FALSE))</f>
        <v>0</v>
      </c>
      <c r="I563" s="3">
        <v>61</v>
      </c>
      <c r="J563" s="3">
        <v>560</v>
      </c>
      <c r="K563" s="132"/>
    </row>
    <row r="564" spans="1:11" x14ac:dyDescent="0.25">
      <c r="A564" s="5" t="str">
        <f t="shared" si="84"/>
        <v>COR_56.1_8</v>
      </c>
      <c r="B564" s="1">
        <f t="shared" si="83"/>
        <v>202223</v>
      </c>
      <c r="C564" s="231" t="s">
        <v>287</v>
      </c>
      <c r="D564" s="1">
        <v>56.1</v>
      </c>
      <c r="E564" s="1">
        <v>8</v>
      </c>
      <c r="F564" s="2">
        <f t="shared" si="85"/>
        <v>0</v>
      </c>
      <c r="G564" s="236">
        <f>IF(VLOOKUP(D564,COR1_2,E564+2,FALSE)="",0,VLOOKUP(D564,COR1_2,E564+2,FALSE))</f>
        <v>0</v>
      </c>
      <c r="I564" s="3">
        <v>62</v>
      </c>
      <c r="J564" s="3">
        <v>561</v>
      </c>
      <c r="K564" s="132"/>
    </row>
    <row r="565" spans="1:11" x14ac:dyDescent="0.25">
      <c r="A565" s="5" t="str">
        <f t="shared" si="84"/>
        <v>COR_56.2_8</v>
      </c>
      <c r="B565" s="1">
        <f t="shared" si="83"/>
        <v>202223</v>
      </c>
      <c r="C565" s="231" t="s">
        <v>287</v>
      </c>
      <c r="D565" s="1">
        <v>56.2</v>
      </c>
      <c r="E565" s="1">
        <v>8</v>
      </c>
      <c r="F565" s="2">
        <f t="shared" si="85"/>
        <v>0</v>
      </c>
      <c r="G565" s="236">
        <f>IF(VLOOKUP(D565,COR1_2,E565+2,FALSE)="",0,VLOOKUP(D565,COR1_2,E565+2,FALSE))</f>
        <v>0</v>
      </c>
      <c r="I565" s="3">
        <v>63</v>
      </c>
      <c r="J565" s="3">
        <v>562</v>
      </c>
      <c r="K565" s="132"/>
    </row>
    <row r="566" spans="1:11" x14ac:dyDescent="0.25">
      <c r="A566" s="5" t="str">
        <f t="shared" si="84"/>
        <v>COR_57_8</v>
      </c>
      <c r="B566" s="1">
        <f t="shared" si="83"/>
        <v>202223</v>
      </c>
      <c r="C566" s="231" t="s">
        <v>287</v>
      </c>
      <c r="D566" s="1">
        <v>57</v>
      </c>
      <c r="E566" s="1">
        <v>8</v>
      </c>
      <c r="F566" s="2">
        <f t="shared" si="85"/>
        <v>0</v>
      </c>
      <c r="G566" s="236">
        <f t="shared" si="82"/>
        <v>0</v>
      </c>
      <c r="I566" s="3">
        <v>64</v>
      </c>
      <c r="J566" s="3">
        <v>563</v>
      </c>
      <c r="K566" s="132"/>
    </row>
    <row r="567" spans="1:11" x14ac:dyDescent="0.25">
      <c r="A567" s="5" t="str">
        <f t="shared" si="84"/>
        <v>COR_58_8</v>
      </c>
      <c r="B567" s="1">
        <f t="shared" si="83"/>
        <v>202223</v>
      </c>
      <c r="C567" s="231" t="s">
        <v>287</v>
      </c>
      <c r="D567" s="1">
        <v>58</v>
      </c>
      <c r="E567" s="1">
        <v>8</v>
      </c>
      <c r="F567" s="2">
        <f t="shared" si="85"/>
        <v>0</v>
      </c>
      <c r="G567" s="236">
        <f t="shared" si="82"/>
        <v>0</v>
      </c>
      <c r="I567" s="3">
        <v>65</v>
      </c>
      <c r="J567" s="3">
        <v>564</v>
      </c>
      <c r="K567" s="132"/>
    </row>
    <row r="568" spans="1:11" x14ac:dyDescent="0.25">
      <c r="A568" s="5" t="str">
        <f t="shared" si="84"/>
        <v>COR_59_8</v>
      </c>
      <c r="B568" s="1">
        <f t="shared" si="83"/>
        <v>202223</v>
      </c>
      <c r="C568" s="231" t="s">
        <v>287</v>
      </c>
      <c r="D568" s="1">
        <v>59</v>
      </c>
      <c r="E568" s="1">
        <v>8</v>
      </c>
      <c r="F568" s="2">
        <f t="shared" si="85"/>
        <v>0</v>
      </c>
      <c r="G568" s="236">
        <f t="shared" si="82"/>
        <v>0</v>
      </c>
      <c r="I568" s="3">
        <v>66</v>
      </c>
      <c r="J568" s="3">
        <v>565</v>
      </c>
      <c r="K568" s="132"/>
    </row>
    <row r="569" spans="1:11" x14ac:dyDescent="0.25">
      <c r="A569" s="5" t="str">
        <f t="shared" si="84"/>
        <v>COR_60_8</v>
      </c>
      <c r="B569" s="1">
        <f t="shared" si="83"/>
        <v>202223</v>
      </c>
      <c r="C569" s="231" t="s">
        <v>287</v>
      </c>
      <c r="D569" s="1">
        <v>60</v>
      </c>
      <c r="E569" s="1">
        <v>8</v>
      </c>
      <c r="F569" s="2">
        <f t="shared" si="85"/>
        <v>0</v>
      </c>
      <c r="G569" s="236">
        <f t="shared" si="82"/>
        <v>0</v>
      </c>
      <c r="I569" s="3">
        <v>67</v>
      </c>
      <c r="J569" s="3">
        <v>566</v>
      </c>
      <c r="K569" s="132"/>
    </row>
    <row r="570" spans="1:11" x14ac:dyDescent="0.25">
      <c r="A570" s="5" t="str">
        <f t="shared" si="84"/>
        <v>COR_61_8</v>
      </c>
      <c r="B570" s="1">
        <f t="shared" si="83"/>
        <v>202223</v>
      </c>
      <c r="C570" s="231" t="s">
        <v>287</v>
      </c>
      <c r="D570" s="1">
        <v>61</v>
      </c>
      <c r="E570" s="1">
        <v>8</v>
      </c>
      <c r="F570" s="2">
        <f t="shared" si="85"/>
        <v>0</v>
      </c>
      <c r="G570" s="236">
        <f t="shared" ref="G570:G637" si="86">IF(VLOOKUP(D570,COR1_2,E570+2,FALSE)="",0,VLOOKUP(D570,COR1_2,E570+2,FALSE))</f>
        <v>0</v>
      </c>
      <c r="I570" s="3">
        <v>68</v>
      </c>
      <c r="J570" s="3">
        <v>567</v>
      </c>
      <c r="K570" s="132"/>
    </row>
    <row r="571" spans="1:11" x14ac:dyDescent="0.25">
      <c r="A571" s="5" t="str">
        <f t="shared" si="84"/>
        <v>COR_62_8</v>
      </c>
      <c r="B571" s="1">
        <f t="shared" si="83"/>
        <v>202223</v>
      </c>
      <c r="C571" s="231" t="s">
        <v>287</v>
      </c>
      <c r="D571" s="1">
        <v>62</v>
      </c>
      <c r="E571" s="1">
        <v>8</v>
      </c>
      <c r="F571" s="2">
        <f t="shared" si="85"/>
        <v>0</v>
      </c>
      <c r="G571" s="236">
        <f t="shared" si="86"/>
        <v>0</v>
      </c>
      <c r="I571" s="3">
        <v>69</v>
      </c>
      <c r="J571" s="3">
        <v>568</v>
      </c>
      <c r="K571" s="132"/>
    </row>
    <row r="572" spans="1:11" x14ac:dyDescent="0.25">
      <c r="A572" s="5" t="str">
        <f t="shared" si="84"/>
        <v>COR_63_8</v>
      </c>
      <c r="B572" s="1">
        <f t="shared" si="83"/>
        <v>202223</v>
      </c>
      <c r="C572" s="231" t="s">
        <v>287</v>
      </c>
      <c r="D572" s="1">
        <v>63</v>
      </c>
      <c r="E572" s="1">
        <v>8</v>
      </c>
      <c r="F572" s="2">
        <f t="shared" si="85"/>
        <v>0</v>
      </c>
      <c r="G572" s="236">
        <f t="shared" si="86"/>
        <v>0</v>
      </c>
      <c r="I572" s="3">
        <v>70</v>
      </c>
      <c r="J572" s="3">
        <v>569</v>
      </c>
      <c r="K572" s="133">
        <f>SUM(G503:G574)</f>
        <v>0</v>
      </c>
    </row>
    <row r="573" spans="1:11" x14ac:dyDescent="0.25">
      <c r="A573" s="5" t="str">
        <f t="shared" si="84"/>
        <v>COR_65_8</v>
      </c>
      <c r="B573" s="1">
        <f t="shared" si="83"/>
        <v>202223</v>
      </c>
      <c r="C573" s="231" t="s">
        <v>287</v>
      </c>
      <c r="D573" s="1">
        <v>65</v>
      </c>
      <c r="E573" s="1">
        <v>8</v>
      </c>
      <c r="F573" s="2">
        <f t="shared" si="85"/>
        <v>0</v>
      </c>
      <c r="G573" s="236">
        <f t="shared" si="86"/>
        <v>0</v>
      </c>
      <c r="I573" s="3">
        <v>71</v>
      </c>
      <c r="J573" s="3">
        <v>570</v>
      </c>
      <c r="K573" s="133">
        <f>SUM('COR1-2'!K11:K89)</f>
        <v>0</v>
      </c>
    </row>
    <row r="574" spans="1:11" x14ac:dyDescent="0.25">
      <c r="A574" s="5" t="str">
        <f t="shared" si="84"/>
        <v>COR_66_8</v>
      </c>
      <c r="B574" s="1">
        <f t="shared" si="83"/>
        <v>202223</v>
      </c>
      <c r="C574" s="231" t="s">
        <v>287</v>
      </c>
      <c r="D574" s="1">
        <v>66</v>
      </c>
      <c r="E574" s="1">
        <v>8</v>
      </c>
      <c r="F574" s="2">
        <f t="shared" si="85"/>
        <v>0</v>
      </c>
      <c r="G574" s="236">
        <f t="shared" si="86"/>
        <v>0</v>
      </c>
      <c r="I574" s="3">
        <v>72</v>
      </c>
      <c r="J574" s="3">
        <v>571</v>
      </c>
      <c r="K574" s="134">
        <f>K572-K573</f>
        <v>0</v>
      </c>
    </row>
    <row r="575" spans="1:11" x14ac:dyDescent="0.25">
      <c r="A575" s="5" t="str">
        <f t="shared" si="84"/>
        <v>COR_1.1_9</v>
      </c>
      <c r="B575" s="1">
        <f t="shared" si="83"/>
        <v>202223</v>
      </c>
      <c r="C575" s="231" t="s">
        <v>287</v>
      </c>
      <c r="D575" s="1">
        <v>1.1000000000000001</v>
      </c>
      <c r="E575" s="1">
        <v>9</v>
      </c>
      <c r="F575" s="2">
        <f t="shared" si="85"/>
        <v>0</v>
      </c>
      <c r="G575" s="236">
        <f>IF(VLOOKUP(D575,COR1_2,E575+2,FALSE)="",0,VLOOKUP(D575,COR1_2,E575+2,FALSE))</f>
        <v>0</v>
      </c>
      <c r="I575" s="3">
        <v>1</v>
      </c>
      <c r="J575" s="3">
        <v>572</v>
      </c>
      <c r="K575" s="131"/>
    </row>
    <row r="576" spans="1:11" x14ac:dyDescent="0.25">
      <c r="A576" s="5" t="str">
        <f t="shared" si="84"/>
        <v>COR_1.2_9</v>
      </c>
      <c r="B576" s="1">
        <f t="shared" si="83"/>
        <v>202223</v>
      </c>
      <c r="C576" s="231" t="s">
        <v>287</v>
      </c>
      <c r="D576" s="1">
        <v>1.2</v>
      </c>
      <c r="E576" s="1">
        <v>9</v>
      </c>
      <c r="F576" s="2">
        <f t="shared" si="85"/>
        <v>0</v>
      </c>
      <c r="G576" s="236">
        <f t="shared" si="86"/>
        <v>0</v>
      </c>
      <c r="I576" s="3">
        <v>2</v>
      </c>
      <c r="J576" s="3">
        <v>573</v>
      </c>
      <c r="K576" s="132"/>
    </row>
    <row r="577" spans="1:11" x14ac:dyDescent="0.25">
      <c r="A577" s="5" t="str">
        <f t="shared" si="84"/>
        <v>COR_2_9</v>
      </c>
      <c r="B577" s="1">
        <f t="shared" si="83"/>
        <v>202223</v>
      </c>
      <c r="C577" s="231" t="s">
        <v>287</v>
      </c>
      <c r="D577" s="1">
        <v>2</v>
      </c>
      <c r="E577" s="1">
        <v>9</v>
      </c>
      <c r="F577" s="2">
        <f t="shared" si="85"/>
        <v>0</v>
      </c>
      <c r="G577" s="236">
        <f t="shared" si="86"/>
        <v>0</v>
      </c>
      <c r="I577" s="3">
        <v>3</v>
      </c>
      <c r="J577" s="3">
        <v>574</v>
      </c>
      <c r="K577" s="132"/>
    </row>
    <row r="578" spans="1:11" x14ac:dyDescent="0.25">
      <c r="A578" s="5" t="str">
        <f>C578&amp;"_"&amp;D578&amp;"_"&amp;E578</f>
        <v>COR_2.1_9</v>
      </c>
      <c r="B578" s="1">
        <f t="shared" si="17"/>
        <v>202223</v>
      </c>
      <c r="C578" s="231" t="s">
        <v>287</v>
      </c>
      <c r="D578" s="1">
        <v>2.1</v>
      </c>
      <c r="E578" s="608">
        <v>9</v>
      </c>
      <c r="F578" s="2">
        <f t="shared" si="18"/>
        <v>0</v>
      </c>
      <c r="G578" s="236">
        <f>IF(VLOOKUP(D578,COR1_2,E578+2,FALSE)="",0,VLOOKUP(D578,COR1_2,E578+2,FALSE))</f>
        <v>0</v>
      </c>
      <c r="I578" s="3">
        <v>4</v>
      </c>
      <c r="J578" s="3">
        <v>575</v>
      </c>
      <c r="K578" s="132"/>
    </row>
    <row r="579" spans="1:11" x14ac:dyDescent="0.25">
      <c r="A579" s="5" t="str">
        <f t="shared" si="84"/>
        <v>COR_3_9</v>
      </c>
      <c r="B579" s="1">
        <f t="shared" si="83"/>
        <v>202223</v>
      </c>
      <c r="C579" s="231" t="s">
        <v>287</v>
      </c>
      <c r="D579" s="1">
        <v>3</v>
      </c>
      <c r="E579" s="1">
        <v>9</v>
      </c>
      <c r="F579" s="2">
        <f t="shared" si="85"/>
        <v>0</v>
      </c>
      <c r="G579" s="236">
        <f t="shared" si="86"/>
        <v>0</v>
      </c>
      <c r="I579" s="3">
        <v>5</v>
      </c>
      <c r="J579" s="3">
        <v>576</v>
      </c>
      <c r="K579" s="132"/>
    </row>
    <row r="580" spans="1:11" x14ac:dyDescent="0.25">
      <c r="A580" s="5" t="str">
        <f t="shared" si="84"/>
        <v>COR_4_9</v>
      </c>
      <c r="B580" s="1">
        <f t="shared" si="83"/>
        <v>202223</v>
      </c>
      <c r="C580" s="231" t="s">
        <v>287</v>
      </c>
      <c r="D580" s="1">
        <v>4</v>
      </c>
      <c r="E580" s="1">
        <v>9</v>
      </c>
      <c r="F580" s="2">
        <f t="shared" si="85"/>
        <v>0</v>
      </c>
      <c r="G580" s="236">
        <f t="shared" si="86"/>
        <v>0</v>
      </c>
      <c r="I580" s="3">
        <v>6</v>
      </c>
      <c r="J580" s="3">
        <v>577</v>
      </c>
      <c r="K580" s="132"/>
    </row>
    <row r="581" spans="1:11" x14ac:dyDescent="0.25">
      <c r="A581" s="5" t="str">
        <f t="shared" si="84"/>
        <v>COR_5_9</v>
      </c>
      <c r="B581" s="1">
        <f t="shared" si="83"/>
        <v>202223</v>
      </c>
      <c r="C581" s="231" t="s">
        <v>287</v>
      </c>
      <c r="D581" s="1">
        <v>5</v>
      </c>
      <c r="E581" s="1">
        <v>9</v>
      </c>
      <c r="F581" s="2">
        <f t="shared" si="85"/>
        <v>0</v>
      </c>
      <c r="G581" s="236">
        <f t="shared" si="86"/>
        <v>0</v>
      </c>
      <c r="I581" s="3">
        <v>7</v>
      </c>
      <c r="J581" s="3">
        <v>578</v>
      </c>
      <c r="K581" s="132"/>
    </row>
    <row r="582" spans="1:11" x14ac:dyDescent="0.25">
      <c r="A582" s="5" t="str">
        <f t="shared" si="84"/>
        <v>COR_6_9</v>
      </c>
      <c r="B582" s="1">
        <f t="shared" si="83"/>
        <v>202223</v>
      </c>
      <c r="C582" s="231" t="s">
        <v>287</v>
      </c>
      <c r="D582" s="1">
        <v>6</v>
      </c>
      <c r="E582" s="1">
        <v>9</v>
      </c>
      <c r="F582" s="2">
        <f t="shared" si="85"/>
        <v>0</v>
      </c>
      <c r="G582" s="236">
        <f t="shared" si="86"/>
        <v>0</v>
      </c>
      <c r="I582" s="3">
        <v>8</v>
      </c>
      <c r="J582" s="3">
        <v>579</v>
      </c>
      <c r="K582" s="132"/>
    </row>
    <row r="583" spans="1:11" x14ac:dyDescent="0.25">
      <c r="A583" s="5" t="str">
        <f t="shared" si="84"/>
        <v>COR_7_9</v>
      </c>
      <c r="B583" s="1">
        <f t="shared" si="83"/>
        <v>202223</v>
      </c>
      <c r="C583" s="231" t="s">
        <v>287</v>
      </c>
      <c r="D583" s="1">
        <v>7</v>
      </c>
      <c r="E583" s="1">
        <v>9</v>
      </c>
      <c r="F583" s="2">
        <f t="shared" si="85"/>
        <v>0</v>
      </c>
      <c r="G583" s="236">
        <f t="shared" si="86"/>
        <v>0</v>
      </c>
      <c r="I583" s="3">
        <v>9</v>
      </c>
      <c r="J583" s="3">
        <v>580</v>
      </c>
      <c r="K583" s="132"/>
    </row>
    <row r="584" spans="1:11" x14ac:dyDescent="0.25">
      <c r="A584" s="5" t="str">
        <f t="shared" si="84"/>
        <v>COR_8.1_9</v>
      </c>
      <c r="B584" s="1">
        <f t="shared" si="83"/>
        <v>202223</v>
      </c>
      <c r="C584" s="231" t="s">
        <v>287</v>
      </c>
      <c r="D584" s="4">
        <v>8.1</v>
      </c>
      <c r="E584" s="1">
        <v>9</v>
      </c>
      <c r="F584" s="2">
        <f t="shared" si="85"/>
        <v>0</v>
      </c>
      <c r="G584" s="236">
        <f t="shared" si="86"/>
        <v>0</v>
      </c>
      <c r="I584" s="3">
        <v>10</v>
      </c>
      <c r="J584" s="3">
        <v>581</v>
      </c>
      <c r="K584" s="132"/>
    </row>
    <row r="585" spans="1:11" x14ac:dyDescent="0.25">
      <c r="A585" s="5" t="str">
        <f t="shared" si="84"/>
        <v>COR_8.2_9</v>
      </c>
      <c r="B585" s="1">
        <f t="shared" si="83"/>
        <v>202223</v>
      </c>
      <c r="C585" s="231" t="s">
        <v>287</v>
      </c>
      <c r="D585" s="4">
        <v>8.1999999999999993</v>
      </c>
      <c r="E585" s="1">
        <v>9</v>
      </c>
      <c r="F585" s="2">
        <f t="shared" si="85"/>
        <v>0</v>
      </c>
      <c r="G585" s="236">
        <f t="shared" si="86"/>
        <v>0</v>
      </c>
      <c r="I585" s="3">
        <v>11</v>
      </c>
      <c r="J585" s="3">
        <v>582</v>
      </c>
      <c r="K585" s="132"/>
    </row>
    <row r="586" spans="1:11" x14ac:dyDescent="0.25">
      <c r="A586" s="5" t="str">
        <f t="shared" si="84"/>
        <v>COR_8.3_9</v>
      </c>
      <c r="B586" s="1">
        <f t="shared" si="83"/>
        <v>202223</v>
      </c>
      <c r="C586" s="231" t="s">
        <v>287</v>
      </c>
      <c r="D586" s="4">
        <v>8.3000000000000007</v>
      </c>
      <c r="E586" s="1">
        <v>9</v>
      </c>
      <c r="F586" s="2">
        <f t="shared" si="85"/>
        <v>0</v>
      </c>
      <c r="G586" s="236">
        <f t="shared" si="86"/>
        <v>0</v>
      </c>
      <c r="I586" s="3">
        <v>12</v>
      </c>
      <c r="J586" s="3">
        <v>583</v>
      </c>
      <c r="K586" s="132"/>
    </row>
    <row r="587" spans="1:11" x14ac:dyDescent="0.25">
      <c r="A587" s="5" t="str">
        <f t="shared" si="84"/>
        <v>COR_8.4_9</v>
      </c>
      <c r="B587" s="1">
        <f t="shared" ref="B587:B649" si="87">Year</f>
        <v>202223</v>
      </c>
      <c r="C587" s="231" t="s">
        <v>287</v>
      </c>
      <c r="D587" s="4">
        <v>8.4</v>
      </c>
      <c r="E587" s="1">
        <v>9</v>
      </c>
      <c r="F587" s="2">
        <f t="shared" si="85"/>
        <v>0</v>
      </c>
      <c r="G587" s="236">
        <f t="shared" si="86"/>
        <v>0</v>
      </c>
      <c r="I587" s="3">
        <v>13</v>
      </c>
      <c r="J587" s="3">
        <v>584</v>
      </c>
      <c r="K587" s="132"/>
    </row>
    <row r="588" spans="1:11" x14ac:dyDescent="0.25">
      <c r="A588" s="5" t="str">
        <f t="shared" ref="A588:A650" si="88">C588&amp;"_"&amp;D588&amp;"_"&amp;E588</f>
        <v>COR_8.5_9</v>
      </c>
      <c r="B588" s="1">
        <f t="shared" si="87"/>
        <v>202223</v>
      </c>
      <c r="C588" s="231" t="s">
        <v>287</v>
      </c>
      <c r="D588" s="4">
        <v>8.5</v>
      </c>
      <c r="E588" s="1">
        <v>9</v>
      </c>
      <c r="F588" s="2">
        <f t="shared" si="85"/>
        <v>0</v>
      </c>
      <c r="G588" s="236">
        <f t="shared" si="86"/>
        <v>0</v>
      </c>
      <c r="I588" s="3">
        <v>14</v>
      </c>
      <c r="J588" s="3">
        <v>585</v>
      </c>
      <c r="K588" s="132"/>
    </row>
    <row r="589" spans="1:11" x14ac:dyDescent="0.25">
      <c r="A589" s="5" t="str">
        <f t="shared" si="88"/>
        <v>COR_8.6_9</v>
      </c>
      <c r="B589" s="1">
        <f t="shared" si="87"/>
        <v>202223</v>
      </c>
      <c r="C589" s="231" t="s">
        <v>287</v>
      </c>
      <c r="D589" s="4">
        <v>8.6</v>
      </c>
      <c r="E589" s="1">
        <v>9</v>
      </c>
      <c r="F589" s="2">
        <f t="shared" si="85"/>
        <v>0</v>
      </c>
      <c r="G589" s="236">
        <f t="shared" si="86"/>
        <v>0</v>
      </c>
      <c r="I589" s="3">
        <v>15</v>
      </c>
      <c r="J589" s="3">
        <v>586</v>
      </c>
      <c r="K589" s="132"/>
    </row>
    <row r="590" spans="1:11" x14ac:dyDescent="0.25">
      <c r="A590" s="5" t="str">
        <f t="shared" si="88"/>
        <v>COR_8.7_9</v>
      </c>
      <c r="B590" s="1">
        <f t="shared" si="87"/>
        <v>202223</v>
      </c>
      <c r="C590" s="231" t="s">
        <v>287</v>
      </c>
      <c r="D590" s="4">
        <v>8.6999999999999993</v>
      </c>
      <c r="E590" s="1">
        <v>9</v>
      </c>
      <c r="F590" s="2">
        <f t="shared" si="85"/>
        <v>0</v>
      </c>
      <c r="G590" s="236">
        <f t="shared" si="86"/>
        <v>0</v>
      </c>
      <c r="I590" s="3">
        <v>16</v>
      </c>
      <c r="J590" s="3">
        <v>587</v>
      </c>
      <c r="K590" s="132"/>
    </row>
    <row r="591" spans="1:11" x14ac:dyDescent="0.25">
      <c r="A591" s="5" t="str">
        <f t="shared" si="88"/>
        <v>COR_8_9</v>
      </c>
      <c r="B591" s="1">
        <f t="shared" si="87"/>
        <v>202223</v>
      </c>
      <c r="C591" s="231" t="s">
        <v>287</v>
      </c>
      <c r="D591" s="1">
        <v>8</v>
      </c>
      <c r="E591" s="1">
        <v>9</v>
      </c>
      <c r="F591" s="2">
        <f t="shared" si="85"/>
        <v>0</v>
      </c>
      <c r="G591" s="236">
        <f t="shared" si="86"/>
        <v>0</v>
      </c>
      <c r="I591" s="3">
        <v>17</v>
      </c>
      <c r="J591" s="3">
        <v>588</v>
      </c>
      <c r="K591" s="132"/>
    </row>
    <row r="592" spans="1:11" x14ac:dyDescent="0.25">
      <c r="A592" s="5" t="str">
        <f t="shared" si="88"/>
        <v>COR_9_9</v>
      </c>
      <c r="B592" s="1">
        <f t="shared" si="87"/>
        <v>202223</v>
      </c>
      <c r="C592" s="231" t="s">
        <v>287</v>
      </c>
      <c r="D592" s="1">
        <v>9</v>
      </c>
      <c r="E592" s="1">
        <v>9</v>
      </c>
      <c r="F592" s="2">
        <f t="shared" si="85"/>
        <v>0</v>
      </c>
      <c r="G592" s="236">
        <f t="shared" si="86"/>
        <v>0</v>
      </c>
      <c r="I592" s="3">
        <v>18</v>
      </c>
      <c r="J592" s="3">
        <v>589</v>
      </c>
      <c r="K592" s="132"/>
    </row>
    <row r="593" spans="1:11" x14ac:dyDescent="0.25">
      <c r="A593" s="5" t="str">
        <f t="shared" si="88"/>
        <v>COR_10_9</v>
      </c>
      <c r="B593" s="1">
        <f t="shared" si="87"/>
        <v>202223</v>
      </c>
      <c r="C593" s="231" t="s">
        <v>287</v>
      </c>
      <c r="D593" s="1">
        <v>10</v>
      </c>
      <c r="E593" s="1">
        <v>9</v>
      </c>
      <c r="F593" s="2">
        <f t="shared" si="85"/>
        <v>0</v>
      </c>
      <c r="G593" s="236">
        <f t="shared" si="86"/>
        <v>0</v>
      </c>
      <c r="I593" s="3">
        <v>19</v>
      </c>
      <c r="J593" s="3">
        <v>590</v>
      </c>
      <c r="K593" s="132"/>
    </row>
    <row r="594" spans="1:11" x14ac:dyDescent="0.25">
      <c r="A594" s="5" t="str">
        <f t="shared" si="88"/>
        <v>COR_11_9</v>
      </c>
      <c r="B594" s="1">
        <f t="shared" si="87"/>
        <v>202223</v>
      </c>
      <c r="C594" s="231" t="s">
        <v>287</v>
      </c>
      <c r="D594" s="1">
        <v>11</v>
      </c>
      <c r="E594" s="1">
        <v>9</v>
      </c>
      <c r="F594" s="2">
        <f t="shared" si="85"/>
        <v>0</v>
      </c>
      <c r="G594" s="236">
        <f t="shared" si="86"/>
        <v>0</v>
      </c>
      <c r="I594" s="3">
        <v>20</v>
      </c>
      <c r="J594" s="3">
        <v>591</v>
      </c>
      <c r="K594" s="132"/>
    </row>
    <row r="595" spans="1:11" x14ac:dyDescent="0.25">
      <c r="A595" s="5" t="str">
        <f t="shared" si="88"/>
        <v>COR_12_9</v>
      </c>
      <c r="B595" s="1">
        <f t="shared" si="87"/>
        <v>202223</v>
      </c>
      <c r="C595" s="231" t="s">
        <v>287</v>
      </c>
      <c r="D595" s="1">
        <v>12</v>
      </c>
      <c r="E595" s="1">
        <v>9</v>
      </c>
      <c r="F595" s="2">
        <f t="shared" si="85"/>
        <v>0</v>
      </c>
      <c r="G595" s="236">
        <f t="shared" si="86"/>
        <v>0</v>
      </c>
      <c r="I595" s="3">
        <v>21</v>
      </c>
      <c r="J595" s="3">
        <v>592</v>
      </c>
      <c r="K595" s="132"/>
    </row>
    <row r="596" spans="1:11" x14ac:dyDescent="0.25">
      <c r="A596" s="5" t="str">
        <f t="shared" si="88"/>
        <v>COR_13_9</v>
      </c>
      <c r="B596" s="1">
        <f t="shared" si="87"/>
        <v>202223</v>
      </c>
      <c r="C596" s="231" t="s">
        <v>287</v>
      </c>
      <c r="D596" s="1">
        <v>13</v>
      </c>
      <c r="E596" s="1">
        <v>9</v>
      </c>
      <c r="F596" s="2">
        <f t="shared" si="85"/>
        <v>0</v>
      </c>
      <c r="G596" s="236">
        <f t="shared" si="86"/>
        <v>0</v>
      </c>
      <c r="I596" s="3">
        <v>22</v>
      </c>
      <c r="J596" s="3">
        <v>593</v>
      </c>
      <c r="K596" s="132"/>
    </row>
    <row r="597" spans="1:11" x14ac:dyDescent="0.25">
      <c r="A597" s="5" t="str">
        <f t="shared" si="88"/>
        <v>COR_14_9</v>
      </c>
      <c r="B597" s="1">
        <f t="shared" si="87"/>
        <v>202223</v>
      </c>
      <c r="C597" s="231" t="s">
        <v>287</v>
      </c>
      <c r="D597" s="1">
        <v>14</v>
      </c>
      <c r="E597" s="1">
        <v>9</v>
      </c>
      <c r="F597" s="2">
        <f t="shared" si="85"/>
        <v>0</v>
      </c>
      <c r="G597" s="236">
        <f t="shared" si="86"/>
        <v>0</v>
      </c>
      <c r="I597" s="3">
        <v>23</v>
      </c>
      <c r="J597" s="3">
        <v>594</v>
      </c>
      <c r="K597" s="132"/>
    </row>
    <row r="598" spans="1:11" x14ac:dyDescent="0.25">
      <c r="A598" s="5" t="str">
        <f t="shared" si="88"/>
        <v>COR_15_9</v>
      </c>
      <c r="B598" s="1">
        <f t="shared" si="87"/>
        <v>202223</v>
      </c>
      <c r="C598" s="231" t="s">
        <v>287</v>
      </c>
      <c r="D598" s="1">
        <v>15</v>
      </c>
      <c r="E598" s="1">
        <v>9</v>
      </c>
      <c r="F598" s="2">
        <f t="shared" si="85"/>
        <v>0</v>
      </c>
      <c r="G598" s="236">
        <f t="shared" si="86"/>
        <v>0</v>
      </c>
      <c r="I598" s="3">
        <v>24</v>
      </c>
      <c r="J598" s="3">
        <v>595</v>
      </c>
      <c r="K598" s="132"/>
    </row>
    <row r="599" spans="1:11" x14ac:dyDescent="0.25">
      <c r="A599" s="5" t="str">
        <f t="shared" si="88"/>
        <v>COR_16_9</v>
      </c>
      <c r="B599" s="1">
        <f t="shared" si="87"/>
        <v>202223</v>
      </c>
      <c r="C599" s="231" t="s">
        <v>287</v>
      </c>
      <c r="D599" s="1">
        <v>16</v>
      </c>
      <c r="E599" s="1">
        <v>9</v>
      </c>
      <c r="F599" s="2">
        <f t="shared" si="85"/>
        <v>0</v>
      </c>
      <c r="G599" s="236">
        <f t="shared" si="86"/>
        <v>0</v>
      </c>
      <c r="I599" s="3">
        <v>25</v>
      </c>
      <c r="J599" s="3">
        <v>596</v>
      </c>
      <c r="K599" s="132"/>
    </row>
    <row r="600" spans="1:11" x14ac:dyDescent="0.25">
      <c r="A600" s="5" t="str">
        <f t="shared" si="88"/>
        <v>COR_17_9</v>
      </c>
      <c r="B600" s="1">
        <f t="shared" si="87"/>
        <v>202223</v>
      </c>
      <c r="C600" s="231" t="s">
        <v>287</v>
      </c>
      <c r="D600" s="1">
        <v>17</v>
      </c>
      <c r="E600" s="1">
        <v>9</v>
      </c>
      <c r="F600" s="2">
        <f t="shared" si="85"/>
        <v>0</v>
      </c>
      <c r="G600" s="236">
        <f t="shared" si="86"/>
        <v>0</v>
      </c>
      <c r="I600" s="3">
        <v>26</v>
      </c>
      <c r="J600" s="3">
        <v>597</v>
      </c>
      <c r="K600" s="132"/>
    </row>
    <row r="601" spans="1:11" x14ac:dyDescent="0.25">
      <c r="A601" s="5" t="str">
        <f t="shared" si="88"/>
        <v>COR_18_9</v>
      </c>
      <c r="B601" s="1">
        <f t="shared" si="87"/>
        <v>202223</v>
      </c>
      <c r="C601" s="231" t="s">
        <v>287</v>
      </c>
      <c r="D601" s="1">
        <v>18</v>
      </c>
      <c r="E601" s="1">
        <v>9</v>
      </c>
      <c r="F601" s="2">
        <f t="shared" si="85"/>
        <v>0</v>
      </c>
      <c r="G601" s="236">
        <f t="shared" si="86"/>
        <v>0</v>
      </c>
      <c r="I601" s="3">
        <v>27</v>
      </c>
      <c r="J601" s="3">
        <v>598</v>
      </c>
      <c r="K601" s="132"/>
    </row>
    <row r="602" spans="1:11" x14ac:dyDescent="0.25">
      <c r="A602" s="5" t="str">
        <f t="shared" si="88"/>
        <v>COR_20_9</v>
      </c>
      <c r="B602" s="1">
        <f t="shared" si="87"/>
        <v>202223</v>
      </c>
      <c r="C602" s="231" t="s">
        <v>287</v>
      </c>
      <c r="D602" s="1">
        <v>20</v>
      </c>
      <c r="E602" s="1">
        <v>9</v>
      </c>
      <c r="F602" s="2">
        <f t="shared" si="85"/>
        <v>0</v>
      </c>
      <c r="G602" s="236">
        <f t="shared" si="86"/>
        <v>0</v>
      </c>
      <c r="I602" s="3">
        <v>28</v>
      </c>
      <c r="J602" s="3">
        <v>599</v>
      </c>
      <c r="K602" s="132"/>
    </row>
    <row r="603" spans="1:11" x14ac:dyDescent="0.25">
      <c r="A603" s="5" t="str">
        <f t="shared" si="88"/>
        <v>COR_21_9</v>
      </c>
      <c r="B603" s="1">
        <f t="shared" si="87"/>
        <v>202223</v>
      </c>
      <c r="C603" s="231" t="s">
        <v>287</v>
      </c>
      <c r="D603" s="1">
        <v>21</v>
      </c>
      <c r="E603" s="1">
        <v>9</v>
      </c>
      <c r="F603" s="2">
        <f t="shared" si="85"/>
        <v>0</v>
      </c>
      <c r="G603" s="236">
        <f t="shared" si="86"/>
        <v>0</v>
      </c>
      <c r="I603" s="3">
        <v>29</v>
      </c>
      <c r="J603" s="3">
        <v>600</v>
      </c>
      <c r="K603" s="132"/>
    </row>
    <row r="604" spans="1:11" x14ac:dyDescent="0.25">
      <c r="A604" s="5" t="str">
        <f t="shared" si="88"/>
        <v>COR_22_9</v>
      </c>
      <c r="B604" s="1">
        <f t="shared" si="87"/>
        <v>202223</v>
      </c>
      <c r="C604" s="231" t="s">
        <v>287</v>
      </c>
      <c r="D604" s="1">
        <v>22</v>
      </c>
      <c r="E604" s="1">
        <v>9</v>
      </c>
      <c r="F604" s="2">
        <f t="shared" si="85"/>
        <v>0</v>
      </c>
      <c r="G604" s="236">
        <f t="shared" si="86"/>
        <v>0</v>
      </c>
      <c r="I604" s="3">
        <v>30</v>
      </c>
      <c r="J604" s="3">
        <v>601</v>
      </c>
      <c r="K604" s="132"/>
    </row>
    <row r="605" spans="1:11" x14ac:dyDescent="0.25">
      <c r="A605" s="5" t="str">
        <f t="shared" si="88"/>
        <v>COR_23_9</v>
      </c>
      <c r="B605" s="1">
        <f t="shared" si="87"/>
        <v>202223</v>
      </c>
      <c r="C605" s="231" t="s">
        <v>287</v>
      </c>
      <c r="D605" s="1">
        <v>23</v>
      </c>
      <c r="E605" s="1">
        <v>9</v>
      </c>
      <c r="F605" s="2">
        <f t="shared" si="85"/>
        <v>0</v>
      </c>
      <c r="G605" s="236">
        <f t="shared" si="86"/>
        <v>0</v>
      </c>
      <c r="I605" s="3">
        <v>31</v>
      </c>
      <c r="J605" s="3">
        <v>602</v>
      </c>
      <c r="K605" s="132"/>
    </row>
    <row r="606" spans="1:11" x14ac:dyDescent="0.25">
      <c r="A606" s="5" t="str">
        <f t="shared" si="88"/>
        <v>COR_24_9</v>
      </c>
      <c r="B606" s="1">
        <f t="shared" si="87"/>
        <v>202223</v>
      </c>
      <c r="C606" s="231" t="s">
        <v>287</v>
      </c>
      <c r="D606" s="1">
        <v>24</v>
      </c>
      <c r="E606" s="1">
        <v>9</v>
      </c>
      <c r="F606" s="2">
        <f t="shared" si="85"/>
        <v>0</v>
      </c>
      <c r="G606" s="236">
        <f t="shared" si="86"/>
        <v>0</v>
      </c>
      <c r="I606" s="3">
        <v>32</v>
      </c>
      <c r="J606" s="3">
        <v>603</v>
      </c>
      <c r="K606" s="132"/>
    </row>
    <row r="607" spans="1:11" x14ac:dyDescent="0.25">
      <c r="A607" s="5" t="str">
        <f t="shared" si="88"/>
        <v>COR_25_9</v>
      </c>
      <c r="B607" s="1">
        <f t="shared" si="87"/>
        <v>202223</v>
      </c>
      <c r="C607" s="231" t="s">
        <v>287</v>
      </c>
      <c r="D607" s="1">
        <v>25</v>
      </c>
      <c r="E607" s="1">
        <v>9</v>
      </c>
      <c r="F607" s="2">
        <f t="shared" si="85"/>
        <v>0</v>
      </c>
      <c r="G607" s="236">
        <f t="shared" si="86"/>
        <v>0</v>
      </c>
      <c r="I607" s="3">
        <v>33</v>
      </c>
      <c r="J607" s="3">
        <v>604</v>
      </c>
      <c r="K607" s="132"/>
    </row>
    <row r="608" spans="1:11" x14ac:dyDescent="0.25">
      <c r="A608" s="5" t="str">
        <f t="shared" si="88"/>
        <v>COR_26_9</v>
      </c>
      <c r="B608" s="1">
        <f t="shared" si="87"/>
        <v>202223</v>
      </c>
      <c r="C608" s="231" t="s">
        <v>287</v>
      </c>
      <c r="D608" s="1">
        <v>26</v>
      </c>
      <c r="E608" s="1">
        <v>9</v>
      </c>
      <c r="F608" s="2">
        <f t="shared" si="85"/>
        <v>0</v>
      </c>
      <c r="G608" s="236">
        <f t="shared" si="86"/>
        <v>0</v>
      </c>
      <c r="I608" s="3">
        <v>34</v>
      </c>
      <c r="J608" s="3">
        <v>605</v>
      </c>
      <c r="K608" s="132"/>
    </row>
    <row r="609" spans="1:11" x14ac:dyDescent="0.25">
      <c r="A609" s="5" t="str">
        <f t="shared" si="88"/>
        <v>COR_28_9</v>
      </c>
      <c r="B609" s="1">
        <f t="shared" si="87"/>
        <v>202223</v>
      </c>
      <c r="C609" s="231" t="s">
        <v>287</v>
      </c>
      <c r="D609" s="1">
        <v>28</v>
      </c>
      <c r="E609" s="1">
        <v>9</v>
      </c>
      <c r="F609" s="2">
        <f t="shared" si="85"/>
        <v>0</v>
      </c>
      <c r="G609" s="236">
        <f t="shared" si="86"/>
        <v>0</v>
      </c>
      <c r="I609" s="3">
        <v>35</v>
      </c>
      <c r="J609" s="3">
        <v>606</v>
      </c>
      <c r="K609" s="132"/>
    </row>
    <row r="610" spans="1:11" x14ac:dyDescent="0.25">
      <c r="A610" s="5" t="str">
        <f t="shared" si="88"/>
        <v>COR_29_9</v>
      </c>
      <c r="B610" s="1">
        <f t="shared" si="87"/>
        <v>202223</v>
      </c>
      <c r="C610" s="231" t="s">
        <v>287</v>
      </c>
      <c r="D610" s="1">
        <v>29</v>
      </c>
      <c r="E610" s="1">
        <v>9</v>
      </c>
      <c r="F610" s="2">
        <f t="shared" si="85"/>
        <v>0</v>
      </c>
      <c r="G610" s="236">
        <f t="shared" si="86"/>
        <v>0</v>
      </c>
      <c r="I610" s="3">
        <v>36</v>
      </c>
      <c r="J610" s="3">
        <v>607</v>
      </c>
      <c r="K610" s="132"/>
    </row>
    <row r="611" spans="1:11" x14ac:dyDescent="0.25">
      <c r="A611" s="5" t="str">
        <f t="shared" si="88"/>
        <v>COR_30_9</v>
      </c>
      <c r="B611" s="1">
        <f t="shared" si="87"/>
        <v>202223</v>
      </c>
      <c r="C611" s="231" t="s">
        <v>287</v>
      </c>
      <c r="D611" s="1">
        <v>30</v>
      </c>
      <c r="E611" s="1">
        <v>9</v>
      </c>
      <c r="F611" s="2">
        <f t="shared" si="85"/>
        <v>0</v>
      </c>
      <c r="G611" s="236">
        <f t="shared" si="86"/>
        <v>0</v>
      </c>
      <c r="I611" s="3">
        <v>37</v>
      </c>
      <c r="J611" s="3">
        <v>608</v>
      </c>
      <c r="K611" s="132"/>
    </row>
    <row r="612" spans="1:11" x14ac:dyDescent="0.25">
      <c r="A612" s="5" t="str">
        <f t="shared" si="88"/>
        <v>COR_31_9</v>
      </c>
      <c r="B612" s="1">
        <f t="shared" si="87"/>
        <v>202223</v>
      </c>
      <c r="C612" s="231" t="s">
        <v>287</v>
      </c>
      <c r="D612" s="1">
        <v>31</v>
      </c>
      <c r="E612" s="1">
        <v>9</v>
      </c>
      <c r="F612" s="2">
        <f t="shared" si="85"/>
        <v>0</v>
      </c>
      <c r="G612" s="236">
        <f t="shared" si="86"/>
        <v>0</v>
      </c>
      <c r="I612" s="3">
        <v>38</v>
      </c>
      <c r="J612" s="3">
        <v>609</v>
      </c>
      <c r="K612" s="132"/>
    </row>
    <row r="613" spans="1:11" x14ac:dyDescent="0.25">
      <c r="A613" s="5" t="str">
        <f t="shared" si="88"/>
        <v>COR_32_9</v>
      </c>
      <c r="B613" s="1">
        <f t="shared" si="87"/>
        <v>202223</v>
      </c>
      <c r="C613" s="231" t="s">
        <v>287</v>
      </c>
      <c r="D613" s="1">
        <v>32</v>
      </c>
      <c r="E613" s="1">
        <v>9</v>
      </c>
      <c r="F613" s="2">
        <f t="shared" si="85"/>
        <v>0</v>
      </c>
      <c r="G613" s="236">
        <f t="shared" si="86"/>
        <v>0</v>
      </c>
      <c r="I613" s="3">
        <v>39</v>
      </c>
      <c r="J613" s="3">
        <v>610</v>
      </c>
      <c r="K613" s="132"/>
    </row>
    <row r="614" spans="1:11" x14ac:dyDescent="0.25">
      <c r="A614" s="5" t="str">
        <f t="shared" si="88"/>
        <v>COR_33_9</v>
      </c>
      <c r="B614" s="1">
        <f t="shared" si="87"/>
        <v>202223</v>
      </c>
      <c r="C614" s="231" t="s">
        <v>287</v>
      </c>
      <c r="D614" s="1">
        <v>33</v>
      </c>
      <c r="E614" s="1">
        <v>9</v>
      </c>
      <c r="F614" s="2">
        <f t="shared" si="85"/>
        <v>0</v>
      </c>
      <c r="G614" s="236">
        <f t="shared" si="86"/>
        <v>0</v>
      </c>
      <c r="I614" s="3">
        <v>40</v>
      </c>
      <c r="J614" s="3">
        <v>611</v>
      </c>
      <c r="K614" s="132"/>
    </row>
    <row r="615" spans="1:11" x14ac:dyDescent="0.25">
      <c r="A615" s="5" t="str">
        <f t="shared" si="88"/>
        <v>COR_34_9</v>
      </c>
      <c r="B615" s="1">
        <f t="shared" si="87"/>
        <v>202223</v>
      </c>
      <c r="C615" s="231" t="s">
        <v>287</v>
      </c>
      <c r="D615" s="1">
        <v>34</v>
      </c>
      <c r="E615" s="1">
        <v>9</v>
      </c>
      <c r="F615" s="2">
        <f t="shared" si="85"/>
        <v>0</v>
      </c>
      <c r="G615" s="236">
        <f t="shared" si="86"/>
        <v>0</v>
      </c>
      <c r="I615" s="3">
        <v>41</v>
      </c>
      <c r="J615" s="3">
        <v>612</v>
      </c>
      <c r="K615" s="132"/>
    </row>
    <row r="616" spans="1:11" x14ac:dyDescent="0.25">
      <c r="A616" s="5" t="str">
        <f t="shared" si="88"/>
        <v>COR_35_9</v>
      </c>
      <c r="B616" s="1">
        <f t="shared" si="87"/>
        <v>202223</v>
      </c>
      <c r="C616" s="231" t="s">
        <v>287</v>
      </c>
      <c r="D616" s="1">
        <v>35</v>
      </c>
      <c r="E616" s="1">
        <v>9</v>
      </c>
      <c r="F616" s="2">
        <f t="shared" si="85"/>
        <v>0</v>
      </c>
      <c r="G616" s="236">
        <f t="shared" si="86"/>
        <v>0</v>
      </c>
      <c r="I616" s="3">
        <v>42</v>
      </c>
      <c r="J616" s="3">
        <v>613</v>
      </c>
      <c r="K616" s="132"/>
    </row>
    <row r="617" spans="1:11" x14ac:dyDescent="0.25">
      <c r="A617" s="5" t="str">
        <f t="shared" si="88"/>
        <v>COR_36_9</v>
      </c>
      <c r="B617" s="1">
        <f t="shared" si="87"/>
        <v>202223</v>
      </c>
      <c r="C617" s="231" t="s">
        <v>287</v>
      </c>
      <c r="D617" s="1">
        <v>36</v>
      </c>
      <c r="E617" s="1">
        <v>9</v>
      </c>
      <c r="F617" s="2">
        <f t="shared" si="85"/>
        <v>0</v>
      </c>
      <c r="G617" s="236">
        <f t="shared" si="86"/>
        <v>0</v>
      </c>
      <c r="I617" s="3">
        <v>43</v>
      </c>
      <c r="J617" s="3">
        <v>614</v>
      </c>
      <c r="K617" s="132"/>
    </row>
    <row r="618" spans="1:11" x14ac:dyDescent="0.25">
      <c r="A618" s="5" t="str">
        <f t="shared" si="88"/>
        <v>COR_37_9</v>
      </c>
      <c r="B618" s="1">
        <f t="shared" si="87"/>
        <v>202223</v>
      </c>
      <c r="C618" s="231" t="s">
        <v>287</v>
      </c>
      <c r="D618" s="1">
        <v>37</v>
      </c>
      <c r="E618" s="1">
        <v>9</v>
      </c>
      <c r="F618" s="2">
        <f t="shared" si="85"/>
        <v>0</v>
      </c>
      <c r="G618" s="236">
        <f t="shared" si="86"/>
        <v>0</v>
      </c>
      <c r="I618" s="3">
        <v>44</v>
      </c>
      <c r="J618" s="3">
        <v>615</v>
      </c>
      <c r="K618" s="132"/>
    </row>
    <row r="619" spans="1:11" x14ac:dyDescent="0.25">
      <c r="A619" s="5" t="str">
        <f t="shared" si="88"/>
        <v>COR_38_9</v>
      </c>
      <c r="B619" s="1">
        <f t="shared" si="87"/>
        <v>202223</v>
      </c>
      <c r="C619" s="231" t="s">
        <v>287</v>
      </c>
      <c r="D619" s="1">
        <v>38</v>
      </c>
      <c r="E619" s="1">
        <v>9</v>
      </c>
      <c r="F619" s="2">
        <f t="shared" si="85"/>
        <v>0</v>
      </c>
      <c r="G619" s="236">
        <f t="shared" si="86"/>
        <v>0</v>
      </c>
      <c r="I619" s="3">
        <v>45</v>
      </c>
      <c r="J619" s="3">
        <v>616</v>
      </c>
      <c r="K619" s="132"/>
    </row>
    <row r="620" spans="1:11" x14ac:dyDescent="0.25">
      <c r="A620" s="5" t="str">
        <f t="shared" si="88"/>
        <v>COR_39_9</v>
      </c>
      <c r="B620" s="1">
        <f t="shared" si="87"/>
        <v>202223</v>
      </c>
      <c r="C620" s="231" t="s">
        <v>287</v>
      </c>
      <c r="D620" s="1">
        <v>39</v>
      </c>
      <c r="E620" s="1">
        <v>9</v>
      </c>
      <c r="F620" s="2">
        <f t="shared" si="85"/>
        <v>0</v>
      </c>
      <c r="G620" s="236">
        <f t="shared" si="86"/>
        <v>0</v>
      </c>
      <c r="I620" s="3">
        <v>46</v>
      </c>
      <c r="J620" s="3">
        <v>617</v>
      </c>
      <c r="K620" s="132"/>
    </row>
    <row r="621" spans="1:11" x14ac:dyDescent="0.25">
      <c r="A621" s="5" t="str">
        <f t="shared" si="88"/>
        <v>COR_40_9</v>
      </c>
      <c r="B621" s="1">
        <f t="shared" si="87"/>
        <v>202223</v>
      </c>
      <c r="C621" s="231" t="s">
        <v>287</v>
      </c>
      <c r="D621" s="1">
        <v>40</v>
      </c>
      <c r="E621" s="1">
        <v>9</v>
      </c>
      <c r="F621" s="2">
        <f t="shared" si="85"/>
        <v>0</v>
      </c>
      <c r="G621" s="236">
        <f t="shared" si="86"/>
        <v>0</v>
      </c>
      <c r="I621" s="3">
        <v>47</v>
      </c>
      <c r="J621" s="3">
        <v>618</v>
      </c>
      <c r="K621" s="132"/>
    </row>
    <row r="622" spans="1:11" x14ac:dyDescent="0.25">
      <c r="A622" s="5" t="str">
        <f t="shared" si="88"/>
        <v>COR_41_9</v>
      </c>
      <c r="B622" s="1">
        <f t="shared" si="87"/>
        <v>202223</v>
      </c>
      <c r="C622" s="231" t="s">
        <v>287</v>
      </c>
      <c r="D622" s="1">
        <v>41</v>
      </c>
      <c r="E622" s="1">
        <v>9</v>
      </c>
      <c r="F622" s="2">
        <f t="shared" si="85"/>
        <v>0</v>
      </c>
      <c r="G622" s="236">
        <f t="shared" si="86"/>
        <v>0</v>
      </c>
      <c r="I622" s="3">
        <v>48</v>
      </c>
      <c r="J622" s="3">
        <v>619</v>
      </c>
      <c r="K622" s="132"/>
    </row>
    <row r="623" spans="1:11" x14ac:dyDescent="0.25">
      <c r="A623" s="5" t="str">
        <f t="shared" si="88"/>
        <v>COR_42_9</v>
      </c>
      <c r="B623" s="1">
        <f t="shared" si="87"/>
        <v>202223</v>
      </c>
      <c r="C623" s="231" t="s">
        <v>287</v>
      </c>
      <c r="D623" s="1">
        <v>42</v>
      </c>
      <c r="E623" s="1">
        <v>9</v>
      </c>
      <c r="F623" s="2">
        <f t="shared" si="85"/>
        <v>0</v>
      </c>
      <c r="G623" s="236">
        <f t="shared" si="86"/>
        <v>0</v>
      </c>
      <c r="I623" s="3">
        <v>49</v>
      </c>
      <c r="J623" s="3">
        <v>620</v>
      </c>
      <c r="K623" s="132"/>
    </row>
    <row r="624" spans="1:11" x14ac:dyDescent="0.25">
      <c r="A624" s="5" t="str">
        <f t="shared" si="88"/>
        <v>COR_43_9</v>
      </c>
      <c r="B624" s="1">
        <f t="shared" si="87"/>
        <v>202223</v>
      </c>
      <c r="C624" s="231" t="s">
        <v>287</v>
      </c>
      <c r="D624" s="1">
        <v>43</v>
      </c>
      <c r="E624" s="1">
        <v>9</v>
      </c>
      <c r="F624" s="2">
        <f t="shared" si="85"/>
        <v>0</v>
      </c>
      <c r="G624" s="236">
        <f t="shared" si="86"/>
        <v>0</v>
      </c>
      <c r="I624" s="3">
        <v>50</v>
      </c>
      <c r="J624" s="3">
        <v>621</v>
      </c>
      <c r="K624" s="132"/>
    </row>
    <row r="625" spans="1:11" x14ac:dyDescent="0.25">
      <c r="A625" s="5" t="str">
        <f t="shared" si="88"/>
        <v>COR_44_9</v>
      </c>
      <c r="B625" s="1">
        <f t="shared" si="87"/>
        <v>202223</v>
      </c>
      <c r="C625" s="231" t="s">
        <v>287</v>
      </c>
      <c r="D625" s="1">
        <v>44</v>
      </c>
      <c r="E625" s="1">
        <v>9</v>
      </c>
      <c r="F625" s="2">
        <f t="shared" si="85"/>
        <v>0</v>
      </c>
      <c r="G625" s="236">
        <f t="shared" si="86"/>
        <v>0</v>
      </c>
      <c r="I625" s="3">
        <v>51</v>
      </c>
      <c r="J625" s="3">
        <v>622</v>
      </c>
      <c r="K625" s="132"/>
    </row>
    <row r="626" spans="1:11" x14ac:dyDescent="0.25">
      <c r="A626" s="5" t="str">
        <f t="shared" si="88"/>
        <v>COR_46_9</v>
      </c>
      <c r="B626" s="1">
        <f t="shared" si="87"/>
        <v>202223</v>
      </c>
      <c r="C626" s="231" t="s">
        <v>287</v>
      </c>
      <c r="D626" s="1">
        <v>46</v>
      </c>
      <c r="E626" s="1">
        <v>9</v>
      </c>
      <c r="F626" s="2">
        <f t="shared" ref="F626:F694" si="89">UANumber</f>
        <v>0</v>
      </c>
      <c r="G626" s="236">
        <f t="shared" si="86"/>
        <v>0</v>
      </c>
      <c r="I626" s="3">
        <v>52</v>
      </c>
      <c r="J626" s="3">
        <v>623</v>
      </c>
      <c r="K626" s="132"/>
    </row>
    <row r="627" spans="1:11" x14ac:dyDescent="0.25">
      <c r="A627" s="5" t="str">
        <f t="shared" si="88"/>
        <v>COR_47_9</v>
      </c>
      <c r="B627" s="1">
        <f t="shared" si="87"/>
        <v>202223</v>
      </c>
      <c r="C627" s="231" t="s">
        <v>287</v>
      </c>
      <c r="D627" s="1">
        <v>47</v>
      </c>
      <c r="E627" s="1">
        <v>9</v>
      </c>
      <c r="F627" s="2">
        <f t="shared" si="89"/>
        <v>0</v>
      </c>
      <c r="G627" s="236">
        <f t="shared" si="86"/>
        <v>0</v>
      </c>
      <c r="I627" s="3">
        <v>53</v>
      </c>
      <c r="J627" s="3">
        <v>624</v>
      </c>
      <c r="K627" s="132"/>
    </row>
    <row r="628" spans="1:11" x14ac:dyDescent="0.25">
      <c r="A628" s="5" t="str">
        <f t="shared" si="88"/>
        <v>COR_48_9</v>
      </c>
      <c r="B628" s="1">
        <f t="shared" si="87"/>
        <v>202223</v>
      </c>
      <c r="C628" s="231" t="s">
        <v>287</v>
      </c>
      <c r="D628" s="1">
        <v>48</v>
      </c>
      <c r="E628" s="1">
        <v>9</v>
      </c>
      <c r="F628" s="2">
        <f t="shared" si="89"/>
        <v>0</v>
      </c>
      <c r="G628" s="236">
        <f t="shared" si="86"/>
        <v>0</v>
      </c>
      <c r="I628" s="3">
        <v>54</v>
      </c>
      <c r="J628" s="3">
        <v>625</v>
      </c>
      <c r="K628" s="132"/>
    </row>
    <row r="629" spans="1:11" x14ac:dyDescent="0.25">
      <c r="A629" s="5" t="str">
        <f t="shared" si="88"/>
        <v>COR_49_9</v>
      </c>
      <c r="B629" s="1">
        <f t="shared" si="87"/>
        <v>202223</v>
      </c>
      <c r="C629" s="231" t="s">
        <v>287</v>
      </c>
      <c r="D629" s="1">
        <v>49</v>
      </c>
      <c r="E629" s="1">
        <v>9</v>
      </c>
      <c r="F629" s="2">
        <f t="shared" si="89"/>
        <v>0</v>
      </c>
      <c r="G629" s="236">
        <f t="shared" si="86"/>
        <v>0</v>
      </c>
      <c r="I629" s="3">
        <v>55</v>
      </c>
      <c r="J629" s="3">
        <v>626</v>
      </c>
      <c r="K629" s="132"/>
    </row>
    <row r="630" spans="1:11" x14ac:dyDescent="0.25">
      <c r="A630" s="5" t="str">
        <f t="shared" si="88"/>
        <v>COR_50_9</v>
      </c>
      <c r="B630" s="1">
        <f t="shared" si="87"/>
        <v>202223</v>
      </c>
      <c r="C630" s="231" t="s">
        <v>287</v>
      </c>
      <c r="D630" s="1">
        <v>50</v>
      </c>
      <c r="E630" s="1">
        <v>9</v>
      </c>
      <c r="F630" s="2">
        <f t="shared" si="89"/>
        <v>0</v>
      </c>
      <c r="G630" s="236">
        <f t="shared" si="86"/>
        <v>0</v>
      </c>
      <c r="I630" s="3">
        <v>56</v>
      </c>
      <c r="J630" s="3">
        <v>627</v>
      </c>
      <c r="K630" s="132"/>
    </row>
    <row r="631" spans="1:11" x14ac:dyDescent="0.25">
      <c r="A631" s="5" t="str">
        <f t="shared" si="88"/>
        <v>COR_51_9</v>
      </c>
      <c r="B631" s="1">
        <f t="shared" si="87"/>
        <v>202223</v>
      </c>
      <c r="C631" s="231" t="s">
        <v>287</v>
      </c>
      <c r="D631" s="1">
        <v>51</v>
      </c>
      <c r="E631" s="1">
        <v>9</v>
      </c>
      <c r="F631" s="2">
        <f t="shared" si="89"/>
        <v>0</v>
      </c>
      <c r="G631" s="236">
        <f t="shared" si="86"/>
        <v>0</v>
      </c>
      <c r="I631" s="3">
        <v>57</v>
      </c>
      <c r="J631" s="3">
        <v>628</v>
      </c>
      <c r="K631" s="132"/>
    </row>
    <row r="632" spans="1:11" x14ac:dyDescent="0.25">
      <c r="A632" s="5" t="str">
        <f t="shared" si="88"/>
        <v>COR_52_9</v>
      </c>
      <c r="B632" s="1">
        <f t="shared" si="87"/>
        <v>202223</v>
      </c>
      <c r="C632" s="231" t="s">
        <v>287</v>
      </c>
      <c r="D632" s="1">
        <v>52</v>
      </c>
      <c r="E632" s="1">
        <v>9</v>
      </c>
      <c r="F632" s="2">
        <f t="shared" si="89"/>
        <v>0</v>
      </c>
      <c r="G632" s="236">
        <f t="shared" si="86"/>
        <v>0</v>
      </c>
      <c r="I632" s="3">
        <v>58</v>
      </c>
      <c r="J632" s="3">
        <v>629</v>
      </c>
      <c r="K632" s="132"/>
    </row>
    <row r="633" spans="1:11" x14ac:dyDescent="0.25">
      <c r="A633" s="5" t="str">
        <f t="shared" si="88"/>
        <v>COR_52.1_9</v>
      </c>
      <c r="B633" s="1">
        <f t="shared" si="87"/>
        <v>202223</v>
      </c>
      <c r="C633" s="231" t="s">
        <v>287</v>
      </c>
      <c r="D633" s="1">
        <v>52.1</v>
      </c>
      <c r="E633" s="1">
        <v>9</v>
      </c>
      <c r="F633" s="2">
        <f t="shared" si="89"/>
        <v>0</v>
      </c>
      <c r="G633" s="236">
        <f>IF(VLOOKUP(D633,COR1_2,E633+2,FALSE)="",0,VLOOKUP(D633,COR1_2,E633+2,FALSE))</f>
        <v>0</v>
      </c>
      <c r="I633" s="3">
        <v>59</v>
      </c>
      <c r="J633" s="3">
        <v>630</v>
      </c>
      <c r="K633" s="132"/>
    </row>
    <row r="634" spans="1:11" x14ac:dyDescent="0.25">
      <c r="A634" s="5" t="str">
        <f t="shared" si="88"/>
        <v>COR_52.2_9</v>
      </c>
      <c r="B634" s="1">
        <f t="shared" si="87"/>
        <v>202223</v>
      </c>
      <c r="C634" s="231" t="s">
        <v>287</v>
      </c>
      <c r="D634" s="1">
        <v>52.2</v>
      </c>
      <c r="E634" s="1">
        <v>9</v>
      </c>
      <c r="F634" s="2">
        <f t="shared" si="89"/>
        <v>0</v>
      </c>
      <c r="G634" s="236">
        <f>IF(VLOOKUP(D634,COR1_2,E634+2,FALSE)="",0,VLOOKUP(D634,COR1_2,E634+2,FALSE))</f>
        <v>0</v>
      </c>
      <c r="I634" s="3">
        <v>60</v>
      </c>
      <c r="J634" s="3">
        <v>631</v>
      </c>
      <c r="K634" s="132"/>
    </row>
    <row r="635" spans="1:11" x14ac:dyDescent="0.25">
      <c r="A635" s="5" t="str">
        <f t="shared" si="88"/>
        <v>COR_52.3_9</v>
      </c>
      <c r="B635" s="1">
        <f t="shared" si="87"/>
        <v>202223</v>
      </c>
      <c r="C635" s="231" t="s">
        <v>287</v>
      </c>
      <c r="D635" s="1">
        <v>52.3</v>
      </c>
      <c r="E635" s="1">
        <v>9</v>
      </c>
      <c r="F635" s="2">
        <f t="shared" si="89"/>
        <v>0</v>
      </c>
      <c r="G635" s="236">
        <f>IF(VLOOKUP(D635,COR1_2,E635+2,FALSE)="",0,VLOOKUP(D635,COR1_2,E635+2,FALSE))</f>
        <v>0</v>
      </c>
      <c r="I635" s="3">
        <v>61</v>
      </c>
      <c r="J635" s="3">
        <v>632</v>
      </c>
      <c r="K635" s="132"/>
    </row>
    <row r="636" spans="1:11" x14ac:dyDescent="0.25">
      <c r="A636" s="5" t="str">
        <f t="shared" si="88"/>
        <v>COR_52.4_9</v>
      </c>
      <c r="B636" s="1">
        <f t="shared" si="87"/>
        <v>202223</v>
      </c>
      <c r="C636" s="231" t="s">
        <v>287</v>
      </c>
      <c r="D636" s="1">
        <v>52.4</v>
      </c>
      <c r="E636" s="1">
        <v>9</v>
      </c>
      <c r="F636" s="2">
        <f t="shared" si="89"/>
        <v>0</v>
      </c>
      <c r="G636" s="236">
        <f>IF(VLOOKUP(D636,COR1_2,E636+2,FALSE)="",0,VLOOKUP(D636,COR1_2,E636+2,FALSE))</f>
        <v>0</v>
      </c>
      <c r="I636" s="3">
        <v>62</v>
      </c>
      <c r="J636" s="3">
        <v>633</v>
      </c>
      <c r="K636" s="132"/>
    </row>
    <row r="637" spans="1:11" x14ac:dyDescent="0.25">
      <c r="A637" s="5" t="str">
        <f t="shared" si="88"/>
        <v>COR_53_9</v>
      </c>
      <c r="B637" s="1">
        <f t="shared" si="87"/>
        <v>202223</v>
      </c>
      <c r="C637" s="231" t="s">
        <v>287</v>
      </c>
      <c r="D637" s="1">
        <v>53</v>
      </c>
      <c r="E637" s="1">
        <v>9</v>
      </c>
      <c r="F637" s="2">
        <f t="shared" si="89"/>
        <v>0</v>
      </c>
      <c r="G637" s="236">
        <f t="shared" si="86"/>
        <v>0</v>
      </c>
      <c r="I637" s="3">
        <v>63</v>
      </c>
      <c r="J637" s="3">
        <v>634</v>
      </c>
      <c r="K637" s="132"/>
    </row>
    <row r="638" spans="1:11" x14ac:dyDescent="0.25">
      <c r="A638" s="5" t="str">
        <f t="shared" si="88"/>
        <v>COR_54_9</v>
      </c>
      <c r="B638" s="1">
        <f t="shared" si="87"/>
        <v>202223</v>
      </c>
      <c r="C638" s="231" t="s">
        <v>287</v>
      </c>
      <c r="D638" s="1">
        <v>54</v>
      </c>
      <c r="E638" s="1">
        <v>9</v>
      </c>
      <c r="F638" s="2">
        <f t="shared" si="89"/>
        <v>0</v>
      </c>
      <c r="G638" s="236">
        <f t="shared" ref="G638:G707" si="90">IF(VLOOKUP(D638,COR1_2,E638+2,FALSE)="",0,VLOOKUP(D638,COR1_2,E638+2,FALSE))</f>
        <v>0</v>
      </c>
      <c r="I638" s="3">
        <v>64</v>
      </c>
      <c r="J638" s="3">
        <v>635</v>
      </c>
      <c r="K638" s="132"/>
    </row>
    <row r="639" spans="1:11" x14ac:dyDescent="0.25">
      <c r="A639" s="5" t="str">
        <f t="shared" si="88"/>
        <v>COR_55_9</v>
      </c>
      <c r="B639" s="1">
        <f t="shared" si="87"/>
        <v>202223</v>
      </c>
      <c r="C639" s="231" t="s">
        <v>287</v>
      </c>
      <c r="D639" s="1">
        <v>55</v>
      </c>
      <c r="E639" s="1">
        <v>9</v>
      </c>
      <c r="F639" s="2">
        <f t="shared" si="89"/>
        <v>0</v>
      </c>
      <c r="G639" s="236">
        <f t="shared" si="90"/>
        <v>0</v>
      </c>
      <c r="I639" s="3">
        <v>65</v>
      </c>
      <c r="J639" s="3">
        <v>636</v>
      </c>
      <c r="K639" s="132"/>
    </row>
    <row r="640" spans="1:11" x14ac:dyDescent="0.25">
      <c r="A640" s="5" t="str">
        <f t="shared" si="88"/>
        <v>COR_55.1_9</v>
      </c>
      <c r="B640" s="1">
        <f t="shared" si="87"/>
        <v>202223</v>
      </c>
      <c r="C640" s="231" t="s">
        <v>287</v>
      </c>
      <c r="D640" s="1">
        <v>55.1</v>
      </c>
      <c r="E640" s="1">
        <v>9</v>
      </c>
      <c r="F640" s="2">
        <f t="shared" si="89"/>
        <v>0</v>
      </c>
      <c r="G640" s="236">
        <f>IF(VLOOKUP(D640,COR1_2,E640+2,FALSE)="",0,VLOOKUP(D640,COR1_2,E640+2,FALSE))</f>
        <v>0</v>
      </c>
      <c r="I640" s="3">
        <v>66</v>
      </c>
      <c r="J640" s="3">
        <v>637</v>
      </c>
      <c r="K640" s="132"/>
    </row>
    <row r="641" spans="1:11" x14ac:dyDescent="0.25">
      <c r="A641" s="5" t="str">
        <f t="shared" si="88"/>
        <v>COR_56.1_9</v>
      </c>
      <c r="B641" s="1">
        <f t="shared" si="87"/>
        <v>202223</v>
      </c>
      <c r="C641" s="231" t="s">
        <v>287</v>
      </c>
      <c r="D641" s="1">
        <v>56.1</v>
      </c>
      <c r="E641" s="1">
        <v>9</v>
      </c>
      <c r="F641" s="2">
        <f t="shared" si="89"/>
        <v>0</v>
      </c>
      <c r="G641" s="236">
        <f>IF(VLOOKUP(D641,COR1_2,E641+2,FALSE)="",0,VLOOKUP(D641,COR1_2,E641+2,FALSE))</f>
        <v>0</v>
      </c>
      <c r="I641" s="3">
        <v>67</v>
      </c>
      <c r="J641" s="3">
        <v>638</v>
      </c>
      <c r="K641" s="132"/>
    </row>
    <row r="642" spans="1:11" x14ac:dyDescent="0.25">
      <c r="A642" s="5" t="str">
        <f t="shared" si="88"/>
        <v>COR_56.2_9</v>
      </c>
      <c r="B642" s="1">
        <f t="shared" si="87"/>
        <v>202223</v>
      </c>
      <c r="C642" s="231" t="s">
        <v>287</v>
      </c>
      <c r="D642" s="1">
        <v>56.2</v>
      </c>
      <c r="E642" s="1">
        <v>9</v>
      </c>
      <c r="F642" s="2">
        <f t="shared" si="89"/>
        <v>0</v>
      </c>
      <c r="G642" s="236">
        <f>IF(VLOOKUP(D642,COR1_2,E642+2,FALSE)="",0,VLOOKUP(D642,COR1_2,E642+2,FALSE))</f>
        <v>0</v>
      </c>
      <c r="I642" s="3">
        <v>68</v>
      </c>
      <c r="J642" s="3">
        <v>639</v>
      </c>
      <c r="K642" s="132"/>
    </row>
    <row r="643" spans="1:11" x14ac:dyDescent="0.25">
      <c r="A643" s="5" t="str">
        <f t="shared" si="88"/>
        <v>COR_57_9</v>
      </c>
      <c r="B643" s="1">
        <f t="shared" si="87"/>
        <v>202223</v>
      </c>
      <c r="C643" s="231" t="s">
        <v>287</v>
      </c>
      <c r="D643" s="1">
        <v>57</v>
      </c>
      <c r="E643" s="1">
        <v>9</v>
      </c>
      <c r="F643" s="2">
        <f t="shared" si="89"/>
        <v>0</v>
      </c>
      <c r="G643" s="236">
        <f t="shared" si="90"/>
        <v>0</v>
      </c>
      <c r="I643" s="3">
        <v>69</v>
      </c>
      <c r="J643" s="3">
        <v>640</v>
      </c>
      <c r="K643" s="132"/>
    </row>
    <row r="644" spans="1:11" x14ac:dyDescent="0.25">
      <c r="A644" s="5" t="str">
        <f t="shared" si="88"/>
        <v>COR_58_9</v>
      </c>
      <c r="B644" s="1">
        <f t="shared" si="87"/>
        <v>202223</v>
      </c>
      <c r="C644" s="231" t="s">
        <v>287</v>
      </c>
      <c r="D644" s="1">
        <v>58</v>
      </c>
      <c r="E644" s="1">
        <v>9</v>
      </c>
      <c r="F644" s="2">
        <f t="shared" si="89"/>
        <v>0</v>
      </c>
      <c r="G644" s="236">
        <f t="shared" si="90"/>
        <v>0</v>
      </c>
      <c r="I644" s="3">
        <v>70</v>
      </c>
      <c r="J644" s="3">
        <v>641</v>
      </c>
      <c r="K644" s="132"/>
    </row>
    <row r="645" spans="1:11" x14ac:dyDescent="0.25">
      <c r="A645" s="5" t="str">
        <f t="shared" si="88"/>
        <v>COR_59_9</v>
      </c>
      <c r="B645" s="1">
        <f t="shared" si="87"/>
        <v>202223</v>
      </c>
      <c r="C645" s="231" t="s">
        <v>287</v>
      </c>
      <c r="D645" s="1">
        <v>59</v>
      </c>
      <c r="E645" s="1">
        <v>9</v>
      </c>
      <c r="F645" s="2">
        <f t="shared" si="89"/>
        <v>0</v>
      </c>
      <c r="G645" s="236">
        <f t="shared" si="90"/>
        <v>0</v>
      </c>
      <c r="I645" s="3">
        <v>71</v>
      </c>
      <c r="J645" s="3">
        <v>642</v>
      </c>
      <c r="K645" s="132"/>
    </row>
    <row r="646" spans="1:11" x14ac:dyDescent="0.25">
      <c r="A646" s="5" t="str">
        <f t="shared" si="88"/>
        <v>COR_60_9</v>
      </c>
      <c r="B646" s="1">
        <f t="shared" si="87"/>
        <v>202223</v>
      </c>
      <c r="C646" s="231" t="s">
        <v>287</v>
      </c>
      <c r="D646" s="1">
        <v>60</v>
      </c>
      <c r="E646" s="1">
        <v>9</v>
      </c>
      <c r="F646" s="2">
        <f t="shared" si="89"/>
        <v>0</v>
      </c>
      <c r="G646" s="236">
        <f t="shared" si="90"/>
        <v>0</v>
      </c>
      <c r="I646" s="3">
        <v>72</v>
      </c>
      <c r="J646" s="3">
        <v>643</v>
      </c>
      <c r="K646" s="132"/>
    </row>
    <row r="647" spans="1:11" x14ac:dyDescent="0.25">
      <c r="A647" s="5" t="str">
        <f t="shared" si="88"/>
        <v>COR_61_9</v>
      </c>
      <c r="B647" s="1">
        <f t="shared" si="87"/>
        <v>202223</v>
      </c>
      <c r="C647" s="231" t="s">
        <v>287</v>
      </c>
      <c r="D647" s="1">
        <v>61</v>
      </c>
      <c r="E647" s="1">
        <v>9</v>
      </c>
      <c r="F647" s="2">
        <f t="shared" si="89"/>
        <v>0</v>
      </c>
      <c r="G647" s="236">
        <f t="shared" si="90"/>
        <v>0</v>
      </c>
      <c r="I647" s="3">
        <v>73</v>
      </c>
      <c r="J647" s="3">
        <v>644</v>
      </c>
      <c r="K647" s="132"/>
    </row>
    <row r="648" spans="1:11" x14ac:dyDescent="0.25">
      <c r="A648" s="5" t="str">
        <f t="shared" si="88"/>
        <v>COR_62_9</v>
      </c>
      <c r="B648" s="1">
        <f t="shared" si="87"/>
        <v>202223</v>
      </c>
      <c r="C648" s="231" t="s">
        <v>287</v>
      </c>
      <c r="D648" s="1">
        <v>62</v>
      </c>
      <c r="E648" s="1">
        <v>9</v>
      </c>
      <c r="F648" s="2">
        <f t="shared" si="89"/>
        <v>0</v>
      </c>
      <c r="G648" s="236">
        <f t="shared" si="90"/>
        <v>0</v>
      </c>
      <c r="I648" s="3">
        <v>74</v>
      </c>
      <c r="J648" s="3">
        <v>645</v>
      </c>
      <c r="K648" s="132"/>
    </row>
    <row r="649" spans="1:11" x14ac:dyDescent="0.25">
      <c r="A649" s="5" t="str">
        <f t="shared" si="88"/>
        <v>COR_63_9</v>
      </c>
      <c r="B649" s="1">
        <f t="shared" si="87"/>
        <v>202223</v>
      </c>
      <c r="C649" s="231" t="s">
        <v>287</v>
      </c>
      <c r="D649" s="1">
        <v>63</v>
      </c>
      <c r="E649" s="1">
        <v>9</v>
      </c>
      <c r="F649" s="2">
        <f t="shared" si="89"/>
        <v>0</v>
      </c>
      <c r="G649" s="236">
        <f t="shared" si="90"/>
        <v>0</v>
      </c>
      <c r="I649" s="3">
        <v>75</v>
      </c>
      <c r="J649" s="3">
        <v>646</v>
      </c>
      <c r="K649" s="133">
        <f>SUM(G575:G651)</f>
        <v>0</v>
      </c>
    </row>
    <row r="650" spans="1:11" x14ac:dyDescent="0.25">
      <c r="A650" s="5" t="str">
        <f t="shared" si="88"/>
        <v>COR_65_9</v>
      </c>
      <c r="B650" s="1">
        <f t="shared" ref="B650:B713" si="91">Year</f>
        <v>202223</v>
      </c>
      <c r="C650" s="231" t="s">
        <v>287</v>
      </c>
      <c r="D650" s="1">
        <v>65</v>
      </c>
      <c r="E650" s="1">
        <v>9</v>
      </c>
      <c r="F650" s="2">
        <f t="shared" si="89"/>
        <v>0</v>
      </c>
      <c r="G650" s="236">
        <f t="shared" si="90"/>
        <v>0</v>
      </c>
      <c r="I650" s="3">
        <v>76</v>
      </c>
      <c r="J650" s="3">
        <v>647</v>
      </c>
      <c r="K650" s="133">
        <f>SUM('COR1-2'!L11:L89)</f>
        <v>0</v>
      </c>
    </row>
    <row r="651" spans="1:11" x14ac:dyDescent="0.25">
      <c r="A651" s="5" t="str">
        <f t="shared" ref="A651:A714" si="92">C651&amp;"_"&amp;D651&amp;"_"&amp;E651</f>
        <v>COR_66_9</v>
      </c>
      <c r="B651" s="1">
        <f t="shared" si="91"/>
        <v>202223</v>
      </c>
      <c r="C651" s="231" t="s">
        <v>287</v>
      </c>
      <c r="D651" s="1">
        <v>66</v>
      </c>
      <c r="E651" s="1">
        <v>9</v>
      </c>
      <c r="F651" s="2">
        <f t="shared" si="89"/>
        <v>0</v>
      </c>
      <c r="G651" s="236">
        <f t="shared" si="90"/>
        <v>0</v>
      </c>
      <c r="I651" s="3">
        <v>77</v>
      </c>
      <c r="J651" s="3">
        <v>648</v>
      </c>
      <c r="K651" s="134">
        <f>K649-K650</f>
        <v>0</v>
      </c>
    </row>
    <row r="652" spans="1:11" x14ac:dyDescent="0.25">
      <c r="A652" s="5" t="str">
        <f t="shared" si="92"/>
        <v>COR_1.1_10</v>
      </c>
      <c r="B652" s="1">
        <f t="shared" si="91"/>
        <v>202223</v>
      </c>
      <c r="C652" s="231" t="s">
        <v>287</v>
      </c>
      <c r="D652" s="1">
        <v>1.1000000000000001</v>
      </c>
      <c r="E652" s="1">
        <v>10</v>
      </c>
      <c r="F652" s="2">
        <f t="shared" si="89"/>
        <v>0</v>
      </c>
      <c r="G652" s="236">
        <f>IF(VLOOKUP(D652,COR1_2,E652+2,FALSE)="",0,VLOOKUP(D652,COR1_2,E652+2,FALSE))</f>
        <v>0</v>
      </c>
      <c r="I652" s="3">
        <v>1</v>
      </c>
      <c r="J652" s="3">
        <v>649</v>
      </c>
      <c r="K652" s="131"/>
    </row>
    <row r="653" spans="1:11" x14ac:dyDescent="0.25">
      <c r="A653" s="5" t="str">
        <f t="shared" si="92"/>
        <v>COR_1.2_10</v>
      </c>
      <c r="B653" s="1">
        <f t="shared" si="91"/>
        <v>202223</v>
      </c>
      <c r="C653" s="231" t="s">
        <v>287</v>
      </c>
      <c r="D653" s="1">
        <v>1.2</v>
      </c>
      <c r="E653" s="1">
        <v>10</v>
      </c>
      <c r="F653" s="2">
        <f t="shared" si="89"/>
        <v>0</v>
      </c>
      <c r="G653" s="236">
        <f t="shared" si="90"/>
        <v>0</v>
      </c>
      <c r="I653" s="3">
        <v>2</v>
      </c>
      <c r="J653" s="3">
        <v>650</v>
      </c>
      <c r="K653" s="132"/>
    </row>
    <row r="654" spans="1:11" x14ac:dyDescent="0.25">
      <c r="A654" s="5" t="str">
        <f t="shared" si="92"/>
        <v>COR_2_10</v>
      </c>
      <c r="B654" s="1">
        <f t="shared" si="91"/>
        <v>202223</v>
      </c>
      <c r="C654" s="231" t="s">
        <v>287</v>
      </c>
      <c r="D654" s="1">
        <v>2</v>
      </c>
      <c r="E654" s="1">
        <v>10</v>
      </c>
      <c r="F654" s="2">
        <f t="shared" si="89"/>
        <v>0</v>
      </c>
      <c r="G654" s="236">
        <f t="shared" si="90"/>
        <v>0</v>
      </c>
      <c r="I654" s="3">
        <v>3</v>
      </c>
      <c r="J654" s="3">
        <v>651</v>
      </c>
      <c r="K654" s="132"/>
    </row>
    <row r="655" spans="1:11" x14ac:dyDescent="0.25">
      <c r="A655" s="5" t="str">
        <f>C655&amp;"_"&amp;D655&amp;"_"&amp;E655</f>
        <v>COR_2.1_10</v>
      </c>
      <c r="B655" s="1">
        <f t="shared" si="17"/>
        <v>202223</v>
      </c>
      <c r="C655" s="231" t="s">
        <v>287</v>
      </c>
      <c r="D655" s="1">
        <v>2.1</v>
      </c>
      <c r="E655" s="608">
        <v>10</v>
      </c>
      <c r="F655" s="2">
        <f t="shared" si="18"/>
        <v>0</v>
      </c>
      <c r="G655" s="236">
        <f>IF(VLOOKUP(D655,COR1_2,E655+2,FALSE)="",0,VLOOKUP(D655,COR1_2,E655+2,FALSE))</f>
        <v>0</v>
      </c>
      <c r="I655" s="3">
        <v>4</v>
      </c>
      <c r="J655" s="3">
        <v>652</v>
      </c>
      <c r="K655" s="132"/>
    </row>
    <row r="656" spans="1:11" x14ac:dyDescent="0.25">
      <c r="A656" s="5" t="str">
        <f t="shared" si="92"/>
        <v>COR_3_10</v>
      </c>
      <c r="B656" s="1">
        <f t="shared" si="91"/>
        <v>202223</v>
      </c>
      <c r="C656" s="231" t="s">
        <v>287</v>
      </c>
      <c r="D656" s="1">
        <v>3</v>
      </c>
      <c r="E656" s="1">
        <v>10</v>
      </c>
      <c r="F656" s="2">
        <f t="shared" si="89"/>
        <v>0</v>
      </c>
      <c r="G656" s="236">
        <f t="shared" si="90"/>
        <v>0</v>
      </c>
      <c r="I656" s="3">
        <v>5</v>
      </c>
      <c r="J656" s="3">
        <v>653</v>
      </c>
      <c r="K656" s="132"/>
    </row>
    <row r="657" spans="1:11" x14ac:dyDescent="0.25">
      <c r="A657" s="5" t="str">
        <f t="shared" si="92"/>
        <v>COR_4_10</v>
      </c>
      <c r="B657" s="1">
        <f t="shared" si="91"/>
        <v>202223</v>
      </c>
      <c r="C657" s="231" t="s">
        <v>287</v>
      </c>
      <c r="D657" s="1">
        <v>4</v>
      </c>
      <c r="E657" s="1">
        <v>10</v>
      </c>
      <c r="F657" s="2">
        <f t="shared" si="89"/>
        <v>0</v>
      </c>
      <c r="G657" s="236">
        <f t="shared" si="90"/>
        <v>0</v>
      </c>
      <c r="I657" s="3">
        <v>6</v>
      </c>
      <c r="J657" s="3">
        <v>654</v>
      </c>
      <c r="K657" s="132"/>
    </row>
    <row r="658" spans="1:11" x14ac:dyDescent="0.25">
      <c r="A658" s="5" t="str">
        <f t="shared" si="92"/>
        <v>COR_5_10</v>
      </c>
      <c r="B658" s="1">
        <f t="shared" si="91"/>
        <v>202223</v>
      </c>
      <c r="C658" s="231" t="s">
        <v>287</v>
      </c>
      <c r="D658" s="1">
        <v>5</v>
      </c>
      <c r="E658" s="1">
        <v>10</v>
      </c>
      <c r="F658" s="2">
        <f t="shared" si="89"/>
        <v>0</v>
      </c>
      <c r="G658" s="236">
        <f t="shared" si="90"/>
        <v>0</v>
      </c>
      <c r="I658" s="3">
        <v>7</v>
      </c>
      <c r="J658" s="3">
        <v>655</v>
      </c>
      <c r="K658" s="132"/>
    </row>
    <row r="659" spans="1:11" x14ac:dyDescent="0.25">
      <c r="A659" s="5" t="str">
        <f t="shared" si="92"/>
        <v>COR_6_10</v>
      </c>
      <c r="B659" s="1">
        <f t="shared" si="91"/>
        <v>202223</v>
      </c>
      <c r="C659" s="231" t="s">
        <v>287</v>
      </c>
      <c r="D659" s="1">
        <v>6</v>
      </c>
      <c r="E659" s="1">
        <v>10</v>
      </c>
      <c r="F659" s="2">
        <f t="shared" si="89"/>
        <v>0</v>
      </c>
      <c r="G659" s="236">
        <f t="shared" si="90"/>
        <v>0</v>
      </c>
      <c r="I659" s="3">
        <v>8</v>
      </c>
      <c r="J659" s="3">
        <v>656</v>
      </c>
      <c r="K659" s="132"/>
    </row>
    <row r="660" spans="1:11" x14ac:dyDescent="0.25">
      <c r="A660" s="5" t="str">
        <f t="shared" si="92"/>
        <v>COR_7_10</v>
      </c>
      <c r="B660" s="1">
        <f t="shared" si="91"/>
        <v>202223</v>
      </c>
      <c r="C660" s="231" t="s">
        <v>287</v>
      </c>
      <c r="D660" s="1">
        <v>7</v>
      </c>
      <c r="E660" s="1">
        <v>10</v>
      </c>
      <c r="F660" s="2">
        <f t="shared" si="89"/>
        <v>0</v>
      </c>
      <c r="G660" s="236">
        <f t="shared" si="90"/>
        <v>0</v>
      </c>
      <c r="I660" s="3">
        <v>9</v>
      </c>
      <c r="J660" s="3">
        <v>657</v>
      </c>
      <c r="K660" s="132"/>
    </row>
    <row r="661" spans="1:11" x14ac:dyDescent="0.25">
      <c r="A661" s="5" t="str">
        <f t="shared" si="92"/>
        <v>COR_8.1_10</v>
      </c>
      <c r="B661" s="1">
        <f t="shared" si="91"/>
        <v>202223</v>
      </c>
      <c r="C661" s="231" t="s">
        <v>287</v>
      </c>
      <c r="D661" s="4">
        <v>8.1</v>
      </c>
      <c r="E661" s="1">
        <v>10</v>
      </c>
      <c r="F661" s="2">
        <f t="shared" si="89"/>
        <v>0</v>
      </c>
      <c r="G661" s="236">
        <f t="shared" si="90"/>
        <v>0</v>
      </c>
      <c r="I661" s="3">
        <v>10</v>
      </c>
      <c r="J661" s="3">
        <v>658</v>
      </c>
      <c r="K661" s="132"/>
    </row>
    <row r="662" spans="1:11" x14ac:dyDescent="0.25">
      <c r="A662" s="5" t="str">
        <f t="shared" si="92"/>
        <v>COR_8.2_10</v>
      </c>
      <c r="B662" s="1">
        <f t="shared" si="91"/>
        <v>202223</v>
      </c>
      <c r="C662" s="231" t="s">
        <v>287</v>
      </c>
      <c r="D662" s="4">
        <v>8.1999999999999993</v>
      </c>
      <c r="E662" s="1">
        <v>10</v>
      </c>
      <c r="F662" s="2">
        <f t="shared" si="89"/>
        <v>0</v>
      </c>
      <c r="G662" s="236">
        <f t="shared" si="90"/>
        <v>0</v>
      </c>
      <c r="I662" s="3">
        <v>11</v>
      </c>
      <c r="J662" s="3">
        <v>659</v>
      </c>
      <c r="K662" s="132"/>
    </row>
    <row r="663" spans="1:11" x14ac:dyDescent="0.25">
      <c r="A663" s="5" t="str">
        <f t="shared" si="92"/>
        <v>COR_8.3_10</v>
      </c>
      <c r="B663" s="1">
        <f t="shared" si="91"/>
        <v>202223</v>
      </c>
      <c r="C663" s="231" t="s">
        <v>287</v>
      </c>
      <c r="D663" s="4">
        <v>8.3000000000000007</v>
      </c>
      <c r="E663" s="1">
        <v>10</v>
      </c>
      <c r="F663" s="2">
        <f t="shared" si="89"/>
        <v>0</v>
      </c>
      <c r="G663" s="236">
        <f t="shared" si="90"/>
        <v>0</v>
      </c>
      <c r="I663" s="3">
        <v>12</v>
      </c>
      <c r="J663" s="3">
        <v>660</v>
      </c>
      <c r="K663" s="132"/>
    </row>
    <row r="664" spans="1:11" x14ac:dyDescent="0.25">
      <c r="A664" s="5" t="str">
        <f t="shared" si="92"/>
        <v>COR_8.4_10</v>
      </c>
      <c r="B664" s="1">
        <f t="shared" si="91"/>
        <v>202223</v>
      </c>
      <c r="C664" s="231" t="s">
        <v>287</v>
      </c>
      <c r="D664" s="4">
        <v>8.4</v>
      </c>
      <c r="E664" s="1">
        <v>10</v>
      </c>
      <c r="F664" s="2">
        <f t="shared" si="89"/>
        <v>0</v>
      </c>
      <c r="G664" s="236">
        <f t="shared" si="90"/>
        <v>0</v>
      </c>
      <c r="I664" s="3">
        <v>13</v>
      </c>
      <c r="J664" s="3">
        <v>661</v>
      </c>
      <c r="K664" s="132"/>
    </row>
    <row r="665" spans="1:11" x14ac:dyDescent="0.25">
      <c r="A665" s="5" t="str">
        <f t="shared" si="92"/>
        <v>COR_8.5_10</v>
      </c>
      <c r="B665" s="1">
        <f t="shared" si="91"/>
        <v>202223</v>
      </c>
      <c r="C665" s="231" t="s">
        <v>287</v>
      </c>
      <c r="D665" s="4">
        <v>8.5</v>
      </c>
      <c r="E665" s="1">
        <v>10</v>
      </c>
      <c r="F665" s="2">
        <f t="shared" si="89"/>
        <v>0</v>
      </c>
      <c r="G665" s="236">
        <f t="shared" si="90"/>
        <v>0</v>
      </c>
      <c r="I665" s="3">
        <v>14</v>
      </c>
      <c r="J665" s="3">
        <v>662</v>
      </c>
      <c r="K665" s="132"/>
    </row>
    <row r="666" spans="1:11" x14ac:dyDescent="0.25">
      <c r="A666" s="5" t="str">
        <f t="shared" si="92"/>
        <v>COR_8.6_10</v>
      </c>
      <c r="B666" s="1">
        <f t="shared" si="91"/>
        <v>202223</v>
      </c>
      <c r="C666" s="231" t="s">
        <v>287</v>
      </c>
      <c r="D666" s="4">
        <v>8.6</v>
      </c>
      <c r="E666" s="1">
        <v>10</v>
      </c>
      <c r="F666" s="2">
        <f t="shared" si="89"/>
        <v>0</v>
      </c>
      <c r="G666" s="236">
        <f t="shared" si="90"/>
        <v>0</v>
      </c>
      <c r="I666" s="3">
        <v>15</v>
      </c>
      <c r="J666" s="3">
        <v>663</v>
      </c>
      <c r="K666" s="132"/>
    </row>
    <row r="667" spans="1:11" x14ac:dyDescent="0.25">
      <c r="A667" s="5" t="str">
        <f t="shared" si="92"/>
        <v>COR_8.7_10</v>
      </c>
      <c r="B667" s="1">
        <f t="shared" si="91"/>
        <v>202223</v>
      </c>
      <c r="C667" s="231" t="s">
        <v>287</v>
      </c>
      <c r="D667" s="4">
        <v>8.6999999999999993</v>
      </c>
      <c r="E667" s="1">
        <v>10</v>
      </c>
      <c r="F667" s="2">
        <f t="shared" si="89"/>
        <v>0</v>
      </c>
      <c r="G667" s="236">
        <f t="shared" si="90"/>
        <v>0</v>
      </c>
      <c r="I667" s="3">
        <v>16</v>
      </c>
      <c r="J667" s="3">
        <v>664</v>
      </c>
      <c r="K667" s="132"/>
    </row>
    <row r="668" spans="1:11" x14ac:dyDescent="0.25">
      <c r="A668" s="5" t="str">
        <f t="shared" si="92"/>
        <v>COR_8_10</v>
      </c>
      <c r="B668" s="1">
        <f t="shared" si="91"/>
        <v>202223</v>
      </c>
      <c r="C668" s="231" t="s">
        <v>287</v>
      </c>
      <c r="D668" s="1">
        <v>8</v>
      </c>
      <c r="E668" s="1">
        <v>10</v>
      </c>
      <c r="F668" s="2">
        <f t="shared" si="89"/>
        <v>0</v>
      </c>
      <c r="G668" s="236">
        <f t="shared" si="90"/>
        <v>0</v>
      </c>
      <c r="I668" s="3">
        <v>17</v>
      </c>
      <c r="J668" s="3">
        <v>665</v>
      </c>
      <c r="K668" s="132"/>
    </row>
    <row r="669" spans="1:11" x14ac:dyDescent="0.25">
      <c r="A669" s="5" t="str">
        <f t="shared" si="92"/>
        <v>COR_9_10</v>
      </c>
      <c r="B669" s="1">
        <f t="shared" si="91"/>
        <v>202223</v>
      </c>
      <c r="C669" s="231" t="s">
        <v>287</v>
      </c>
      <c r="D669" s="1">
        <v>9</v>
      </c>
      <c r="E669" s="1">
        <v>10</v>
      </c>
      <c r="F669" s="2">
        <f t="shared" si="89"/>
        <v>0</v>
      </c>
      <c r="G669" s="236">
        <f t="shared" si="90"/>
        <v>0</v>
      </c>
      <c r="I669" s="3">
        <v>18</v>
      </c>
      <c r="J669" s="3">
        <v>666</v>
      </c>
      <c r="K669" s="132"/>
    </row>
    <row r="670" spans="1:11" x14ac:dyDescent="0.25">
      <c r="A670" s="5" t="str">
        <f t="shared" si="92"/>
        <v>COR_10_10</v>
      </c>
      <c r="B670" s="1">
        <f t="shared" si="91"/>
        <v>202223</v>
      </c>
      <c r="C670" s="231" t="s">
        <v>287</v>
      </c>
      <c r="D670" s="1">
        <v>10</v>
      </c>
      <c r="E670" s="1">
        <v>10</v>
      </c>
      <c r="F670" s="2">
        <f t="shared" si="89"/>
        <v>0</v>
      </c>
      <c r="G670" s="236">
        <f t="shared" si="90"/>
        <v>0</v>
      </c>
      <c r="I670" s="3">
        <v>19</v>
      </c>
      <c r="J670" s="3">
        <v>667</v>
      </c>
      <c r="K670" s="132"/>
    </row>
    <row r="671" spans="1:11" x14ac:dyDescent="0.25">
      <c r="A671" s="5" t="str">
        <f t="shared" si="92"/>
        <v>COR_11_10</v>
      </c>
      <c r="B671" s="1">
        <f t="shared" si="91"/>
        <v>202223</v>
      </c>
      <c r="C671" s="231" t="s">
        <v>287</v>
      </c>
      <c r="D671" s="1">
        <v>11</v>
      </c>
      <c r="E671" s="1">
        <v>10</v>
      </c>
      <c r="F671" s="2">
        <f t="shared" si="89"/>
        <v>0</v>
      </c>
      <c r="G671" s="236">
        <f t="shared" si="90"/>
        <v>0</v>
      </c>
      <c r="I671" s="3">
        <v>20</v>
      </c>
      <c r="J671" s="3">
        <v>668</v>
      </c>
      <c r="K671" s="132"/>
    </row>
    <row r="672" spans="1:11" x14ac:dyDescent="0.25">
      <c r="A672" s="5" t="str">
        <f t="shared" si="92"/>
        <v>COR_12_10</v>
      </c>
      <c r="B672" s="1">
        <f t="shared" si="91"/>
        <v>202223</v>
      </c>
      <c r="C672" s="231" t="s">
        <v>287</v>
      </c>
      <c r="D672" s="1">
        <v>12</v>
      </c>
      <c r="E672" s="1">
        <v>10</v>
      </c>
      <c r="F672" s="2">
        <f t="shared" si="89"/>
        <v>0</v>
      </c>
      <c r="G672" s="236">
        <f t="shared" si="90"/>
        <v>0</v>
      </c>
      <c r="I672" s="3">
        <v>21</v>
      </c>
      <c r="J672" s="3">
        <v>669</v>
      </c>
      <c r="K672" s="132"/>
    </row>
    <row r="673" spans="1:11" x14ac:dyDescent="0.25">
      <c r="A673" s="5" t="str">
        <f t="shared" si="92"/>
        <v>COR_13_10</v>
      </c>
      <c r="B673" s="1">
        <f t="shared" si="91"/>
        <v>202223</v>
      </c>
      <c r="C673" s="231" t="s">
        <v>287</v>
      </c>
      <c r="D673" s="1">
        <v>13</v>
      </c>
      <c r="E673" s="1">
        <v>10</v>
      </c>
      <c r="F673" s="2">
        <f t="shared" si="89"/>
        <v>0</v>
      </c>
      <c r="G673" s="236">
        <f t="shared" si="90"/>
        <v>0</v>
      </c>
      <c r="I673" s="3">
        <v>22</v>
      </c>
      <c r="J673" s="3">
        <v>670</v>
      </c>
      <c r="K673" s="132"/>
    </row>
    <row r="674" spans="1:11" x14ac:dyDescent="0.25">
      <c r="A674" s="5" t="str">
        <f t="shared" si="92"/>
        <v>COR_14_10</v>
      </c>
      <c r="B674" s="1">
        <f t="shared" si="91"/>
        <v>202223</v>
      </c>
      <c r="C674" s="231" t="s">
        <v>287</v>
      </c>
      <c r="D674" s="1">
        <v>14</v>
      </c>
      <c r="E674" s="1">
        <v>10</v>
      </c>
      <c r="F674" s="2">
        <f t="shared" si="89"/>
        <v>0</v>
      </c>
      <c r="G674" s="236">
        <f t="shared" si="90"/>
        <v>0</v>
      </c>
      <c r="I674" s="3">
        <v>23</v>
      </c>
      <c r="J674" s="3">
        <v>671</v>
      </c>
      <c r="K674" s="132"/>
    </row>
    <row r="675" spans="1:11" x14ac:dyDescent="0.25">
      <c r="A675" s="5" t="str">
        <f t="shared" si="92"/>
        <v>COR_15_10</v>
      </c>
      <c r="B675" s="1">
        <f t="shared" si="91"/>
        <v>202223</v>
      </c>
      <c r="C675" s="231" t="s">
        <v>287</v>
      </c>
      <c r="D675" s="1">
        <v>15</v>
      </c>
      <c r="E675" s="1">
        <v>10</v>
      </c>
      <c r="F675" s="2">
        <f t="shared" si="89"/>
        <v>0</v>
      </c>
      <c r="G675" s="236">
        <f t="shared" si="90"/>
        <v>0</v>
      </c>
      <c r="I675" s="3">
        <v>24</v>
      </c>
      <c r="J675" s="3">
        <v>672</v>
      </c>
      <c r="K675" s="132"/>
    </row>
    <row r="676" spans="1:11" x14ac:dyDescent="0.25">
      <c r="A676" s="5" t="str">
        <f t="shared" si="92"/>
        <v>COR_16_10</v>
      </c>
      <c r="B676" s="1">
        <f t="shared" si="91"/>
        <v>202223</v>
      </c>
      <c r="C676" s="231" t="s">
        <v>287</v>
      </c>
      <c r="D676" s="1">
        <v>16</v>
      </c>
      <c r="E676" s="1">
        <v>10</v>
      </c>
      <c r="F676" s="2">
        <f t="shared" si="89"/>
        <v>0</v>
      </c>
      <c r="G676" s="236">
        <f t="shared" si="90"/>
        <v>0</v>
      </c>
      <c r="I676" s="3">
        <v>25</v>
      </c>
      <c r="J676" s="3">
        <v>673</v>
      </c>
      <c r="K676" s="132"/>
    </row>
    <row r="677" spans="1:11" x14ac:dyDescent="0.25">
      <c r="A677" s="5" t="str">
        <f t="shared" si="92"/>
        <v>COR_18_10</v>
      </c>
      <c r="B677" s="1">
        <f t="shared" si="91"/>
        <v>202223</v>
      </c>
      <c r="C677" s="231" t="s">
        <v>287</v>
      </c>
      <c r="D677" s="1">
        <v>18</v>
      </c>
      <c r="E677" s="1">
        <v>10</v>
      </c>
      <c r="F677" s="2">
        <f t="shared" si="89"/>
        <v>0</v>
      </c>
      <c r="G677" s="236">
        <f t="shared" si="90"/>
        <v>0</v>
      </c>
      <c r="I677" s="3">
        <v>26</v>
      </c>
      <c r="J677" s="3">
        <v>674</v>
      </c>
      <c r="K677" s="132"/>
    </row>
    <row r="678" spans="1:11" x14ac:dyDescent="0.25">
      <c r="A678" s="5" t="str">
        <f t="shared" si="92"/>
        <v>COR_19.1_10</v>
      </c>
      <c r="B678" s="1">
        <f t="shared" si="91"/>
        <v>202223</v>
      </c>
      <c r="C678" s="231" t="s">
        <v>287</v>
      </c>
      <c r="D678" s="1">
        <v>19.100000000000001</v>
      </c>
      <c r="E678" s="1">
        <v>10</v>
      </c>
      <c r="F678" s="2">
        <f t="shared" si="89"/>
        <v>0</v>
      </c>
      <c r="G678" s="236">
        <f t="shared" si="90"/>
        <v>0</v>
      </c>
      <c r="I678" s="3">
        <v>27</v>
      </c>
      <c r="J678" s="3">
        <v>675</v>
      </c>
      <c r="K678" s="132"/>
    </row>
    <row r="679" spans="1:11" x14ac:dyDescent="0.25">
      <c r="A679" s="5" t="str">
        <f t="shared" si="92"/>
        <v>COR_22_10</v>
      </c>
      <c r="B679" s="1">
        <f t="shared" si="91"/>
        <v>202223</v>
      </c>
      <c r="C679" s="231" t="s">
        <v>287</v>
      </c>
      <c r="D679" s="1">
        <v>22</v>
      </c>
      <c r="E679" s="1">
        <v>10</v>
      </c>
      <c r="F679" s="2">
        <f t="shared" si="89"/>
        <v>0</v>
      </c>
      <c r="G679" s="236">
        <f t="shared" si="90"/>
        <v>0</v>
      </c>
      <c r="I679" s="3">
        <v>28</v>
      </c>
      <c r="J679" s="3">
        <v>676</v>
      </c>
      <c r="K679" s="132"/>
    </row>
    <row r="680" spans="1:11" x14ac:dyDescent="0.25">
      <c r="A680" s="5" t="str">
        <f t="shared" si="92"/>
        <v>COR_23_10</v>
      </c>
      <c r="B680" s="1">
        <f t="shared" si="91"/>
        <v>202223</v>
      </c>
      <c r="C680" s="231" t="s">
        <v>287</v>
      </c>
      <c r="D680" s="1">
        <v>23</v>
      </c>
      <c r="E680" s="1">
        <v>10</v>
      </c>
      <c r="F680" s="2">
        <f t="shared" si="89"/>
        <v>0</v>
      </c>
      <c r="G680" s="236">
        <f t="shared" si="90"/>
        <v>0</v>
      </c>
      <c r="I680" s="3">
        <v>29</v>
      </c>
      <c r="J680" s="3">
        <v>677</v>
      </c>
      <c r="K680" s="132"/>
    </row>
    <row r="681" spans="1:11" x14ac:dyDescent="0.25">
      <c r="A681" s="5" t="str">
        <f t="shared" si="92"/>
        <v>COR_24_10</v>
      </c>
      <c r="B681" s="1">
        <f t="shared" si="91"/>
        <v>202223</v>
      </c>
      <c r="C681" s="231" t="s">
        <v>287</v>
      </c>
      <c r="D681" s="1">
        <v>24</v>
      </c>
      <c r="E681" s="1">
        <v>10</v>
      </c>
      <c r="F681" s="2">
        <f t="shared" si="89"/>
        <v>0</v>
      </c>
      <c r="G681" s="236">
        <f t="shared" si="90"/>
        <v>0</v>
      </c>
      <c r="I681" s="3">
        <v>30</v>
      </c>
      <c r="J681" s="3">
        <v>678</v>
      </c>
      <c r="K681" s="132"/>
    </row>
    <row r="682" spans="1:11" x14ac:dyDescent="0.25">
      <c r="A682" s="5" t="str">
        <f t="shared" si="92"/>
        <v>COR_26_10</v>
      </c>
      <c r="B682" s="1">
        <f t="shared" si="91"/>
        <v>202223</v>
      </c>
      <c r="C682" s="231" t="s">
        <v>287</v>
      </c>
      <c r="D682" s="1">
        <v>26</v>
      </c>
      <c r="E682" s="1">
        <v>10</v>
      </c>
      <c r="F682" s="2">
        <f t="shared" si="89"/>
        <v>0</v>
      </c>
      <c r="G682" s="236">
        <f t="shared" si="90"/>
        <v>0</v>
      </c>
      <c r="I682" s="3">
        <v>31</v>
      </c>
      <c r="J682" s="3">
        <v>679</v>
      </c>
      <c r="K682" s="132"/>
    </row>
    <row r="683" spans="1:11" x14ac:dyDescent="0.25">
      <c r="A683" s="5" t="str">
        <f t="shared" si="92"/>
        <v>COR_28_10</v>
      </c>
      <c r="B683" s="1">
        <f t="shared" si="91"/>
        <v>202223</v>
      </c>
      <c r="C683" s="231" t="s">
        <v>287</v>
      </c>
      <c r="D683" s="1">
        <v>28</v>
      </c>
      <c r="E683" s="1">
        <v>10</v>
      </c>
      <c r="F683" s="2">
        <f t="shared" si="89"/>
        <v>0</v>
      </c>
      <c r="G683" s="236">
        <f t="shared" si="90"/>
        <v>0</v>
      </c>
      <c r="I683" s="3">
        <v>32</v>
      </c>
      <c r="J683" s="3">
        <v>680</v>
      </c>
      <c r="K683" s="132"/>
    </row>
    <row r="684" spans="1:11" x14ac:dyDescent="0.25">
      <c r="A684" s="5" t="str">
        <f t="shared" si="92"/>
        <v>COR_29_10</v>
      </c>
      <c r="B684" s="1">
        <f t="shared" si="91"/>
        <v>202223</v>
      </c>
      <c r="C684" s="231" t="s">
        <v>287</v>
      </c>
      <c r="D684" s="1">
        <v>29</v>
      </c>
      <c r="E684" s="1">
        <v>10</v>
      </c>
      <c r="F684" s="2">
        <f t="shared" si="89"/>
        <v>0</v>
      </c>
      <c r="G684" s="236">
        <f t="shared" si="90"/>
        <v>0</v>
      </c>
      <c r="I684" s="3">
        <v>33</v>
      </c>
      <c r="J684" s="3">
        <v>681</v>
      </c>
      <c r="K684" s="132"/>
    </row>
    <row r="685" spans="1:11" x14ac:dyDescent="0.25">
      <c r="A685" s="5" t="str">
        <f t="shared" si="92"/>
        <v>COR_32_10</v>
      </c>
      <c r="B685" s="1">
        <f t="shared" si="91"/>
        <v>202223</v>
      </c>
      <c r="C685" s="231" t="s">
        <v>287</v>
      </c>
      <c r="D685" s="1">
        <v>32</v>
      </c>
      <c r="E685" s="1">
        <v>10</v>
      </c>
      <c r="F685" s="2">
        <f t="shared" si="89"/>
        <v>0</v>
      </c>
      <c r="G685" s="236">
        <f t="shared" si="90"/>
        <v>0</v>
      </c>
      <c r="I685" s="3">
        <v>34</v>
      </c>
      <c r="J685" s="3">
        <v>682</v>
      </c>
      <c r="K685" s="132"/>
    </row>
    <row r="686" spans="1:11" x14ac:dyDescent="0.25">
      <c r="A686" s="5" t="str">
        <f t="shared" si="92"/>
        <v>COR_36_10</v>
      </c>
      <c r="B686" s="1">
        <f t="shared" si="91"/>
        <v>202223</v>
      </c>
      <c r="C686" s="231" t="s">
        <v>287</v>
      </c>
      <c r="D686" s="1">
        <v>36</v>
      </c>
      <c r="E686" s="1">
        <v>10</v>
      </c>
      <c r="F686" s="2">
        <f t="shared" si="89"/>
        <v>0</v>
      </c>
      <c r="G686" s="236">
        <f t="shared" si="90"/>
        <v>0</v>
      </c>
      <c r="I686" s="3">
        <v>35</v>
      </c>
      <c r="J686" s="3">
        <v>683</v>
      </c>
      <c r="K686" s="132"/>
    </row>
    <row r="687" spans="1:11" x14ac:dyDescent="0.25">
      <c r="A687" s="5" t="str">
        <f t="shared" si="92"/>
        <v>COR_37_10</v>
      </c>
      <c r="B687" s="1">
        <f t="shared" si="91"/>
        <v>202223</v>
      </c>
      <c r="C687" s="231" t="s">
        <v>287</v>
      </c>
      <c r="D687" s="1">
        <v>37</v>
      </c>
      <c r="E687" s="1">
        <v>10</v>
      </c>
      <c r="F687" s="2">
        <f t="shared" si="89"/>
        <v>0</v>
      </c>
      <c r="G687" s="236">
        <f t="shared" si="90"/>
        <v>0</v>
      </c>
      <c r="I687" s="3">
        <v>36</v>
      </c>
      <c r="J687" s="3">
        <v>684</v>
      </c>
      <c r="K687" s="132"/>
    </row>
    <row r="688" spans="1:11" x14ac:dyDescent="0.25">
      <c r="A688" s="5" t="str">
        <f t="shared" si="92"/>
        <v>COR_38_10</v>
      </c>
      <c r="B688" s="1">
        <f t="shared" si="91"/>
        <v>202223</v>
      </c>
      <c r="C688" s="231" t="s">
        <v>287</v>
      </c>
      <c r="D688" s="1">
        <v>38</v>
      </c>
      <c r="E688" s="1">
        <v>10</v>
      </c>
      <c r="F688" s="2">
        <f t="shared" si="89"/>
        <v>0</v>
      </c>
      <c r="G688" s="236">
        <f t="shared" si="90"/>
        <v>0</v>
      </c>
      <c r="I688" s="3">
        <v>37</v>
      </c>
      <c r="J688" s="3">
        <v>685</v>
      </c>
      <c r="K688" s="132"/>
    </row>
    <row r="689" spans="1:11" x14ac:dyDescent="0.25">
      <c r="A689" s="5" t="str">
        <f t="shared" si="92"/>
        <v>COR_39_10</v>
      </c>
      <c r="B689" s="1">
        <f t="shared" si="91"/>
        <v>202223</v>
      </c>
      <c r="C689" s="231" t="s">
        <v>287</v>
      </c>
      <c r="D689" s="1">
        <v>39</v>
      </c>
      <c r="E689" s="1">
        <v>10</v>
      </c>
      <c r="F689" s="2">
        <f t="shared" si="89"/>
        <v>0</v>
      </c>
      <c r="G689" s="236">
        <f t="shared" si="90"/>
        <v>0</v>
      </c>
      <c r="I689" s="3">
        <v>38</v>
      </c>
      <c r="J689" s="3">
        <v>686</v>
      </c>
      <c r="K689" s="132"/>
    </row>
    <row r="690" spans="1:11" x14ac:dyDescent="0.25">
      <c r="A690" s="5" t="str">
        <f t="shared" si="92"/>
        <v>COR_40_10</v>
      </c>
      <c r="B690" s="1">
        <f t="shared" si="91"/>
        <v>202223</v>
      </c>
      <c r="C690" s="231" t="s">
        <v>287</v>
      </c>
      <c r="D690" s="1">
        <v>40</v>
      </c>
      <c r="E690" s="1">
        <v>10</v>
      </c>
      <c r="F690" s="2">
        <f t="shared" si="89"/>
        <v>0</v>
      </c>
      <c r="G690" s="236">
        <f t="shared" si="90"/>
        <v>0</v>
      </c>
      <c r="I690" s="3">
        <v>39</v>
      </c>
      <c r="J690" s="3">
        <v>687</v>
      </c>
      <c r="K690" s="132"/>
    </row>
    <row r="691" spans="1:11" x14ac:dyDescent="0.25">
      <c r="A691" s="5" t="str">
        <f t="shared" si="92"/>
        <v>COR_41_10</v>
      </c>
      <c r="B691" s="1">
        <f t="shared" si="91"/>
        <v>202223</v>
      </c>
      <c r="C691" s="231" t="s">
        <v>287</v>
      </c>
      <c r="D691" s="1">
        <v>41</v>
      </c>
      <c r="E691" s="1">
        <v>10</v>
      </c>
      <c r="F691" s="2">
        <f t="shared" si="89"/>
        <v>0</v>
      </c>
      <c r="G691" s="236">
        <f t="shared" si="90"/>
        <v>0</v>
      </c>
      <c r="I691" s="3">
        <v>40</v>
      </c>
      <c r="J691" s="3">
        <v>688</v>
      </c>
      <c r="K691" s="132"/>
    </row>
    <row r="692" spans="1:11" x14ac:dyDescent="0.25">
      <c r="A692" s="5" t="str">
        <f t="shared" si="92"/>
        <v>COR_42_10</v>
      </c>
      <c r="B692" s="1">
        <f t="shared" si="91"/>
        <v>202223</v>
      </c>
      <c r="C692" s="231" t="s">
        <v>287</v>
      </c>
      <c r="D692" s="1">
        <v>42</v>
      </c>
      <c r="E692" s="1">
        <v>10</v>
      </c>
      <c r="F692" s="2">
        <f t="shared" si="89"/>
        <v>0</v>
      </c>
      <c r="G692" s="236">
        <f t="shared" si="90"/>
        <v>0</v>
      </c>
      <c r="I692" s="3">
        <v>41</v>
      </c>
      <c r="J692" s="3">
        <v>689</v>
      </c>
      <c r="K692" s="132"/>
    </row>
    <row r="693" spans="1:11" x14ac:dyDescent="0.25">
      <c r="A693" s="5" t="str">
        <f t="shared" si="92"/>
        <v>COR_43_10</v>
      </c>
      <c r="B693" s="1">
        <f t="shared" si="91"/>
        <v>202223</v>
      </c>
      <c r="C693" s="231" t="s">
        <v>287</v>
      </c>
      <c r="D693" s="1">
        <v>43</v>
      </c>
      <c r="E693" s="1">
        <v>10</v>
      </c>
      <c r="F693" s="2">
        <f t="shared" si="89"/>
        <v>0</v>
      </c>
      <c r="G693" s="236">
        <f t="shared" si="90"/>
        <v>0</v>
      </c>
      <c r="I693" s="3">
        <v>42</v>
      </c>
      <c r="J693" s="3">
        <v>690</v>
      </c>
      <c r="K693" s="132"/>
    </row>
    <row r="694" spans="1:11" x14ac:dyDescent="0.25">
      <c r="A694" s="5" t="str">
        <f t="shared" si="92"/>
        <v>COR_44_10</v>
      </c>
      <c r="B694" s="1">
        <f t="shared" si="91"/>
        <v>202223</v>
      </c>
      <c r="C694" s="231" t="s">
        <v>287</v>
      </c>
      <c r="D694" s="1">
        <v>44</v>
      </c>
      <c r="E694" s="1">
        <v>10</v>
      </c>
      <c r="F694" s="2">
        <f t="shared" si="89"/>
        <v>0</v>
      </c>
      <c r="G694" s="236">
        <f t="shared" si="90"/>
        <v>0</v>
      </c>
      <c r="I694" s="3">
        <v>43</v>
      </c>
      <c r="J694" s="3">
        <v>691</v>
      </c>
      <c r="K694" s="132"/>
    </row>
    <row r="695" spans="1:11" x14ac:dyDescent="0.25">
      <c r="A695" s="5" t="str">
        <f t="shared" si="92"/>
        <v>COR_46_10</v>
      </c>
      <c r="B695" s="1">
        <f t="shared" si="91"/>
        <v>202223</v>
      </c>
      <c r="C695" s="231" t="s">
        <v>287</v>
      </c>
      <c r="D695" s="1">
        <v>46</v>
      </c>
      <c r="E695" s="1">
        <v>10</v>
      </c>
      <c r="F695" s="2">
        <f t="shared" ref="F695:F764" si="93">UANumber</f>
        <v>0</v>
      </c>
      <c r="G695" s="236">
        <f t="shared" si="90"/>
        <v>0</v>
      </c>
      <c r="I695" s="3">
        <v>44</v>
      </c>
      <c r="J695" s="3">
        <v>692</v>
      </c>
      <c r="K695" s="132"/>
    </row>
    <row r="696" spans="1:11" x14ac:dyDescent="0.25">
      <c r="A696" s="5" t="str">
        <f t="shared" si="92"/>
        <v>COR_47_10</v>
      </c>
      <c r="B696" s="1">
        <f t="shared" si="91"/>
        <v>202223</v>
      </c>
      <c r="C696" s="231" t="s">
        <v>287</v>
      </c>
      <c r="D696" s="1">
        <v>47</v>
      </c>
      <c r="E696" s="1">
        <v>10</v>
      </c>
      <c r="F696" s="2">
        <f t="shared" si="93"/>
        <v>0</v>
      </c>
      <c r="G696" s="236">
        <f t="shared" si="90"/>
        <v>0</v>
      </c>
      <c r="I696" s="3">
        <v>45</v>
      </c>
      <c r="J696" s="3">
        <v>693</v>
      </c>
      <c r="K696" s="132"/>
    </row>
    <row r="697" spans="1:11" x14ac:dyDescent="0.25">
      <c r="A697" s="5" t="str">
        <f t="shared" si="92"/>
        <v>COR_48_10</v>
      </c>
      <c r="B697" s="1">
        <f t="shared" si="91"/>
        <v>202223</v>
      </c>
      <c r="C697" s="231" t="s">
        <v>287</v>
      </c>
      <c r="D697" s="1">
        <v>48</v>
      </c>
      <c r="E697" s="1">
        <v>10</v>
      </c>
      <c r="F697" s="2">
        <f t="shared" si="93"/>
        <v>0</v>
      </c>
      <c r="G697" s="236">
        <f t="shared" si="90"/>
        <v>0</v>
      </c>
      <c r="I697" s="3">
        <v>46</v>
      </c>
      <c r="J697" s="3">
        <v>694</v>
      </c>
      <c r="K697" s="132"/>
    </row>
    <row r="698" spans="1:11" x14ac:dyDescent="0.25">
      <c r="A698" s="5" t="str">
        <f t="shared" si="92"/>
        <v>COR_49_10</v>
      </c>
      <c r="B698" s="1">
        <f t="shared" si="91"/>
        <v>202223</v>
      </c>
      <c r="C698" s="231" t="s">
        <v>287</v>
      </c>
      <c r="D698" s="1">
        <v>49</v>
      </c>
      <c r="E698" s="1">
        <v>10</v>
      </c>
      <c r="F698" s="2">
        <f t="shared" si="93"/>
        <v>0</v>
      </c>
      <c r="G698" s="236">
        <f t="shared" si="90"/>
        <v>0</v>
      </c>
      <c r="I698" s="3">
        <v>47</v>
      </c>
      <c r="J698" s="3">
        <v>695</v>
      </c>
      <c r="K698" s="132"/>
    </row>
    <row r="699" spans="1:11" x14ac:dyDescent="0.25">
      <c r="A699" s="5" t="str">
        <f t="shared" si="92"/>
        <v>COR_50_10</v>
      </c>
      <c r="B699" s="1">
        <f t="shared" si="91"/>
        <v>202223</v>
      </c>
      <c r="C699" s="231" t="s">
        <v>287</v>
      </c>
      <c r="D699" s="1">
        <v>50</v>
      </c>
      <c r="E699" s="1">
        <v>10</v>
      </c>
      <c r="F699" s="2">
        <f t="shared" si="93"/>
        <v>0</v>
      </c>
      <c r="G699" s="236">
        <f t="shared" si="90"/>
        <v>0</v>
      </c>
      <c r="I699" s="3">
        <v>48</v>
      </c>
      <c r="J699" s="3">
        <v>696</v>
      </c>
      <c r="K699" s="132"/>
    </row>
    <row r="700" spans="1:11" x14ac:dyDescent="0.25">
      <c r="A700" s="5" t="str">
        <f t="shared" si="92"/>
        <v>COR_51_10</v>
      </c>
      <c r="B700" s="1">
        <f t="shared" si="91"/>
        <v>202223</v>
      </c>
      <c r="C700" s="231" t="s">
        <v>287</v>
      </c>
      <c r="D700" s="1">
        <v>51</v>
      </c>
      <c r="E700" s="1">
        <v>10</v>
      </c>
      <c r="F700" s="2">
        <f t="shared" si="93"/>
        <v>0</v>
      </c>
      <c r="G700" s="236">
        <f t="shared" si="90"/>
        <v>0</v>
      </c>
      <c r="I700" s="3">
        <v>49</v>
      </c>
      <c r="J700" s="3">
        <v>697</v>
      </c>
      <c r="K700" s="132"/>
    </row>
    <row r="701" spans="1:11" x14ac:dyDescent="0.25">
      <c r="A701" s="5" t="str">
        <f t="shared" si="92"/>
        <v>COR_52_10</v>
      </c>
      <c r="B701" s="1">
        <f t="shared" si="91"/>
        <v>202223</v>
      </c>
      <c r="C701" s="231" t="s">
        <v>287</v>
      </c>
      <c r="D701" s="1">
        <v>52</v>
      </c>
      <c r="E701" s="1">
        <v>10</v>
      </c>
      <c r="F701" s="2">
        <f t="shared" si="93"/>
        <v>0</v>
      </c>
      <c r="G701" s="236">
        <f t="shared" si="90"/>
        <v>0</v>
      </c>
      <c r="I701" s="3">
        <v>50</v>
      </c>
      <c r="J701" s="3">
        <v>698</v>
      </c>
      <c r="K701" s="132"/>
    </row>
    <row r="702" spans="1:11" x14ac:dyDescent="0.25">
      <c r="A702" s="5" t="str">
        <f t="shared" si="92"/>
        <v>COR_52.1_10</v>
      </c>
      <c r="B702" s="1">
        <f t="shared" si="91"/>
        <v>202223</v>
      </c>
      <c r="C702" s="231" t="s">
        <v>287</v>
      </c>
      <c r="D702" s="1">
        <v>52.1</v>
      </c>
      <c r="E702" s="1">
        <v>10</v>
      </c>
      <c r="F702" s="2">
        <f t="shared" si="93"/>
        <v>0</v>
      </c>
      <c r="G702" s="236">
        <f>IF(VLOOKUP(D702,COR1_2,E702+2,FALSE)="",0,VLOOKUP(D702,COR1_2,E702+2,FALSE))</f>
        <v>0</v>
      </c>
      <c r="I702" s="3">
        <v>51</v>
      </c>
      <c r="J702" s="3">
        <v>699</v>
      </c>
      <c r="K702" s="132"/>
    </row>
    <row r="703" spans="1:11" x14ac:dyDescent="0.25">
      <c r="A703" s="5" t="str">
        <f t="shared" si="92"/>
        <v>COR_52.2_10</v>
      </c>
      <c r="B703" s="1">
        <f t="shared" si="91"/>
        <v>202223</v>
      </c>
      <c r="C703" s="231" t="s">
        <v>287</v>
      </c>
      <c r="D703" s="1">
        <v>52.2</v>
      </c>
      <c r="E703" s="1">
        <v>10</v>
      </c>
      <c r="F703" s="2">
        <f t="shared" si="93"/>
        <v>0</v>
      </c>
      <c r="G703" s="236">
        <f>IF(VLOOKUP(D703,COR1_2,E703+2,FALSE)="",0,VLOOKUP(D703,COR1_2,E703+2,FALSE))</f>
        <v>0</v>
      </c>
      <c r="I703" s="3">
        <v>52</v>
      </c>
      <c r="J703" s="3">
        <v>700</v>
      </c>
      <c r="K703" s="132"/>
    </row>
    <row r="704" spans="1:11" x14ac:dyDescent="0.25">
      <c r="A704" s="5" t="str">
        <f t="shared" si="92"/>
        <v>COR_52.3_10</v>
      </c>
      <c r="B704" s="1">
        <f t="shared" si="91"/>
        <v>202223</v>
      </c>
      <c r="C704" s="231" t="s">
        <v>287</v>
      </c>
      <c r="D704" s="1">
        <v>52.3</v>
      </c>
      <c r="E704" s="1">
        <v>10</v>
      </c>
      <c r="F704" s="2">
        <f t="shared" si="93"/>
        <v>0</v>
      </c>
      <c r="G704" s="236">
        <f>IF(VLOOKUP(D704,COR1_2,E704+2,FALSE)="",0,VLOOKUP(D704,COR1_2,E704+2,FALSE))</f>
        <v>0</v>
      </c>
      <c r="I704" s="3">
        <v>53</v>
      </c>
      <c r="J704" s="3">
        <v>701</v>
      </c>
      <c r="K704" s="132"/>
    </row>
    <row r="705" spans="1:11" x14ac:dyDescent="0.25">
      <c r="A705" s="5" t="str">
        <f t="shared" si="92"/>
        <v>COR_52.4_10</v>
      </c>
      <c r="B705" s="1">
        <f t="shared" si="91"/>
        <v>202223</v>
      </c>
      <c r="C705" s="231" t="s">
        <v>287</v>
      </c>
      <c r="D705" s="1">
        <v>52.4</v>
      </c>
      <c r="E705" s="1">
        <v>10</v>
      </c>
      <c r="F705" s="2">
        <f t="shared" si="93"/>
        <v>0</v>
      </c>
      <c r="G705" s="236">
        <f>IF(VLOOKUP(D705,COR1_2,E705+2,FALSE)="",0,VLOOKUP(D705,COR1_2,E705+2,FALSE))</f>
        <v>0</v>
      </c>
      <c r="I705" s="3">
        <v>54</v>
      </c>
      <c r="J705" s="3">
        <v>702</v>
      </c>
      <c r="K705" s="132"/>
    </row>
    <row r="706" spans="1:11" x14ac:dyDescent="0.25">
      <c r="A706" s="5" t="str">
        <f t="shared" si="92"/>
        <v>COR_53_10</v>
      </c>
      <c r="B706" s="1">
        <f t="shared" si="91"/>
        <v>202223</v>
      </c>
      <c r="C706" s="231" t="s">
        <v>287</v>
      </c>
      <c r="D706" s="1">
        <v>53</v>
      </c>
      <c r="E706" s="1">
        <v>10</v>
      </c>
      <c r="F706" s="2">
        <f t="shared" si="93"/>
        <v>0</v>
      </c>
      <c r="G706" s="236">
        <f t="shared" si="90"/>
        <v>0</v>
      </c>
      <c r="I706" s="3">
        <v>55</v>
      </c>
      <c r="J706" s="3">
        <v>703</v>
      </c>
      <c r="K706" s="132"/>
    </row>
    <row r="707" spans="1:11" x14ac:dyDescent="0.25">
      <c r="A707" s="5" t="str">
        <f t="shared" si="92"/>
        <v>COR_54_10</v>
      </c>
      <c r="B707" s="1">
        <f t="shared" si="91"/>
        <v>202223</v>
      </c>
      <c r="C707" s="231" t="s">
        <v>287</v>
      </c>
      <c r="D707" s="1">
        <v>54</v>
      </c>
      <c r="E707" s="1">
        <v>10</v>
      </c>
      <c r="F707" s="2">
        <f t="shared" si="93"/>
        <v>0</v>
      </c>
      <c r="G707" s="236">
        <f t="shared" si="90"/>
        <v>0</v>
      </c>
      <c r="I707" s="3">
        <v>56</v>
      </c>
      <c r="J707" s="3">
        <v>704</v>
      </c>
      <c r="K707" s="132"/>
    </row>
    <row r="708" spans="1:11" x14ac:dyDescent="0.25">
      <c r="A708" s="5" t="str">
        <f t="shared" si="92"/>
        <v>COR_55_10</v>
      </c>
      <c r="B708" s="1">
        <f t="shared" si="91"/>
        <v>202223</v>
      </c>
      <c r="C708" s="231" t="s">
        <v>287</v>
      </c>
      <c r="D708" s="1">
        <v>55</v>
      </c>
      <c r="E708" s="1">
        <v>10</v>
      </c>
      <c r="F708" s="2">
        <f t="shared" si="93"/>
        <v>0</v>
      </c>
      <c r="G708" s="236">
        <f t="shared" ref="G708:G778" si="94">IF(VLOOKUP(D708,COR1_2,E708+2,FALSE)="",0,VLOOKUP(D708,COR1_2,E708+2,FALSE))</f>
        <v>0</v>
      </c>
      <c r="I708" s="3">
        <v>57</v>
      </c>
      <c r="J708" s="3">
        <v>705</v>
      </c>
      <c r="K708" s="132"/>
    </row>
    <row r="709" spans="1:11" x14ac:dyDescent="0.25">
      <c r="A709" s="5" t="str">
        <f t="shared" si="92"/>
        <v>COR_55.1_10</v>
      </c>
      <c r="B709" s="1">
        <f t="shared" si="91"/>
        <v>202223</v>
      </c>
      <c r="C709" s="231" t="s">
        <v>287</v>
      </c>
      <c r="D709" s="1">
        <v>55.1</v>
      </c>
      <c r="E709" s="1">
        <v>10</v>
      </c>
      <c r="F709" s="2">
        <f t="shared" si="93"/>
        <v>0</v>
      </c>
      <c r="G709" s="236">
        <f>IF(VLOOKUP(D709,COR1_2,E709+2,FALSE)="",0,VLOOKUP(D709,COR1_2,E709+2,FALSE))</f>
        <v>0</v>
      </c>
      <c r="I709" s="3">
        <v>58</v>
      </c>
      <c r="J709" s="3">
        <v>706</v>
      </c>
      <c r="K709" s="132"/>
    </row>
    <row r="710" spans="1:11" x14ac:dyDescent="0.25">
      <c r="A710" s="5" t="str">
        <f t="shared" si="92"/>
        <v>COR_56.1_10</v>
      </c>
      <c r="B710" s="1">
        <f t="shared" si="91"/>
        <v>202223</v>
      </c>
      <c r="C710" s="231" t="s">
        <v>287</v>
      </c>
      <c r="D710" s="1">
        <v>56.1</v>
      </c>
      <c r="E710" s="1">
        <v>10</v>
      </c>
      <c r="F710" s="2">
        <f t="shared" si="93"/>
        <v>0</v>
      </c>
      <c r="G710" s="236">
        <f>IF(VLOOKUP(D710,COR1_2,E710+2,FALSE)="",0,VLOOKUP(D710,COR1_2,E710+2,FALSE))</f>
        <v>0</v>
      </c>
      <c r="I710" s="3">
        <v>59</v>
      </c>
      <c r="J710" s="3">
        <v>707</v>
      </c>
      <c r="K710" s="132"/>
    </row>
    <row r="711" spans="1:11" x14ac:dyDescent="0.25">
      <c r="A711" s="5" t="str">
        <f t="shared" si="92"/>
        <v>COR_56.2_10</v>
      </c>
      <c r="B711" s="1">
        <f t="shared" si="91"/>
        <v>202223</v>
      </c>
      <c r="C711" s="231" t="s">
        <v>287</v>
      </c>
      <c r="D711" s="1">
        <v>56.2</v>
      </c>
      <c r="E711" s="1">
        <v>10</v>
      </c>
      <c r="F711" s="2">
        <f t="shared" si="93"/>
        <v>0</v>
      </c>
      <c r="G711" s="236">
        <f>IF(VLOOKUP(D711,COR1_2,E711+2,FALSE)="",0,VLOOKUP(D711,COR1_2,E711+2,FALSE))</f>
        <v>0</v>
      </c>
      <c r="I711" s="3">
        <v>60</v>
      </c>
      <c r="J711" s="3">
        <v>708</v>
      </c>
      <c r="K711" s="132"/>
    </row>
    <row r="712" spans="1:11" x14ac:dyDescent="0.25">
      <c r="A712" s="5" t="str">
        <f t="shared" si="92"/>
        <v>COR_57_10</v>
      </c>
      <c r="B712" s="1">
        <f t="shared" si="91"/>
        <v>202223</v>
      </c>
      <c r="C712" s="231" t="s">
        <v>287</v>
      </c>
      <c r="D712" s="1">
        <v>57</v>
      </c>
      <c r="E712" s="1">
        <v>10</v>
      </c>
      <c r="F712" s="2">
        <f t="shared" si="93"/>
        <v>0</v>
      </c>
      <c r="G712" s="236">
        <f t="shared" si="94"/>
        <v>0</v>
      </c>
      <c r="I712" s="3">
        <v>61</v>
      </c>
      <c r="J712" s="3">
        <v>709</v>
      </c>
      <c r="K712" s="132"/>
    </row>
    <row r="713" spans="1:11" x14ac:dyDescent="0.25">
      <c r="A713" s="5" t="str">
        <f t="shared" si="92"/>
        <v>COR_58_10</v>
      </c>
      <c r="B713" s="1">
        <f t="shared" si="91"/>
        <v>202223</v>
      </c>
      <c r="C713" s="231" t="s">
        <v>287</v>
      </c>
      <c r="D713" s="1">
        <v>58</v>
      </c>
      <c r="E713" s="1">
        <v>10</v>
      </c>
      <c r="F713" s="2">
        <f t="shared" si="93"/>
        <v>0</v>
      </c>
      <c r="G713" s="236">
        <f t="shared" si="94"/>
        <v>0</v>
      </c>
      <c r="I713" s="3">
        <v>62</v>
      </c>
      <c r="J713" s="3">
        <v>710</v>
      </c>
      <c r="K713" s="132"/>
    </row>
    <row r="714" spans="1:11" x14ac:dyDescent="0.25">
      <c r="A714" s="5" t="str">
        <f t="shared" si="92"/>
        <v>COR_59_10</v>
      </c>
      <c r="B714" s="1">
        <f t="shared" ref="B714:B778" si="95">Year</f>
        <v>202223</v>
      </c>
      <c r="C714" s="231" t="s">
        <v>287</v>
      </c>
      <c r="D714" s="1">
        <v>59</v>
      </c>
      <c r="E714" s="1">
        <v>10</v>
      </c>
      <c r="F714" s="2">
        <f t="shared" si="93"/>
        <v>0</v>
      </c>
      <c r="G714" s="236">
        <f t="shared" si="94"/>
        <v>0</v>
      </c>
      <c r="I714" s="3">
        <v>63</v>
      </c>
      <c r="J714" s="3">
        <v>711</v>
      </c>
      <c r="K714" s="132"/>
    </row>
    <row r="715" spans="1:11" x14ac:dyDescent="0.25">
      <c r="A715" s="5" t="str">
        <f t="shared" ref="A715:A779" si="96">C715&amp;"_"&amp;D715&amp;"_"&amp;E715</f>
        <v>COR_60_10</v>
      </c>
      <c r="B715" s="1">
        <f t="shared" si="95"/>
        <v>202223</v>
      </c>
      <c r="C715" s="231" t="s">
        <v>287</v>
      </c>
      <c r="D715" s="1">
        <v>60</v>
      </c>
      <c r="E715" s="1">
        <v>10</v>
      </c>
      <c r="F715" s="2">
        <f t="shared" si="93"/>
        <v>0</v>
      </c>
      <c r="G715" s="236">
        <f t="shared" si="94"/>
        <v>0</v>
      </c>
      <c r="I715" s="3">
        <v>64</v>
      </c>
      <c r="J715" s="3">
        <v>712</v>
      </c>
      <c r="K715" s="132"/>
    </row>
    <row r="716" spans="1:11" x14ac:dyDescent="0.25">
      <c r="A716" s="5" t="str">
        <f t="shared" si="96"/>
        <v>COR_61_10</v>
      </c>
      <c r="B716" s="1">
        <f t="shared" si="95"/>
        <v>202223</v>
      </c>
      <c r="C716" s="231" t="s">
        <v>287</v>
      </c>
      <c r="D716" s="1">
        <v>61</v>
      </c>
      <c r="E716" s="1">
        <v>10</v>
      </c>
      <c r="F716" s="2">
        <f t="shared" si="93"/>
        <v>0</v>
      </c>
      <c r="G716" s="236">
        <f t="shared" si="94"/>
        <v>0</v>
      </c>
      <c r="I716" s="3">
        <v>65</v>
      </c>
      <c r="J716" s="3">
        <v>713</v>
      </c>
      <c r="K716" s="132"/>
    </row>
    <row r="717" spans="1:11" x14ac:dyDescent="0.25">
      <c r="A717" s="5" t="str">
        <f t="shared" si="96"/>
        <v>COR_62_10</v>
      </c>
      <c r="B717" s="1">
        <f t="shared" si="95"/>
        <v>202223</v>
      </c>
      <c r="C717" s="231" t="s">
        <v>287</v>
      </c>
      <c r="D717" s="1">
        <v>62</v>
      </c>
      <c r="E717" s="1">
        <v>10</v>
      </c>
      <c r="F717" s="2">
        <f t="shared" si="93"/>
        <v>0</v>
      </c>
      <c r="G717" s="236">
        <f t="shared" si="94"/>
        <v>0</v>
      </c>
      <c r="I717" s="3">
        <v>66</v>
      </c>
      <c r="J717" s="3">
        <v>714</v>
      </c>
      <c r="K717" s="132"/>
    </row>
    <row r="718" spans="1:11" x14ac:dyDescent="0.25">
      <c r="A718" s="5" t="str">
        <f t="shared" si="96"/>
        <v>COR_63_10</v>
      </c>
      <c r="B718" s="1">
        <f t="shared" si="95"/>
        <v>202223</v>
      </c>
      <c r="C718" s="231" t="s">
        <v>287</v>
      </c>
      <c r="D718" s="1">
        <v>63</v>
      </c>
      <c r="E718" s="1">
        <v>10</v>
      </c>
      <c r="F718" s="2">
        <f t="shared" si="93"/>
        <v>0</v>
      </c>
      <c r="G718" s="236">
        <f t="shared" si="94"/>
        <v>0</v>
      </c>
      <c r="I718" s="3">
        <v>67</v>
      </c>
      <c r="J718" s="3">
        <v>715</v>
      </c>
      <c r="K718" s="133">
        <f>SUM(G652:G720)</f>
        <v>0</v>
      </c>
    </row>
    <row r="719" spans="1:11" x14ac:dyDescent="0.25">
      <c r="A719" s="5" t="str">
        <f t="shared" si="96"/>
        <v>COR_65_10</v>
      </c>
      <c r="B719" s="1">
        <f t="shared" si="95"/>
        <v>202223</v>
      </c>
      <c r="C719" s="231" t="s">
        <v>287</v>
      </c>
      <c r="D719" s="1">
        <v>65</v>
      </c>
      <c r="E719" s="1">
        <v>10</v>
      </c>
      <c r="F719" s="2">
        <f t="shared" si="93"/>
        <v>0</v>
      </c>
      <c r="G719" s="236">
        <f t="shared" si="94"/>
        <v>0</v>
      </c>
      <c r="I719" s="3">
        <v>68</v>
      </c>
      <c r="J719" s="3">
        <v>716</v>
      </c>
      <c r="K719" s="133">
        <f>SUM('COR1-2'!M11:M89)</f>
        <v>0</v>
      </c>
    </row>
    <row r="720" spans="1:11" x14ac:dyDescent="0.25">
      <c r="A720" s="5" t="str">
        <f t="shared" si="96"/>
        <v>COR_66_10</v>
      </c>
      <c r="B720" s="1">
        <f t="shared" si="95"/>
        <v>202223</v>
      </c>
      <c r="C720" s="231" t="s">
        <v>287</v>
      </c>
      <c r="D720" s="1">
        <v>66</v>
      </c>
      <c r="E720" s="1">
        <v>10</v>
      </c>
      <c r="F720" s="2">
        <f t="shared" si="93"/>
        <v>0</v>
      </c>
      <c r="G720" s="236">
        <f t="shared" si="94"/>
        <v>0</v>
      </c>
      <c r="I720" s="3">
        <v>69</v>
      </c>
      <c r="J720" s="3">
        <v>717</v>
      </c>
      <c r="K720" s="134">
        <f>K718-K719</f>
        <v>0</v>
      </c>
    </row>
    <row r="721" spans="1:11" x14ac:dyDescent="0.25">
      <c r="A721" s="5" t="str">
        <f t="shared" si="96"/>
        <v>COR_1.1_11</v>
      </c>
      <c r="B721" s="1">
        <f t="shared" si="95"/>
        <v>202223</v>
      </c>
      <c r="C721" s="231" t="s">
        <v>287</v>
      </c>
      <c r="D721" s="1">
        <v>1.1000000000000001</v>
      </c>
      <c r="E721" s="1">
        <v>11</v>
      </c>
      <c r="F721" s="2">
        <f t="shared" si="93"/>
        <v>0</v>
      </c>
      <c r="G721" s="236">
        <f>IF(VLOOKUP(D721,COR1_2,E721+2,FALSE)="",0,VLOOKUP(D721,COR1_2,E721+2,FALSE))</f>
        <v>0</v>
      </c>
      <c r="I721" s="3">
        <v>1</v>
      </c>
      <c r="J721" s="3">
        <v>718</v>
      </c>
      <c r="K721" s="131"/>
    </row>
    <row r="722" spans="1:11" x14ac:dyDescent="0.25">
      <c r="A722" s="5" t="str">
        <f t="shared" si="96"/>
        <v>COR_1.2_11</v>
      </c>
      <c r="B722" s="1">
        <f t="shared" si="95"/>
        <v>202223</v>
      </c>
      <c r="C722" s="231" t="s">
        <v>287</v>
      </c>
      <c r="D722" s="1">
        <v>1.2</v>
      </c>
      <c r="E722" s="1">
        <v>11</v>
      </c>
      <c r="F722" s="2">
        <f t="shared" si="93"/>
        <v>0</v>
      </c>
      <c r="G722" s="236">
        <f t="shared" si="94"/>
        <v>0</v>
      </c>
      <c r="I722" s="3">
        <v>2</v>
      </c>
      <c r="J722" s="3">
        <v>719</v>
      </c>
      <c r="K722" s="132"/>
    </row>
    <row r="723" spans="1:11" x14ac:dyDescent="0.25">
      <c r="A723" s="5" t="str">
        <f t="shared" si="96"/>
        <v>COR_2_11</v>
      </c>
      <c r="B723" s="1">
        <f t="shared" si="95"/>
        <v>202223</v>
      </c>
      <c r="C723" s="231" t="s">
        <v>287</v>
      </c>
      <c r="D723" s="1">
        <v>2</v>
      </c>
      <c r="E723" s="1">
        <v>11</v>
      </c>
      <c r="F723" s="2">
        <f t="shared" si="93"/>
        <v>0</v>
      </c>
      <c r="G723" s="236">
        <f t="shared" si="94"/>
        <v>0</v>
      </c>
      <c r="I723" s="3">
        <v>3</v>
      </c>
      <c r="J723" s="3">
        <v>720</v>
      </c>
      <c r="K723" s="132"/>
    </row>
    <row r="724" spans="1:11" x14ac:dyDescent="0.25">
      <c r="A724" s="5" t="str">
        <f>C724&amp;"_"&amp;D724&amp;"_"&amp;E724</f>
        <v>COR_2.1_11</v>
      </c>
      <c r="B724" s="1">
        <f t="shared" si="17"/>
        <v>202223</v>
      </c>
      <c r="C724" s="231" t="s">
        <v>287</v>
      </c>
      <c r="D724" s="1">
        <v>2.1</v>
      </c>
      <c r="E724" s="608">
        <v>11</v>
      </c>
      <c r="F724" s="2">
        <f t="shared" si="18"/>
        <v>0</v>
      </c>
      <c r="G724" s="236">
        <f>IF(VLOOKUP(D724,COR1_2,E724+2,FALSE)="",0,VLOOKUP(D724,COR1_2,E724+2,FALSE))</f>
        <v>0</v>
      </c>
      <c r="I724" s="3">
        <v>4</v>
      </c>
      <c r="J724" s="3">
        <v>721</v>
      </c>
      <c r="K724" s="132"/>
    </row>
    <row r="725" spans="1:11" x14ac:dyDescent="0.25">
      <c r="A725" s="5" t="str">
        <f t="shared" si="96"/>
        <v>COR_3_11</v>
      </c>
      <c r="B725" s="1">
        <f t="shared" si="95"/>
        <v>202223</v>
      </c>
      <c r="C725" s="231" t="s">
        <v>287</v>
      </c>
      <c r="D725" s="1">
        <v>3</v>
      </c>
      <c r="E725" s="1">
        <v>11</v>
      </c>
      <c r="F725" s="2">
        <f t="shared" si="93"/>
        <v>0</v>
      </c>
      <c r="G725" s="236">
        <f t="shared" si="94"/>
        <v>0</v>
      </c>
      <c r="I725" s="3">
        <v>5</v>
      </c>
      <c r="J725" s="3">
        <v>722</v>
      </c>
      <c r="K725" s="132"/>
    </row>
    <row r="726" spans="1:11" x14ac:dyDescent="0.25">
      <c r="A726" s="5" t="str">
        <f t="shared" si="96"/>
        <v>COR_4_11</v>
      </c>
      <c r="B726" s="1">
        <f t="shared" si="95"/>
        <v>202223</v>
      </c>
      <c r="C726" s="231" t="s">
        <v>287</v>
      </c>
      <c r="D726" s="1">
        <v>4</v>
      </c>
      <c r="E726" s="1">
        <v>11</v>
      </c>
      <c r="F726" s="2">
        <f t="shared" si="93"/>
        <v>0</v>
      </c>
      <c r="G726" s="236">
        <f t="shared" si="94"/>
        <v>0</v>
      </c>
      <c r="I726" s="3">
        <v>6</v>
      </c>
      <c r="J726" s="3">
        <v>723</v>
      </c>
      <c r="K726" s="132"/>
    </row>
    <row r="727" spans="1:11" x14ac:dyDescent="0.25">
      <c r="A727" s="5" t="str">
        <f t="shared" si="96"/>
        <v>COR_5_11</v>
      </c>
      <c r="B727" s="1">
        <f t="shared" si="95"/>
        <v>202223</v>
      </c>
      <c r="C727" s="231" t="s">
        <v>287</v>
      </c>
      <c r="D727" s="1">
        <v>5</v>
      </c>
      <c r="E727" s="1">
        <v>11</v>
      </c>
      <c r="F727" s="2">
        <f t="shared" si="93"/>
        <v>0</v>
      </c>
      <c r="G727" s="236">
        <f t="shared" si="94"/>
        <v>0</v>
      </c>
      <c r="I727" s="3">
        <v>7</v>
      </c>
      <c r="J727" s="3">
        <v>724</v>
      </c>
      <c r="K727" s="132"/>
    </row>
    <row r="728" spans="1:11" x14ac:dyDescent="0.25">
      <c r="A728" s="5" t="str">
        <f t="shared" si="96"/>
        <v>COR_6_11</v>
      </c>
      <c r="B728" s="1">
        <f t="shared" si="95"/>
        <v>202223</v>
      </c>
      <c r="C728" s="231" t="s">
        <v>287</v>
      </c>
      <c r="D728" s="1">
        <v>6</v>
      </c>
      <c r="E728" s="1">
        <v>11</v>
      </c>
      <c r="F728" s="2">
        <f t="shared" si="93"/>
        <v>0</v>
      </c>
      <c r="G728" s="236">
        <f t="shared" si="94"/>
        <v>0</v>
      </c>
      <c r="I728" s="3">
        <v>8</v>
      </c>
      <c r="J728" s="3">
        <v>725</v>
      </c>
      <c r="K728" s="132"/>
    </row>
    <row r="729" spans="1:11" x14ac:dyDescent="0.25">
      <c r="A729" s="5" t="str">
        <f t="shared" si="96"/>
        <v>COR_7_11</v>
      </c>
      <c r="B729" s="1">
        <f t="shared" si="95"/>
        <v>202223</v>
      </c>
      <c r="C729" s="231" t="s">
        <v>287</v>
      </c>
      <c r="D729" s="1">
        <v>7</v>
      </c>
      <c r="E729" s="1">
        <v>11</v>
      </c>
      <c r="F729" s="2">
        <f t="shared" si="93"/>
        <v>0</v>
      </c>
      <c r="G729" s="236">
        <f t="shared" si="94"/>
        <v>0</v>
      </c>
      <c r="I729" s="3">
        <v>9</v>
      </c>
      <c r="J729" s="3">
        <v>726</v>
      </c>
      <c r="K729" s="132"/>
    </row>
    <row r="730" spans="1:11" x14ac:dyDescent="0.25">
      <c r="A730" s="5" t="str">
        <f t="shared" si="96"/>
        <v>COR_8.1_11</v>
      </c>
      <c r="B730" s="1">
        <f t="shared" si="95"/>
        <v>202223</v>
      </c>
      <c r="C730" s="231" t="s">
        <v>287</v>
      </c>
      <c r="D730" s="4">
        <v>8.1</v>
      </c>
      <c r="E730" s="1">
        <v>11</v>
      </c>
      <c r="F730" s="2">
        <f t="shared" si="93"/>
        <v>0</v>
      </c>
      <c r="G730" s="236">
        <f t="shared" si="94"/>
        <v>0</v>
      </c>
      <c r="I730" s="3">
        <v>10</v>
      </c>
      <c r="J730" s="3">
        <v>727</v>
      </c>
      <c r="K730" s="132"/>
    </row>
    <row r="731" spans="1:11" x14ac:dyDescent="0.25">
      <c r="A731" s="5" t="str">
        <f t="shared" si="96"/>
        <v>COR_8.2_11</v>
      </c>
      <c r="B731" s="1">
        <f t="shared" si="95"/>
        <v>202223</v>
      </c>
      <c r="C731" s="231" t="s">
        <v>287</v>
      </c>
      <c r="D731" s="4">
        <v>8.1999999999999993</v>
      </c>
      <c r="E731" s="1">
        <v>11</v>
      </c>
      <c r="F731" s="2">
        <f t="shared" si="93"/>
        <v>0</v>
      </c>
      <c r="G731" s="236">
        <f t="shared" si="94"/>
        <v>0</v>
      </c>
      <c r="I731" s="3">
        <v>11</v>
      </c>
      <c r="J731" s="3">
        <v>728</v>
      </c>
      <c r="K731" s="132"/>
    </row>
    <row r="732" spans="1:11" x14ac:dyDescent="0.25">
      <c r="A732" s="5" t="str">
        <f t="shared" si="96"/>
        <v>COR_8.3_11</v>
      </c>
      <c r="B732" s="1">
        <f t="shared" si="95"/>
        <v>202223</v>
      </c>
      <c r="C732" s="231" t="s">
        <v>287</v>
      </c>
      <c r="D732" s="4">
        <v>8.3000000000000007</v>
      </c>
      <c r="E732" s="1">
        <v>11</v>
      </c>
      <c r="F732" s="2">
        <f t="shared" si="93"/>
        <v>0</v>
      </c>
      <c r="G732" s="236">
        <f t="shared" si="94"/>
        <v>0</v>
      </c>
      <c r="I732" s="3">
        <v>12</v>
      </c>
      <c r="J732" s="3">
        <v>729</v>
      </c>
      <c r="K732" s="132"/>
    </row>
    <row r="733" spans="1:11" x14ac:dyDescent="0.25">
      <c r="A733" s="5" t="str">
        <f t="shared" si="96"/>
        <v>COR_8.4_11</v>
      </c>
      <c r="B733" s="1">
        <f t="shared" si="95"/>
        <v>202223</v>
      </c>
      <c r="C733" s="231" t="s">
        <v>287</v>
      </c>
      <c r="D733" s="4">
        <v>8.4</v>
      </c>
      <c r="E733" s="1">
        <v>11</v>
      </c>
      <c r="F733" s="2">
        <f t="shared" si="93"/>
        <v>0</v>
      </c>
      <c r="G733" s="236">
        <f t="shared" si="94"/>
        <v>0</v>
      </c>
      <c r="I733" s="3">
        <v>13</v>
      </c>
      <c r="J733" s="3">
        <v>730</v>
      </c>
      <c r="K733" s="132"/>
    </row>
    <row r="734" spans="1:11" x14ac:dyDescent="0.25">
      <c r="A734" s="5" t="str">
        <f t="shared" si="96"/>
        <v>COR_8.5_11</v>
      </c>
      <c r="B734" s="1">
        <f t="shared" si="95"/>
        <v>202223</v>
      </c>
      <c r="C734" s="231" t="s">
        <v>287</v>
      </c>
      <c r="D734" s="4">
        <v>8.5</v>
      </c>
      <c r="E734" s="1">
        <v>11</v>
      </c>
      <c r="F734" s="2">
        <f t="shared" si="93"/>
        <v>0</v>
      </c>
      <c r="G734" s="236">
        <f t="shared" si="94"/>
        <v>0</v>
      </c>
      <c r="I734" s="3">
        <v>14</v>
      </c>
      <c r="J734" s="3">
        <v>731</v>
      </c>
      <c r="K734" s="132"/>
    </row>
    <row r="735" spans="1:11" x14ac:dyDescent="0.25">
      <c r="A735" s="5" t="str">
        <f t="shared" si="96"/>
        <v>COR_8.6_11</v>
      </c>
      <c r="B735" s="1">
        <f t="shared" si="95"/>
        <v>202223</v>
      </c>
      <c r="C735" s="231" t="s">
        <v>287</v>
      </c>
      <c r="D735" s="4">
        <v>8.6</v>
      </c>
      <c r="E735" s="1">
        <v>11</v>
      </c>
      <c r="F735" s="2">
        <f t="shared" si="93"/>
        <v>0</v>
      </c>
      <c r="G735" s="236">
        <f t="shared" si="94"/>
        <v>0</v>
      </c>
      <c r="I735" s="3">
        <v>15</v>
      </c>
      <c r="J735" s="3">
        <v>732</v>
      </c>
      <c r="K735" s="132"/>
    </row>
    <row r="736" spans="1:11" x14ac:dyDescent="0.25">
      <c r="A736" s="5" t="str">
        <f t="shared" si="96"/>
        <v>COR_8.7_11</v>
      </c>
      <c r="B736" s="1">
        <f t="shared" si="95"/>
        <v>202223</v>
      </c>
      <c r="C736" s="231" t="s">
        <v>287</v>
      </c>
      <c r="D736" s="4">
        <v>8.6999999999999993</v>
      </c>
      <c r="E736" s="1">
        <v>11</v>
      </c>
      <c r="F736" s="2">
        <f t="shared" si="93"/>
        <v>0</v>
      </c>
      <c r="G736" s="236">
        <f t="shared" si="94"/>
        <v>0</v>
      </c>
      <c r="I736" s="3">
        <v>16</v>
      </c>
      <c r="J736" s="3">
        <v>733</v>
      </c>
      <c r="K736" s="132"/>
    </row>
    <row r="737" spans="1:11" x14ac:dyDescent="0.25">
      <c r="A737" s="5" t="str">
        <f t="shared" si="96"/>
        <v>COR_8_11</v>
      </c>
      <c r="B737" s="1">
        <f t="shared" si="95"/>
        <v>202223</v>
      </c>
      <c r="C737" s="231" t="s">
        <v>287</v>
      </c>
      <c r="D737" s="1">
        <v>8</v>
      </c>
      <c r="E737" s="1">
        <v>11</v>
      </c>
      <c r="F737" s="2">
        <f t="shared" si="93"/>
        <v>0</v>
      </c>
      <c r="G737" s="236">
        <f t="shared" si="94"/>
        <v>0</v>
      </c>
      <c r="I737" s="3">
        <v>17</v>
      </c>
      <c r="J737" s="3">
        <v>734</v>
      </c>
      <c r="K737" s="132"/>
    </row>
    <row r="738" spans="1:11" x14ac:dyDescent="0.25">
      <c r="A738" s="5" t="str">
        <f t="shared" si="96"/>
        <v>COR_9_11</v>
      </c>
      <c r="B738" s="1">
        <f t="shared" si="95"/>
        <v>202223</v>
      </c>
      <c r="C738" s="231" t="s">
        <v>287</v>
      </c>
      <c r="D738" s="1">
        <v>9</v>
      </c>
      <c r="E738" s="1">
        <v>11</v>
      </c>
      <c r="F738" s="2">
        <f t="shared" si="93"/>
        <v>0</v>
      </c>
      <c r="G738" s="236">
        <f t="shared" si="94"/>
        <v>0</v>
      </c>
      <c r="I738" s="3">
        <v>18</v>
      </c>
      <c r="J738" s="3">
        <v>735</v>
      </c>
      <c r="K738" s="132"/>
    </row>
    <row r="739" spans="1:11" x14ac:dyDescent="0.25">
      <c r="A739" s="5" t="str">
        <f t="shared" si="96"/>
        <v>COR_10_11</v>
      </c>
      <c r="B739" s="1">
        <f t="shared" si="95"/>
        <v>202223</v>
      </c>
      <c r="C739" s="231" t="s">
        <v>287</v>
      </c>
      <c r="D739" s="1">
        <v>10</v>
      </c>
      <c r="E739" s="1">
        <v>11</v>
      </c>
      <c r="F739" s="2">
        <f t="shared" si="93"/>
        <v>0</v>
      </c>
      <c r="G739" s="236">
        <f t="shared" si="94"/>
        <v>0</v>
      </c>
      <c r="I739" s="3">
        <v>19</v>
      </c>
      <c r="J739" s="3">
        <v>736</v>
      </c>
      <c r="K739" s="132"/>
    </row>
    <row r="740" spans="1:11" x14ac:dyDescent="0.25">
      <c r="A740" s="5" t="str">
        <f t="shared" si="96"/>
        <v>COR_11_11</v>
      </c>
      <c r="B740" s="1">
        <f t="shared" si="95"/>
        <v>202223</v>
      </c>
      <c r="C740" s="231" t="s">
        <v>287</v>
      </c>
      <c r="D740" s="1">
        <v>11</v>
      </c>
      <c r="E740" s="1">
        <v>11</v>
      </c>
      <c r="F740" s="2">
        <f t="shared" si="93"/>
        <v>0</v>
      </c>
      <c r="G740" s="236">
        <f t="shared" si="94"/>
        <v>0</v>
      </c>
      <c r="I740" s="3">
        <v>20</v>
      </c>
      <c r="J740" s="3">
        <v>737</v>
      </c>
      <c r="K740" s="132"/>
    </row>
    <row r="741" spans="1:11" x14ac:dyDescent="0.25">
      <c r="A741" s="5" t="str">
        <f t="shared" si="96"/>
        <v>COR_12_11</v>
      </c>
      <c r="B741" s="1">
        <f t="shared" si="95"/>
        <v>202223</v>
      </c>
      <c r="C741" s="231" t="s">
        <v>287</v>
      </c>
      <c r="D741" s="1">
        <v>12</v>
      </c>
      <c r="E741" s="1">
        <v>11</v>
      </c>
      <c r="F741" s="2">
        <f t="shared" si="93"/>
        <v>0</v>
      </c>
      <c r="G741" s="236">
        <f t="shared" si="94"/>
        <v>0</v>
      </c>
      <c r="I741" s="3">
        <v>21</v>
      </c>
      <c r="J741" s="3">
        <v>738</v>
      </c>
      <c r="K741" s="132"/>
    </row>
    <row r="742" spans="1:11" x14ac:dyDescent="0.25">
      <c r="A742" s="5" t="str">
        <f t="shared" si="96"/>
        <v>COR_13_11</v>
      </c>
      <c r="B742" s="1">
        <f t="shared" si="95"/>
        <v>202223</v>
      </c>
      <c r="C742" s="231" t="s">
        <v>287</v>
      </c>
      <c r="D742" s="1">
        <v>13</v>
      </c>
      <c r="E742" s="1">
        <v>11</v>
      </c>
      <c r="F742" s="2">
        <f t="shared" si="93"/>
        <v>0</v>
      </c>
      <c r="G742" s="236">
        <f t="shared" si="94"/>
        <v>0</v>
      </c>
      <c r="I742" s="3">
        <v>22</v>
      </c>
      <c r="J742" s="3">
        <v>739</v>
      </c>
      <c r="K742" s="132"/>
    </row>
    <row r="743" spans="1:11" x14ac:dyDescent="0.25">
      <c r="A743" s="5" t="str">
        <f t="shared" si="96"/>
        <v>COR_14_11</v>
      </c>
      <c r="B743" s="1">
        <f t="shared" si="95"/>
        <v>202223</v>
      </c>
      <c r="C743" s="231" t="s">
        <v>287</v>
      </c>
      <c r="D743" s="1">
        <v>14</v>
      </c>
      <c r="E743" s="1">
        <v>11</v>
      </c>
      <c r="F743" s="2">
        <f t="shared" si="93"/>
        <v>0</v>
      </c>
      <c r="G743" s="236">
        <f t="shared" si="94"/>
        <v>0</v>
      </c>
      <c r="I743" s="3">
        <v>23</v>
      </c>
      <c r="J743" s="3">
        <v>740</v>
      </c>
      <c r="K743" s="132"/>
    </row>
    <row r="744" spans="1:11" x14ac:dyDescent="0.25">
      <c r="A744" s="5" t="str">
        <f t="shared" si="96"/>
        <v>COR_15_11</v>
      </c>
      <c r="B744" s="1">
        <f t="shared" si="95"/>
        <v>202223</v>
      </c>
      <c r="C744" s="231" t="s">
        <v>287</v>
      </c>
      <c r="D744" s="1">
        <v>15</v>
      </c>
      <c r="E744" s="1">
        <v>11</v>
      </c>
      <c r="F744" s="2">
        <f t="shared" si="93"/>
        <v>0</v>
      </c>
      <c r="G744" s="236">
        <f t="shared" si="94"/>
        <v>0</v>
      </c>
      <c r="I744" s="3">
        <v>24</v>
      </c>
      <c r="J744" s="3">
        <v>741</v>
      </c>
      <c r="K744" s="132"/>
    </row>
    <row r="745" spans="1:11" x14ac:dyDescent="0.25">
      <c r="A745" s="5" t="str">
        <f t="shared" si="96"/>
        <v>COR_19.2_11</v>
      </c>
      <c r="B745" s="1">
        <f t="shared" si="95"/>
        <v>202223</v>
      </c>
      <c r="C745" s="231" t="s">
        <v>287</v>
      </c>
      <c r="D745" s="1">
        <v>19.2</v>
      </c>
      <c r="E745" s="1">
        <v>11</v>
      </c>
      <c r="F745" s="2">
        <f t="shared" si="93"/>
        <v>0</v>
      </c>
      <c r="G745" s="236">
        <f t="shared" si="94"/>
        <v>0</v>
      </c>
      <c r="I745" s="3">
        <v>25</v>
      </c>
      <c r="J745" s="3">
        <v>742</v>
      </c>
      <c r="K745" s="132"/>
    </row>
    <row r="746" spans="1:11" x14ac:dyDescent="0.25">
      <c r="A746" s="5" t="str">
        <f t="shared" si="96"/>
        <v>COR_23_11</v>
      </c>
      <c r="B746" s="1">
        <f t="shared" si="95"/>
        <v>202223</v>
      </c>
      <c r="C746" s="231" t="s">
        <v>287</v>
      </c>
      <c r="D746" s="1">
        <v>23</v>
      </c>
      <c r="E746" s="1">
        <v>11</v>
      </c>
      <c r="F746" s="2">
        <f t="shared" si="93"/>
        <v>0</v>
      </c>
      <c r="G746" s="236">
        <f t="shared" si="94"/>
        <v>0</v>
      </c>
      <c r="I746" s="3">
        <v>26</v>
      </c>
      <c r="J746" s="3">
        <v>743</v>
      </c>
      <c r="K746" s="132"/>
    </row>
    <row r="747" spans="1:11" x14ac:dyDescent="0.25">
      <c r="A747" s="5" t="str">
        <f t="shared" si="96"/>
        <v>COR_24_11</v>
      </c>
      <c r="B747" s="1">
        <f t="shared" si="95"/>
        <v>202223</v>
      </c>
      <c r="C747" s="231" t="s">
        <v>287</v>
      </c>
      <c r="D747" s="1">
        <v>24</v>
      </c>
      <c r="E747" s="1">
        <v>11</v>
      </c>
      <c r="F747" s="2">
        <f t="shared" si="93"/>
        <v>0</v>
      </c>
      <c r="G747" s="236">
        <f t="shared" si="94"/>
        <v>0</v>
      </c>
      <c r="I747" s="3">
        <v>27</v>
      </c>
      <c r="J747" s="3">
        <v>744</v>
      </c>
      <c r="K747" s="132"/>
    </row>
    <row r="748" spans="1:11" x14ac:dyDescent="0.25">
      <c r="A748" s="5" t="str">
        <f t="shared" si="96"/>
        <v>COR_26_11</v>
      </c>
      <c r="B748" s="1">
        <f t="shared" si="95"/>
        <v>202223</v>
      </c>
      <c r="C748" s="231" t="s">
        <v>287</v>
      </c>
      <c r="D748" s="1">
        <v>26</v>
      </c>
      <c r="E748" s="1">
        <v>11</v>
      </c>
      <c r="F748" s="2">
        <f t="shared" si="93"/>
        <v>0</v>
      </c>
      <c r="G748" s="236">
        <f t="shared" si="94"/>
        <v>0</v>
      </c>
      <c r="I748" s="3">
        <v>28</v>
      </c>
      <c r="J748" s="3">
        <v>745</v>
      </c>
      <c r="K748" s="132"/>
    </row>
    <row r="749" spans="1:11" x14ac:dyDescent="0.25">
      <c r="A749" s="5" t="str">
        <f t="shared" si="96"/>
        <v>COR_28_11</v>
      </c>
      <c r="B749" s="1">
        <f t="shared" si="95"/>
        <v>202223</v>
      </c>
      <c r="C749" s="231" t="s">
        <v>287</v>
      </c>
      <c r="D749" s="1">
        <v>28</v>
      </c>
      <c r="E749" s="1">
        <v>11</v>
      </c>
      <c r="F749" s="2">
        <f t="shared" si="93"/>
        <v>0</v>
      </c>
      <c r="G749" s="236">
        <f t="shared" si="94"/>
        <v>0</v>
      </c>
      <c r="I749" s="3">
        <v>29</v>
      </c>
      <c r="J749" s="3">
        <v>746</v>
      </c>
      <c r="K749" s="132"/>
    </row>
    <row r="750" spans="1:11" x14ac:dyDescent="0.25">
      <c r="A750" s="5" t="str">
        <f t="shared" si="96"/>
        <v>COR_30_11</v>
      </c>
      <c r="B750" s="1">
        <f t="shared" si="95"/>
        <v>202223</v>
      </c>
      <c r="C750" s="231" t="s">
        <v>287</v>
      </c>
      <c r="D750" s="1">
        <v>30</v>
      </c>
      <c r="E750" s="1">
        <v>11</v>
      </c>
      <c r="F750" s="2">
        <f t="shared" si="93"/>
        <v>0</v>
      </c>
      <c r="G750" s="236">
        <f t="shared" si="94"/>
        <v>0</v>
      </c>
      <c r="I750" s="3">
        <v>30</v>
      </c>
      <c r="J750" s="3">
        <v>747</v>
      </c>
      <c r="K750" s="132"/>
    </row>
    <row r="751" spans="1:11" x14ac:dyDescent="0.25">
      <c r="A751" s="5" t="str">
        <f t="shared" si="96"/>
        <v>COR_31_11</v>
      </c>
      <c r="B751" s="1">
        <f t="shared" si="95"/>
        <v>202223</v>
      </c>
      <c r="C751" s="231" t="s">
        <v>287</v>
      </c>
      <c r="D751" s="1">
        <v>31</v>
      </c>
      <c r="E751" s="1">
        <v>11</v>
      </c>
      <c r="F751" s="2">
        <f t="shared" si="93"/>
        <v>0</v>
      </c>
      <c r="G751" s="236">
        <f t="shared" si="94"/>
        <v>0</v>
      </c>
      <c r="I751" s="3">
        <v>31</v>
      </c>
      <c r="J751" s="3">
        <v>748</v>
      </c>
      <c r="K751" s="132"/>
    </row>
    <row r="752" spans="1:11" x14ac:dyDescent="0.25">
      <c r="A752" s="5" t="str">
        <f t="shared" si="96"/>
        <v>COR_32_11</v>
      </c>
      <c r="B752" s="1">
        <f t="shared" si="95"/>
        <v>202223</v>
      </c>
      <c r="C752" s="231" t="s">
        <v>287</v>
      </c>
      <c r="D752" s="1">
        <v>32</v>
      </c>
      <c r="E752" s="1">
        <v>11</v>
      </c>
      <c r="F752" s="2">
        <f t="shared" si="93"/>
        <v>0</v>
      </c>
      <c r="G752" s="236">
        <f t="shared" si="94"/>
        <v>0</v>
      </c>
      <c r="I752" s="3">
        <v>32</v>
      </c>
      <c r="J752" s="3">
        <v>749</v>
      </c>
      <c r="K752" s="132"/>
    </row>
    <row r="753" spans="1:11" x14ac:dyDescent="0.25">
      <c r="A753" s="5" t="str">
        <f t="shared" si="96"/>
        <v>COR_33_11</v>
      </c>
      <c r="B753" s="1">
        <f t="shared" si="95"/>
        <v>202223</v>
      </c>
      <c r="C753" s="231" t="s">
        <v>287</v>
      </c>
      <c r="D753" s="1">
        <v>33</v>
      </c>
      <c r="E753" s="1">
        <v>11</v>
      </c>
      <c r="F753" s="2">
        <f t="shared" si="93"/>
        <v>0</v>
      </c>
      <c r="G753" s="236">
        <f t="shared" si="94"/>
        <v>0</v>
      </c>
      <c r="I753" s="3">
        <v>33</v>
      </c>
      <c r="J753" s="3">
        <v>750</v>
      </c>
      <c r="K753" s="132"/>
    </row>
    <row r="754" spans="1:11" x14ac:dyDescent="0.25">
      <c r="A754" s="5" t="str">
        <f t="shared" si="96"/>
        <v>COR_34_11</v>
      </c>
      <c r="B754" s="1">
        <f t="shared" si="95"/>
        <v>202223</v>
      </c>
      <c r="C754" s="231" t="s">
        <v>287</v>
      </c>
      <c r="D754" s="1">
        <v>34</v>
      </c>
      <c r="E754" s="1">
        <v>11</v>
      </c>
      <c r="F754" s="2">
        <f t="shared" si="93"/>
        <v>0</v>
      </c>
      <c r="G754" s="236">
        <f t="shared" si="94"/>
        <v>0</v>
      </c>
      <c r="I754" s="3">
        <v>34</v>
      </c>
      <c r="J754" s="3">
        <v>751</v>
      </c>
      <c r="K754" s="132"/>
    </row>
    <row r="755" spans="1:11" x14ac:dyDescent="0.25">
      <c r="A755" s="5" t="str">
        <f t="shared" si="96"/>
        <v>COR_35_11</v>
      </c>
      <c r="B755" s="1">
        <f t="shared" si="95"/>
        <v>202223</v>
      </c>
      <c r="C755" s="231" t="s">
        <v>287</v>
      </c>
      <c r="D755" s="1">
        <v>35</v>
      </c>
      <c r="E755" s="1">
        <v>11</v>
      </c>
      <c r="F755" s="2">
        <f t="shared" si="93"/>
        <v>0</v>
      </c>
      <c r="G755" s="236">
        <f t="shared" si="94"/>
        <v>0</v>
      </c>
      <c r="I755" s="3">
        <v>35</v>
      </c>
      <c r="J755" s="3">
        <v>752</v>
      </c>
      <c r="K755" s="132"/>
    </row>
    <row r="756" spans="1:11" x14ac:dyDescent="0.25">
      <c r="A756" s="5" t="str">
        <f t="shared" si="96"/>
        <v>COR_36_11</v>
      </c>
      <c r="B756" s="1">
        <f t="shared" si="95"/>
        <v>202223</v>
      </c>
      <c r="C756" s="231" t="s">
        <v>287</v>
      </c>
      <c r="D756" s="1">
        <v>36</v>
      </c>
      <c r="E756" s="1">
        <v>11</v>
      </c>
      <c r="F756" s="2">
        <f t="shared" si="93"/>
        <v>0</v>
      </c>
      <c r="G756" s="236">
        <f t="shared" si="94"/>
        <v>0</v>
      </c>
      <c r="I756" s="3">
        <v>36</v>
      </c>
      <c r="J756" s="3">
        <v>753</v>
      </c>
      <c r="K756" s="132"/>
    </row>
    <row r="757" spans="1:11" x14ac:dyDescent="0.25">
      <c r="A757" s="5" t="str">
        <f t="shared" si="96"/>
        <v>COR_37_11</v>
      </c>
      <c r="B757" s="1">
        <f t="shared" si="95"/>
        <v>202223</v>
      </c>
      <c r="C757" s="231" t="s">
        <v>287</v>
      </c>
      <c r="D757" s="1">
        <v>37</v>
      </c>
      <c r="E757" s="1">
        <v>11</v>
      </c>
      <c r="F757" s="2">
        <f t="shared" si="93"/>
        <v>0</v>
      </c>
      <c r="G757" s="236">
        <f t="shared" si="94"/>
        <v>0</v>
      </c>
      <c r="I757" s="3">
        <v>37</v>
      </c>
      <c r="J757" s="3">
        <v>754</v>
      </c>
      <c r="K757" s="132"/>
    </row>
    <row r="758" spans="1:11" x14ac:dyDescent="0.25">
      <c r="A758" s="5" t="str">
        <f t="shared" si="96"/>
        <v>COR_38_11</v>
      </c>
      <c r="B758" s="1">
        <f t="shared" si="95"/>
        <v>202223</v>
      </c>
      <c r="C758" s="231" t="s">
        <v>287</v>
      </c>
      <c r="D758" s="1">
        <v>38</v>
      </c>
      <c r="E758" s="1">
        <v>11</v>
      </c>
      <c r="F758" s="2">
        <f t="shared" si="93"/>
        <v>0</v>
      </c>
      <c r="G758" s="236">
        <f t="shared" si="94"/>
        <v>0</v>
      </c>
      <c r="I758" s="3">
        <v>38</v>
      </c>
      <c r="J758" s="3">
        <v>755</v>
      </c>
      <c r="K758" s="132"/>
    </row>
    <row r="759" spans="1:11" x14ac:dyDescent="0.25">
      <c r="A759" s="5" t="str">
        <f t="shared" si="96"/>
        <v>COR_39_11</v>
      </c>
      <c r="B759" s="1">
        <f t="shared" si="95"/>
        <v>202223</v>
      </c>
      <c r="C759" s="231" t="s">
        <v>287</v>
      </c>
      <c r="D759" s="1">
        <v>39</v>
      </c>
      <c r="E759" s="1">
        <v>11</v>
      </c>
      <c r="F759" s="2">
        <f t="shared" si="93"/>
        <v>0</v>
      </c>
      <c r="G759" s="236">
        <f t="shared" si="94"/>
        <v>0</v>
      </c>
      <c r="I759" s="3">
        <v>39</v>
      </c>
      <c r="J759" s="3">
        <v>756</v>
      </c>
      <c r="K759" s="132"/>
    </row>
    <row r="760" spans="1:11" x14ac:dyDescent="0.25">
      <c r="A760" s="5" t="str">
        <f t="shared" si="96"/>
        <v>COR_40_11</v>
      </c>
      <c r="B760" s="1">
        <f t="shared" si="95"/>
        <v>202223</v>
      </c>
      <c r="C760" s="231" t="s">
        <v>287</v>
      </c>
      <c r="D760" s="1">
        <v>40</v>
      </c>
      <c r="E760" s="1">
        <v>11</v>
      </c>
      <c r="F760" s="2">
        <f t="shared" si="93"/>
        <v>0</v>
      </c>
      <c r="G760" s="236">
        <f t="shared" si="94"/>
        <v>0</v>
      </c>
      <c r="I760" s="3">
        <v>40</v>
      </c>
      <c r="J760" s="3">
        <v>757</v>
      </c>
      <c r="K760" s="132"/>
    </row>
    <row r="761" spans="1:11" x14ac:dyDescent="0.25">
      <c r="A761" s="5" t="str">
        <f t="shared" si="96"/>
        <v>COR_41_11</v>
      </c>
      <c r="B761" s="1">
        <f t="shared" si="95"/>
        <v>202223</v>
      </c>
      <c r="C761" s="231" t="s">
        <v>287</v>
      </c>
      <c r="D761" s="1">
        <v>41</v>
      </c>
      <c r="E761" s="1">
        <v>11</v>
      </c>
      <c r="F761" s="2">
        <f t="shared" si="93"/>
        <v>0</v>
      </c>
      <c r="G761" s="236">
        <f t="shared" si="94"/>
        <v>0</v>
      </c>
      <c r="I761" s="3">
        <v>41</v>
      </c>
      <c r="J761" s="3">
        <v>758</v>
      </c>
      <c r="K761" s="132"/>
    </row>
    <row r="762" spans="1:11" x14ac:dyDescent="0.25">
      <c r="A762" s="5" t="str">
        <f t="shared" si="96"/>
        <v>COR_42_11</v>
      </c>
      <c r="B762" s="1">
        <f t="shared" si="95"/>
        <v>202223</v>
      </c>
      <c r="C762" s="231" t="s">
        <v>287</v>
      </c>
      <c r="D762" s="1">
        <v>42</v>
      </c>
      <c r="E762" s="1">
        <v>11</v>
      </c>
      <c r="F762" s="2">
        <f t="shared" si="93"/>
        <v>0</v>
      </c>
      <c r="G762" s="236">
        <f t="shared" si="94"/>
        <v>0</v>
      </c>
      <c r="I762" s="3">
        <v>42</v>
      </c>
      <c r="J762" s="3">
        <v>759</v>
      </c>
      <c r="K762" s="132"/>
    </row>
    <row r="763" spans="1:11" x14ac:dyDescent="0.25">
      <c r="A763" s="5" t="str">
        <f t="shared" si="96"/>
        <v>COR_43_11</v>
      </c>
      <c r="B763" s="1">
        <f t="shared" si="95"/>
        <v>202223</v>
      </c>
      <c r="C763" s="231" t="s">
        <v>287</v>
      </c>
      <c r="D763" s="1">
        <v>43</v>
      </c>
      <c r="E763" s="1">
        <v>11</v>
      </c>
      <c r="F763" s="2">
        <f t="shared" si="93"/>
        <v>0</v>
      </c>
      <c r="G763" s="236">
        <f t="shared" si="94"/>
        <v>0</v>
      </c>
      <c r="I763" s="3">
        <v>43</v>
      </c>
      <c r="J763" s="3">
        <v>760</v>
      </c>
      <c r="K763" s="132"/>
    </row>
    <row r="764" spans="1:11" x14ac:dyDescent="0.25">
      <c r="A764" s="5" t="str">
        <f t="shared" si="96"/>
        <v>COR_44_11</v>
      </c>
      <c r="B764" s="1">
        <f t="shared" si="95"/>
        <v>202223</v>
      </c>
      <c r="C764" s="231" t="s">
        <v>287</v>
      </c>
      <c r="D764" s="1">
        <v>44</v>
      </c>
      <c r="E764" s="1">
        <v>11</v>
      </c>
      <c r="F764" s="2">
        <f t="shared" si="93"/>
        <v>0</v>
      </c>
      <c r="G764" s="236">
        <f t="shared" si="94"/>
        <v>0</v>
      </c>
      <c r="I764" s="3">
        <v>44</v>
      </c>
      <c r="J764" s="3">
        <v>761</v>
      </c>
      <c r="K764" s="132"/>
    </row>
    <row r="765" spans="1:11" x14ac:dyDescent="0.25">
      <c r="A765" s="5" t="str">
        <f t="shared" si="96"/>
        <v>COR_46_11</v>
      </c>
      <c r="B765" s="1">
        <f t="shared" si="95"/>
        <v>202223</v>
      </c>
      <c r="C765" s="231" t="s">
        <v>287</v>
      </c>
      <c r="D765" s="1">
        <v>46</v>
      </c>
      <c r="E765" s="1">
        <v>11</v>
      </c>
      <c r="F765" s="2">
        <f t="shared" ref="F765:F790" si="97">UANumber</f>
        <v>0</v>
      </c>
      <c r="G765" s="236">
        <f t="shared" si="94"/>
        <v>0</v>
      </c>
      <c r="I765" s="3">
        <v>45</v>
      </c>
      <c r="J765" s="3">
        <v>762</v>
      </c>
      <c r="K765" s="132"/>
    </row>
    <row r="766" spans="1:11" x14ac:dyDescent="0.25">
      <c r="A766" s="5" t="str">
        <f t="shared" si="96"/>
        <v>COR_47_11</v>
      </c>
      <c r="B766" s="1">
        <f t="shared" si="95"/>
        <v>202223</v>
      </c>
      <c r="C766" s="231" t="s">
        <v>287</v>
      </c>
      <c r="D766" s="1">
        <v>47</v>
      </c>
      <c r="E766" s="1">
        <v>11</v>
      </c>
      <c r="F766" s="2">
        <f t="shared" si="97"/>
        <v>0</v>
      </c>
      <c r="G766" s="236">
        <f t="shared" si="94"/>
        <v>0</v>
      </c>
      <c r="I766" s="3">
        <v>46</v>
      </c>
      <c r="J766" s="3">
        <v>763</v>
      </c>
      <c r="K766" s="132"/>
    </row>
    <row r="767" spans="1:11" x14ac:dyDescent="0.25">
      <c r="A767" s="5" t="str">
        <f t="shared" si="96"/>
        <v>COR_48_11</v>
      </c>
      <c r="B767" s="1">
        <f t="shared" si="95"/>
        <v>202223</v>
      </c>
      <c r="C767" s="231" t="s">
        <v>287</v>
      </c>
      <c r="D767" s="1">
        <v>48</v>
      </c>
      <c r="E767" s="1">
        <v>11</v>
      </c>
      <c r="F767" s="2">
        <f t="shared" si="97"/>
        <v>0</v>
      </c>
      <c r="G767" s="236">
        <f t="shared" si="94"/>
        <v>0</v>
      </c>
      <c r="I767" s="3">
        <v>47</v>
      </c>
      <c r="J767" s="3">
        <v>764</v>
      </c>
      <c r="K767" s="132"/>
    </row>
    <row r="768" spans="1:11" x14ac:dyDescent="0.25">
      <c r="A768" s="5" t="str">
        <f t="shared" si="96"/>
        <v>COR_49_11</v>
      </c>
      <c r="B768" s="1">
        <f t="shared" si="95"/>
        <v>202223</v>
      </c>
      <c r="C768" s="231" t="s">
        <v>287</v>
      </c>
      <c r="D768" s="1">
        <v>49</v>
      </c>
      <c r="E768" s="1">
        <v>11</v>
      </c>
      <c r="F768" s="2">
        <f t="shared" si="97"/>
        <v>0</v>
      </c>
      <c r="G768" s="236">
        <f t="shared" si="94"/>
        <v>0</v>
      </c>
      <c r="I768" s="3">
        <v>48</v>
      </c>
      <c r="J768" s="3">
        <v>765</v>
      </c>
      <c r="K768" s="132"/>
    </row>
    <row r="769" spans="1:11" x14ac:dyDescent="0.25">
      <c r="A769" s="5" t="str">
        <f t="shared" si="96"/>
        <v>COR_50_11</v>
      </c>
      <c r="B769" s="1">
        <f t="shared" si="95"/>
        <v>202223</v>
      </c>
      <c r="C769" s="231" t="s">
        <v>287</v>
      </c>
      <c r="D769" s="1">
        <v>50</v>
      </c>
      <c r="E769" s="1">
        <v>11</v>
      </c>
      <c r="F769" s="2">
        <f t="shared" si="97"/>
        <v>0</v>
      </c>
      <c r="G769" s="236">
        <f t="shared" si="94"/>
        <v>0</v>
      </c>
      <c r="I769" s="3">
        <v>49</v>
      </c>
      <c r="J769" s="3">
        <v>766</v>
      </c>
      <c r="K769" s="132"/>
    </row>
    <row r="770" spans="1:11" x14ac:dyDescent="0.25">
      <c r="A770" s="5" t="str">
        <f t="shared" si="96"/>
        <v>COR_51_11</v>
      </c>
      <c r="B770" s="1">
        <f t="shared" si="95"/>
        <v>202223</v>
      </c>
      <c r="C770" s="231" t="s">
        <v>287</v>
      </c>
      <c r="D770" s="1">
        <v>51</v>
      </c>
      <c r="E770" s="1">
        <v>11</v>
      </c>
      <c r="F770" s="2">
        <f t="shared" si="97"/>
        <v>0</v>
      </c>
      <c r="G770" s="236">
        <f t="shared" si="94"/>
        <v>0</v>
      </c>
      <c r="I770" s="3">
        <v>50</v>
      </c>
      <c r="J770" s="3">
        <v>767</v>
      </c>
      <c r="K770" s="132"/>
    </row>
    <row r="771" spans="1:11" x14ac:dyDescent="0.25">
      <c r="A771" s="5" t="str">
        <f t="shared" si="96"/>
        <v>COR_52_11</v>
      </c>
      <c r="B771" s="1">
        <f t="shared" si="95"/>
        <v>202223</v>
      </c>
      <c r="C771" s="231" t="s">
        <v>287</v>
      </c>
      <c r="D771" s="1">
        <v>52</v>
      </c>
      <c r="E771" s="1">
        <v>11</v>
      </c>
      <c r="F771" s="2">
        <f t="shared" si="97"/>
        <v>0</v>
      </c>
      <c r="G771" s="236">
        <f t="shared" si="94"/>
        <v>0</v>
      </c>
      <c r="I771" s="3">
        <v>51</v>
      </c>
      <c r="J771" s="3">
        <v>768</v>
      </c>
      <c r="K771" s="132"/>
    </row>
    <row r="772" spans="1:11" x14ac:dyDescent="0.25">
      <c r="A772" s="5" t="str">
        <f t="shared" si="96"/>
        <v>COR_52.1_11</v>
      </c>
      <c r="B772" s="1">
        <f t="shared" si="95"/>
        <v>202223</v>
      </c>
      <c r="C772" s="231" t="s">
        <v>287</v>
      </c>
      <c r="D772" s="1">
        <v>52.1</v>
      </c>
      <c r="E772" s="1">
        <v>11</v>
      </c>
      <c r="F772" s="2">
        <f t="shared" si="97"/>
        <v>0</v>
      </c>
      <c r="G772" s="236">
        <f>IF(VLOOKUP(D772,COR1_2,E772+2,FALSE)="",0,VLOOKUP(D772,COR1_2,E772+2,FALSE))</f>
        <v>0</v>
      </c>
      <c r="I772" s="3">
        <v>52</v>
      </c>
      <c r="J772" s="3">
        <v>769</v>
      </c>
      <c r="K772" s="132"/>
    </row>
    <row r="773" spans="1:11" x14ac:dyDescent="0.25">
      <c r="A773" s="5" t="str">
        <f t="shared" si="96"/>
        <v>COR_52.2_11</v>
      </c>
      <c r="B773" s="1">
        <f t="shared" si="95"/>
        <v>202223</v>
      </c>
      <c r="C773" s="231" t="s">
        <v>287</v>
      </c>
      <c r="D773" s="1">
        <v>52.2</v>
      </c>
      <c r="E773" s="1">
        <v>11</v>
      </c>
      <c r="F773" s="2">
        <f t="shared" si="97"/>
        <v>0</v>
      </c>
      <c r="G773" s="236">
        <f>IF(VLOOKUP(D773,COR1_2,E773+2,FALSE)="",0,VLOOKUP(D773,COR1_2,E773+2,FALSE))</f>
        <v>0</v>
      </c>
      <c r="I773" s="3">
        <v>53</v>
      </c>
      <c r="J773" s="3">
        <v>770</v>
      </c>
      <c r="K773" s="132"/>
    </row>
    <row r="774" spans="1:11" x14ac:dyDescent="0.25">
      <c r="A774" s="5" t="str">
        <f t="shared" si="96"/>
        <v>COR_52.3_11</v>
      </c>
      <c r="B774" s="1">
        <f t="shared" si="95"/>
        <v>202223</v>
      </c>
      <c r="C774" s="231" t="s">
        <v>287</v>
      </c>
      <c r="D774" s="1">
        <v>52.3</v>
      </c>
      <c r="E774" s="1">
        <v>11</v>
      </c>
      <c r="F774" s="2">
        <f t="shared" si="97"/>
        <v>0</v>
      </c>
      <c r="G774" s="236">
        <f>IF(VLOOKUP(D774,COR1_2,E774+2,FALSE)="",0,VLOOKUP(D774,COR1_2,E774+2,FALSE))</f>
        <v>0</v>
      </c>
      <c r="I774" s="3">
        <v>54</v>
      </c>
      <c r="J774" s="3">
        <v>771</v>
      </c>
      <c r="K774" s="132"/>
    </row>
    <row r="775" spans="1:11" x14ac:dyDescent="0.25">
      <c r="A775" s="5" t="str">
        <f t="shared" si="96"/>
        <v>COR_52.4_11</v>
      </c>
      <c r="B775" s="1">
        <f t="shared" si="95"/>
        <v>202223</v>
      </c>
      <c r="C775" s="231" t="s">
        <v>287</v>
      </c>
      <c r="D775" s="1">
        <v>52.4</v>
      </c>
      <c r="E775" s="1">
        <v>11</v>
      </c>
      <c r="F775" s="2">
        <f t="shared" si="97"/>
        <v>0</v>
      </c>
      <c r="G775" s="236">
        <f>IF(VLOOKUP(D775,COR1_2,E775+2,FALSE)="",0,VLOOKUP(D775,COR1_2,E775+2,FALSE))</f>
        <v>0</v>
      </c>
      <c r="I775" s="3">
        <v>55</v>
      </c>
      <c r="J775" s="3">
        <v>772</v>
      </c>
      <c r="K775" s="132"/>
    </row>
    <row r="776" spans="1:11" x14ac:dyDescent="0.25">
      <c r="A776" s="5" t="str">
        <f t="shared" si="96"/>
        <v>COR_53_11</v>
      </c>
      <c r="B776" s="1">
        <f t="shared" si="95"/>
        <v>202223</v>
      </c>
      <c r="C776" s="231" t="s">
        <v>287</v>
      </c>
      <c r="D776" s="1">
        <v>53</v>
      </c>
      <c r="E776" s="1">
        <v>11</v>
      </c>
      <c r="F776" s="2">
        <f t="shared" si="97"/>
        <v>0</v>
      </c>
      <c r="G776" s="236">
        <f t="shared" si="94"/>
        <v>0</v>
      </c>
      <c r="I776" s="3">
        <v>56</v>
      </c>
      <c r="J776" s="3">
        <v>773</v>
      </c>
      <c r="K776" s="132"/>
    </row>
    <row r="777" spans="1:11" x14ac:dyDescent="0.25">
      <c r="A777" s="5" t="str">
        <f t="shared" si="96"/>
        <v>COR_54_11</v>
      </c>
      <c r="B777" s="1">
        <f t="shared" si="95"/>
        <v>202223</v>
      </c>
      <c r="C777" s="231" t="s">
        <v>287</v>
      </c>
      <c r="D777" s="1">
        <v>54</v>
      </c>
      <c r="E777" s="1">
        <v>11</v>
      </c>
      <c r="F777" s="2">
        <f t="shared" si="97"/>
        <v>0</v>
      </c>
      <c r="G777" s="236">
        <f t="shared" si="94"/>
        <v>0</v>
      </c>
      <c r="I777" s="3">
        <v>57</v>
      </c>
      <c r="J777" s="3">
        <v>774</v>
      </c>
      <c r="K777" s="132"/>
    </row>
    <row r="778" spans="1:11" x14ac:dyDescent="0.25">
      <c r="A778" s="5" t="str">
        <f t="shared" si="96"/>
        <v>COR_55_11</v>
      </c>
      <c r="B778" s="1">
        <f t="shared" si="95"/>
        <v>202223</v>
      </c>
      <c r="C778" s="231" t="s">
        <v>287</v>
      </c>
      <c r="D778" s="1">
        <v>55</v>
      </c>
      <c r="E778" s="1">
        <v>11</v>
      </c>
      <c r="F778" s="2">
        <f t="shared" si="97"/>
        <v>0</v>
      </c>
      <c r="G778" s="236">
        <f t="shared" si="94"/>
        <v>0</v>
      </c>
      <c r="I778" s="3">
        <v>58</v>
      </c>
      <c r="J778" s="3">
        <v>775</v>
      </c>
      <c r="K778" s="132"/>
    </row>
    <row r="779" spans="1:11" x14ac:dyDescent="0.25">
      <c r="A779" s="5" t="str">
        <f t="shared" si="96"/>
        <v>COR_55.1_11</v>
      </c>
      <c r="B779" s="1">
        <f t="shared" ref="B779:B842" si="98">Year</f>
        <v>202223</v>
      </c>
      <c r="C779" s="231" t="s">
        <v>287</v>
      </c>
      <c r="D779" s="1">
        <v>55.1</v>
      </c>
      <c r="E779" s="1">
        <v>11</v>
      </c>
      <c r="F779" s="2">
        <f t="shared" si="97"/>
        <v>0</v>
      </c>
      <c r="G779" s="236">
        <f>IF(VLOOKUP(D779,COR1_2,E779+2,FALSE)="",0,VLOOKUP(D779,COR1_2,E779+2,FALSE))</f>
        <v>0</v>
      </c>
      <c r="I779" s="3">
        <v>59</v>
      </c>
      <c r="J779" s="3">
        <v>776</v>
      </c>
      <c r="K779" s="132"/>
    </row>
    <row r="780" spans="1:11" x14ac:dyDescent="0.25">
      <c r="A780" s="5" t="str">
        <f t="shared" ref="A780:A843" si="99">C780&amp;"_"&amp;D780&amp;"_"&amp;E780</f>
        <v>COR_56.1_11</v>
      </c>
      <c r="B780" s="1">
        <f t="shared" si="98"/>
        <v>202223</v>
      </c>
      <c r="C780" s="231" t="s">
        <v>287</v>
      </c>
      <c r="D780" s="1">
        <v>56.1</v>
      </c>
      <c r="E780" s="1">
        <v>11</v>
      </c>
      <c r="F780" s="2">
        <f t="shared" si="97"/>
        <v>0</v>
      </c>
      <c r="G780" s="236">
        <f>IF(VLOOKUP(D780,COR1_2,E780+2,FALSE)="",0,VLOOKUP(D780,COR1_2,E780+2,FALSE))</f>
        <v>0</v>
      </c>
      <c r="I780" s="3">
        <v>60</v>
      </c>
      <c r="J780" s="3">
        <v>777</v>
      </c>
      <c r="K780" s="132"/>
    </row>
    <row r="781" spans="1:11" x14ac:dyDescent="0.25">
      <c r="A781" s="5" t="str">
        <f t="shared" si="99"/>
        <v>COR_56.2_11</v>
      </c>
      <c r="B781" s="1">
        <f t="shared" si="98"/>
        <v>202223</v>
      </c>
      <c r="C781" s="231" t="s">
        <v>287</v>
      </c>
      <c r="D781" s="1">
        <v>56.2</v>
      </c>
      <c r="E781" s="1">
        <v>11</v>
      </c>
      <c r="F781" s="2">
        <f t="shared" si="97"/>
        <v>0</v>
      </c>
      <c r="G781" s="236">
        <f>IF(VLOOKUP(D781,COR1_2,E781+2,FALSE)="",0,VLOOKUP(D781,COR1_2,E781+2,FALSE))</f>
        <v>0</v>
      </c>
      <c r="I781" s="3">
        <v>61</v>
      </c>
      <c r="J781" s="3">
        <v>778</v>
      </c>
      <c r="K781" s="132"/>
    </row>
    <row r="782" spans="1:11" x14ac:dyDescent="0.25">
      <c r="A782" s="5" t="str">
        <f t="shared" si="99"/>
        <v>COR_57_11</v>
      </c>
      <c r="B782" s="1">
        <f t="shared" si="98"/>
        <v>202223</v>
      </c>
      <c r="C782" s="231" t="s">
        <v>287</v>
      </c>
      <c r="D782" s="1">
        <v>57</v>
      </c>
      <c r="E782" s="1">
        <v>11</v>
      </c>
      <c r="F782" s="2">
        <f t="shared" si="97"/>
        <v>0</v>
      </c>
      <c r="G782" s="236">
        <f t="shared" ref="G782:G790" si="100">IF(VLOOKUP(D782,COR1_2,E782+2,FALSE)="",0,VLOOKUP(D782,COR1_2,E782+2,FALSE))</f>
        <v>0</v>
      </c>
      <c r="I782" s="3">
        <v>62</v>
      </c>
      <c r="J782" s="3">
        <v>779</v>
      </c>
      <c r="K782" s="132"/>
    </row>
    <row r="783" spans="1:11" x14ac:dyDescent="0.25">
      <c r="A783" s="5" t="str">
        <f t="shared" si="99"/>
        <v>COR_58_11</v>
      </c>
      <c r="B783" s="1">
        <f t="shared" si="98"/>
        <v>202223</v>
      </c>
      <c r="C783" s="231" t="s">
        <v>287</v>
      </c>
      <c r="D783" s="1">
        <v>58</v>
      </c>
      <c r="E783" s="1">
        <v>11</v>
      </c>
      <c r="F783" s="2">
        <f t="shared" si="97"/>
        <v>0</v>
      </c>
      <c r="G783" s="236">
        <f t="shared" si="100"/>
        <v>0</v>
      </c>
      <c r="I783" s="3">
        <v>63</v>
      </c>
      <c r="J783" s="3">
        <v>780</v>
      </c>
      <c r="K783" s="132"/>
    </row>
    <row r="784" spans="1:11" x14ac:dyDescent="0.25">
      <c r="A784" s="5" t="str">
        <f t="shared" si="99"/>
        <v>COR_59_11</v>
      </c>
      <c r="B784" s="1">
        <f t="shared" si="98"/>
        <v>202223</v>
      </c>
      <c r="C784" s="231" t="s">
        <v>287</v>
      </c>
      <c r="D784" s="1">
        <v>59</v>
      </c>
      <c r="E784" s="1">
        <v>11</v>
      </c>
      <c r="F784" s="2">
        <f t="shared" si="97"/>
        <v>0</v>
      </c>
      <c r="G784" s="236">
        <f t="shared" si="100"/>
        <v>0</v>
      </c>
      <c r="I784" s="3">
        <v>64</v>
      </c>
      <c r="J784" s="3">
        <v>781</v>
      </c>
      <c r="K784" s="132"/>
    </row>
    <row r="785" spans="1:11" x14ac:dyDescent="0.25">
      <c r="A785" s="5" t="str">
        <f t="shared" si="99"/>
        <v>COR_60_11</v>
      </c>
      <c r="B785" s="1">
        <f t="shared" si="98"/>
        <v>202223</v>
      </c>
      <c r="C785" s="231" t="s">
        <v>287</v>
      </c>
      <c r="D785" s="1">
        <v>60</v>
      </c>
      <c r="E785" s="1">
        <v>11</v>
      </c>
      <c r="F785" s="2">
        <f t="shared" si="97"/>
        <v>0</v>
      </c>
      <c r="G785" s="236">
        <f t="shared" si="100"/>
        <v>0</v>
      </c>
      <c r="I785" s="3">
        <v>65</v>
      </c>
      <c r="J785" s="3">
        <v>782</v>
      </c>
      <c r="K785" s="132"/>
    </row>
    <row r="786" spans="1:11" x14ac:dyDescent="0.25">
      <c r="A786" s="5" t="str">
        <f t="shared" si="99"/>
        <v>COR_61_11</v>
      </c>
      <c r="B786" s="1">
        <f t="shared" si="98"/>
        <v>202223</v>
      </c>
      <c r="C786" s="231" t="s">
        <v>287</v>
      </c>
      <c r="D786" s="1">
        <v>61</v>
      </c>
      <c r="E786" s="1">
        <v>11</v>
      </c>
      <c r="F786" s="2">
        <f t="shared" si="97"/>
        <v>0</v>
      </c>
      <c r="G786" s="236">
        <f t="shared" si="100"/>
        <v>0</v>
      </c>
      <c r="I786" s="3">
        <v>66</v>
      </c>
      <c r="J786" s="3">
        <v>783</v>
      </c>
      <c r="K786" s="132"/>
    </row>
    <row r="787" spans="1:11" x14ac:dyDescent="0.25">
      <c r="A787" s="5" t="str">
        <f t="shared" si="99"/>
        <v>COR_62_11</v>
      </c>
      <c r="B787" s="1">
        <f t="shared" si="98"/>
        <v>202223</v>
      </c>
      <c r="C787" s="231" t="s">
        <v>287</v>
      </c>
      <c r="D787" s="1">
        <v>62</v>
      </c>
      <c r="E787" s="1">
        <v>11</v>
      </c>
      <c r="F787" s="2">
        <f t="shared" si="97"/>
        <v>0</v>
      </c>
      <c r="G787" s="236">
        <f t="shared" si="100"/>
        <v>0</v>
      </c>
      <c r="I787" s="3">
        <v>67</v>
      </c>
      <c r="J787" s="3">
        <v>784</v>
      </c>
      <c r="K787" s="132"/>
    </row>
    <row r="788" spans="1:11" x14ac:dyDescent="0.25">
      <c r="A788" s="5" t="str">
        <f t="shared" si="99"/>
        <v>COR_63_11</v>
      </c>
      <c r="B788" s="1">
        <f t="shared" si="98"/>
        <v>202223</v>
      </c>
      <c r="C788" s="231" t="s">
        <v>287</v>
      </c>
      <c r="D788" s="1">
        <v>63</v>
      </c>
      <c r="E788" s="1">
        <v>11</v>
      </c>
      <c r="F788" s="2">
        <f t="shared" si="97"/>
        <v>0</v>
      </c>
      <c r="G788" s="236">
        <f t="shared" si="100"/>
        <v>0</v>
      </c>
      <c r="I788" s="3">
        <v>68</v>
      </c>
      <c r="J788" s="3">
        <v>785</v>
      </c>
      <c r="K788" s="133">
        <f>SUM(G721:G790)</f>
        <v>0</v>
      </c>
    </row>
    <row r="789" spans="1:11" x14ac:dyDescent="0.25">
      <c r="A789" s="5" t="str">
        <f t="shared" si="99"/>
        <v>COR_65_11</v>
      </c>
      <c r="B789" s="1">
        <f t="shared" si="98"/>
        <v>202223</v>
      </c>
      <c r="C789" s="231" t="s">
        <v>287</v>
      </c>
      <c r="D789" s="1">
        <v>65</v>
      </c>
      <c r="E789" s="1">
        <v>11</v>
      </c>
      <c r="F789" s="2">
        <f t="shared" si="97"/>
        <v>0</v>
      </c>
      <c r="G789" s="236">
        <f t="shared" si="100"/>
        <v>0</v>
      </c>
      <c r="I789" s="3">
        <v>69</v>
      </c>
      <c r="J789" s="3">
        <v>786</v>
      </c>
      <c r="K789" s="133">
        <f>SUM('COR1-2'!N11:N89)</f>
        <v>0</v>
      </c>
    </row>
    <row r="790" spans="1:11" x14ac:dyDescent="0.25">
      <c r="A790" s="5" t="str">
        <f t="shared" si="99"/>
        <v>COR_66_11</v>
      </c>
      <c r="B790" s="1">
        <f t="shared" si="98"/>
        <v>202223</v>
      </c>
      <c r="C790" s="231" t="s">
        <v>287</v>
      </c>
      <c r="D790" s="1">
        <v>66</v>
      </c>
      <c r="E790" s="1">
        <v>11</v>
      </c>
      <c r="F790" s="2">
        <f t="shared" si="97"/>
        <v>0</v>
      </c>
      <c r="G790" s="236">
        <f t="shared" si="100"/>
        <v>0</v>
      </c>
      <c r="I790" s="3">
        <v>70</v>
      </c>
      <c r="J790" s="3">
        <v>787</v>
      </c>
      <c r="K790" s="134">
        <f>K788-K789</f>
        <v>0</v>
      </c>
    </row>
    <row r="791" spans="1:11" x14ac:dyDescent="0.25">
      <c r="A791" s="5" t="str">
        <f t="shared" si="99"/>
        <v>COR_1.1_13</v>
      </c>
      <c r="B791" s="1">
        <f t="shared" si="98"/>
        <v>202223</v>
      </c>
      <c r="C791" s="231" t="s">
        <v>287</v>
      </c>
      <c r="D791" s="1">
        <v>1.1000000000000001</v>
      </c>
      <c r="E791" s="1">
        <v>13</v>
      </c>
      <c r="F791" s="2">
        <f t="shared" ref="F791:F835" si="101">UANumber</f>
        <v>0</v>
      </c>
      <c r="G791" s="236">
        <f>IF(VLOOKUP(D791,COR1_2,E791+2,FALSE)="",0,VLOOKUP(D791,COR1_2,E791+2,FALSE))</f>
        <v>0</v>
      </c>
      <c r="I791" s="3">
        <v>1</v>
      </c>
      <c r="J791" s="3">
        <v>788</v>
      </c>
      <c r="K791" s="132"/>
    </row>
    <row r="792" spans="1:11" x14ac:dyDescent="0.25">
      <c r="A792" s="5" t="str">
        <f t="shared" si="99"/>
        <v>COR_1.2_13</v>
      </c>
      <c r="B792" s="1">
        <f t="shared" si="98"/>
        <v>202223</v>
      </c>
      <c r="C792" s="231" t="s">
        <v>287</v>
      </c>
      <c r="D792" s="1">
        <v>1.2</v>
      </c>
      <c r="E792" s="1">
        <v>13</v>
      </c>
      <c r="F792" s="2">
        <f t="shared" si="101"/>
        <v>0</v>
      </c>
      <c r="G792" s="236">
        <f t="shared" ref="G792:G846" si="102">IF(VLOOKUP(D792,COR1_2,E792+2,FALSE)="",0,VLOOKUP(D792,COR1_2,E792+2,FALSE))</f>
        <v>0</v>
      </c>
      <c r="I792" s="3">
        <v>2</v>
      </c>
      <c r="J792" s="3">
        <v>789</v>
      </c>
      <c r="K792" s="132"/>
    </row>
    <row r="793" spans="1:11" x14ac:dyDescent="0.25">
      <c r="A793" s="5" t="str">
        <f t="shared" si="99"/>
        <v>COR_2_13</v>
      </c>
      <c r="B793" s="1">
        <f t="shared" si="98"/>
        <v>202223</v>
      </c>
      <c r="C793" s="231" t="s">
        <v>287</v>
      </c>
      <c r="D793" s="1">
        <v>2</v>
      </c>
      <c r="E793" s="1">
        <v>13</v>
      </c>
      <c r="F793" s="2">
        <f t="shared" si="101"/>
        <v>0</v>
      </c>
      <c r="G793" s="236">
        <f t="shared" si="102"/>
        <v>0</v>
      </c>
      <c r="I793" s="3">
        <v>3</v>
      </c>
      <c r="J793" s="3">
        <v>790</v>
      </c>
      <c r="K793" s="132"/>
    </row>
    <row r="794" spans="1:11" x14ac:dyDescent="0.25">
      <c r="A794" s="5" t="str">
        <f>C794&amp;"_"&amp;D794&amp;"_"&amp;E794</f>
        <v>COR_2.1_13</v>
      </c>
      <c r="B794" s="1">
        <f t="shared" si="17"/>
        <v>202223</v>
      </c>
      <c r="C794" s="231" t="s">
        <v>287</v>
      </c>
      <c r="D794" s="1">
        <v>2.1</v>
      </c>
      <c r="E794" s="608">
        <v>13</v>
      </c>
      <c r="F794" s="2">
        <f t="shared" si="18"/>
        <v>0</v>
      </c>
      <c r="G794" s="236">
        <f>IF(VLOOKUP(D794,COR1_2,E794+2,FALSE)="",0,VLOOKUP(D794,COR1_2,E794+2,FALSE))</f>
        <v>0</v>
      </c>
      <c r="I794" s="3">
        <v>4</v>
      </c>
      <c r="J794" s="3">
        <v>791</v>
      </c>
      <c r="K794" s="132"/>
    </row>
    <row r="795" spans="1:11" x14ac:dyDescent="0.25">
      <c r="A795" s="5" t="str">
        <f t="shared" si="99"/>
        <v>COR_3_13</v>
      </c>
      <c r="B795" s="1">
        <f t="shared" si="98"/>
        <v>202223</v>
      </c>
      <c r="C795" s="231" t="s">
        <v>287</v>
      </c>
      <c r="D795" s="1">
        <v>3</v>
      </c>
      <c r="E795" s="1">
        <v>13</v>
      </c>
      <c r="F795" s="2">
        <f t="shared" si="101"/>
        <v>0</v>
      </c>
      <c r="G795" s="236">
        <f t="shared" si="102"/>
        <v>0</v>
      </c>
      <c r="I795" s="3">
        <v>5</v>
      </c>
      <c r="J795" s="3">
        <v>792</v>
      </c>
      <c r="K795" s="132"/>
    </row>
    <row r="796" spans="1:11" x14ac:dyDescent="0.25">
      <c r="A796" s="5" t="str">
        <f t="shared" si="99"/>
        <v>COR_4_13</v>
      </c>
      <c r="B796" s="1">
        <f t="shared" si="98"/>
        <v>202223</v>
      </c>
      <c r="C796" s="231" t="s">
        <v>287</v>
      </c>
      <c r="D796" s="1">
        <v>4</v>
      </c>
      <c r="E796" s="1">
        <v>13</v>
      </c>
      <c r="F796" s="2">
        <f t="shared" si="101"/>
        <v>0</v>
      </c>
      <c r="G796" s="236">
        <f t="shared" si="102"/>
        <v>0</v>
      </c>
      <c r="I796" s="3">
        <v>6</v>
      </c>
      <c r="J796" s="3">
        <v>793</v>
      </c>
      <c r="K796" s="132"/>
    </row>
    <row r="797" spans="1:11" x14ac:dyDescent="0.25">
      <c r="A797" s="5" t="str">
        <f t="shared" si="99"/>
        <v>COR_5_13</v>
      </c>
      <c r="B797" s="1">
        <f t="shared" si="98"/>
        <v>202223</v>
      </c>
      <c r="C797" s="231" t="s">
        <v>287</v>
      </c>
      <c r="D797" s="1">
        <v>5</v>
      </c>
      <c r="E797" s="1">
        <v>13</v>
      </c>
      <c r="F797" s="2">
        <f t="shared" si="101"/>
        <v>0</v>
      </c>
      <c r="G797" s="236">
        <f t="shared" si="102"/>
        <v>0</v>
      </c>
      <c r="I797" s="3">
        <v>7</v>
      </c>
      <c r="J797" s="3">
        <v>794</v>
      </c>
      <c r="K797" s="132"/>
    </row>
    <row r="798" spans="1:11" x14ac:dyDescent="0.25">
      <c r="A798" s="5" t="str">
        <f t="shared" si="99"/>
        <v>COR_6_13</v>
      </c>
      <c r="B798" s="1">
        <f t="shared" si="98"/>
        <v>202223</v>
      </c>
      <c r="C798" s="231" t="s">
        <v>287</v>
      </c>
      <c r="D798" s="1">
        <v>6</v>
      </c>
      <c r="E798" s="1">
        <v>13</v>
      </c>
      <c r="F798" s="2">
        <f t="shared" si="101"/>
        <v>0</v>
      </c>
      <c r="G798" s="236">
        <f t="shared" si="102"/>
        <v>0</v>
      </c>
      <c r="I798" s="3">
        <v>8</v>
      </c>
      <c r="J798" s="3">
        <v>795</v>
      </c>
      <c r="K798" s="132"/>
    </row>
    <row r="799" spans="1:11" x14ac:dyDescent="0.25">
      <c r="A799" s="5" t="str">
        <f t="shared" si="99"/>
        <v>COR_7_13</v>
      </c>
      <c r="B799" s="1">
        <f t="shared" si="98"/>
        <v>202223</v>
      </c>
      <c r="C799" s="231" t="s">
        <v>287</v>
      </c>
      <c r="D799" s="1">
        <v>7</v>
      </c>
      <c r="E799" s="1">
        <v>13</v>
      </c>
      <c r="F799" s="2">
        <f t="shared" si="101"/>
        <v>0</v>
      </c>
      <c r="G799" s="236">
        <f t="shared" si="102"/>
        <v>0</v>
      </c>
      <c r="I799" s="3">
        <v>9</v>
      </c>
      <c r="J799" s="3">
        <v>796</v>
      </c>
      <c r="K799" s="132"/>
    </row>
    <row r="800" spans="1:11" x14ac:dyDescent="0.25">
      <c r="A800" s="5" t="str">
        <f t="shared" si="99"/>
        <v>COR_8.1_13</v>
      </c>
      <c r="B800" s="1">
        <f t="shared" si="98"/>
        <v>202223</v>
      </c>
      <c r="C800" s="231" t="s">
        <v>287</v>
      </c>
      <c r="D800" s="4">
        <v>8.1</v>
      </c>
      <c r="E800" s="1">
        <v>13</v>
      </c>
      <c r="F800" s="2">
        <f t="shared" si="101"/>
        <v>0</v>
      </c>
      <c r="G800" s="236">
        <f t="shared" si="102"/>
        <v>0</v>
      </c>
      <c r="I800" s="3">
        <v>10</v>
      </c>
      <c r="J800" s="3">
        <v>797</v>
      </c>
      <c r="K800" s="132"/>
    </row>
    <row r="801" spans="1:11" x14ac:dyDescent="0.25">
      <c r="A801" s="5" t="str">
        <f t="shared" si="99"/>
        <v>COR_8.2_13</v>
      </c>
      <c r="B801" s="1">
        <f t="shared" si="98"/>
        <v>202223</v>
      </c>
      <c r="C801" s="231" t="s">
        <v>287</v>
      </c>
      <c r="D801" s="4">
        <v>8.1999999999999993</v>
      </c>
      <c r="E801" s="1">
        <v>13</v>
      </c>
      <c r="F801" s="2">
        <f t="shared" si="101"/>
        <v>0</v>
      </c>
      <c r="G801" s="236">
        <f t="shared" si="102"/>
        <v>0</v>
      </c>
      <c r="I801" s="3">
        <v>11</v>
      </c>
      <c r="J801" s="3">
        <v>798</v>
      </c>
      <c r="K801" s="132"/>
    </row>
    <row r="802" spans="1:11" x14ac:dyDescent="0.25">
      <c r="A802" s="5" t="str">
        <f t="shared" si="99"/>
        <v>COR_8.3_13</v>
      </c>
      <c r="B802" s="1">
        <f t="shared" si="98"/>
        <v>202223</v>
      </c>
      <c r="C802" s="231" t="s">
        <v>287</v>
      </c>
      <c r="D802" s="4">
        <v>8.3000000000000007</v>
      </c>
      <c r="E802" s="1">
        <v>13</v>
      </c>
      <c r="F802" s="2">
        <f t="shared" si="101"/>
        <v>0</v>
      </c>
      <c r="G802" s="236">
        <f t="shared" si="102"/>
        <v>0</v>
      </c>
      <c r="I802" s="3">
        <v>12</v>
      </c>
      <c r="J802" s="3">
        <v>799</v>
      </c>
      <c r="K802" s="132"/>
    </row>
    <row r="803" spans="1:11" x14ac:dyDescent="0.25">
      <c r="A803" s="5" t="str">
        <f t="shared" si="99"/>
        <v>COR_8.4_13</v>
      </c>
      <c r="B803" s="1">
        <f t="shared" si="98"/>
        <v>202223</v>
      </c>
      <c r="C803" s="231" t="s">
        <v>287</v>
      </c>
      <c r="D803" s="4">
        <v>8.4</v>
      </c>
      <c r="E803" s="1">
        <v>13</v>
      </c>
      <c r="F803" s="2">
        <f t="shared" si="101"/>
        <v>0</v>
      </c>
      <c r="G803" s="236">
        <f t="shared" si="102"/>
        <v>0</v>
      </c>
      <c r="I803" s="3">
        <v>13</v>
      </c>
      <c r="J803" s="3">
        <v>800</v>
      </c>
      <c r="K803" s="132"/>
    </row>
    <row r="804" spans="1:11" x14ac:dyDescent="0.25">
      <c r="A804" s="5" t="str">
        <f t="shared" si="99"/>
        <v>COR_8.5_13</v>
      </c>
      <c r="B804" s="1">
        <f t="shared" si="98"/>
        <v>202223</v>
      </c>
      <c r="C804" s="231" t="s">
        <v>287</v>
      </c>
      <c r="D804" s="4">
        <v>8.5</v>
      </c>
      <c r="E804" s="1">
        <v>13</v>
      </c>
      <c r="F804" s="2">
        <f t="shared" si="101"/>
        <v>0</v>
      </c>
      <c r="G804" s="236">
        <f t="shared" si="102"/>
        <v>0</v>
      </c>
      <c r="I804" s="3">
        <v>14</v>
      </c>
      <c r="J804" s="3">
        <v>801</v>
      </c>
      <c r="K804" s="132"/>
    </row>
    <row r="805" spans="1:11" x14ac:dyDescent="0.25">
      <c r="A805" s="5" t="str">
        <f t="shared" si="99"/>
        <v>COR_8.6_13</v>
      </c>
      <c r="B805" s="1">
        <f t="shared" si="98"/>
        <v>202223</v>
      </c>
      <c r="C805" s="231" t="s">
        <v>287</v>
      </c>
      <c r="D805" s="4">
        <v>8.6</v>
      </c>
      <c r="E805" s="1">
        <v>13</v>
      </c>
      <c r="F805" s="2">
        <f t="shared" si="101"/>
        <v>0</v>
      </c>
      <c r="G805" s="236">
        <f t="shared" si="102"/>
        <v>0</v>
      </c>
      <c r="I805" s="3">
        <v>15</v>
      </c>
      <c r="J805" s="3">
        <v>802</v>
      </c>
      <c r="K805" s="132"/>
    </row>
    <row r="806" spans="1:11" x14ac:dyDescent="0.25">
      <c r="A806" s="5" t="str">
        <f t="shared" si="99"/>
        <v>COR_8.7_13</v>
      </c>
      <c r="B806" s="1">
        <f t="shared" si="98"/>
        <v>202223</v>
      </c>
      <c r="C806" s="231" t="s">
        <v>287</v>
      </c>
      <c r="D806" s="4">
        <v>8.6999999999999993</v>
      </c>
      <c r="E806" s="1">
        <v>13</v>
      </c>
      <c r="F806" s="2">
        <f t="shared" si="101"/>
        <v>0</v>
      </c>
      <c r="G806" s="236">
        <f t="shared" si="102"/>
        <v>0</v>
      </c>
      <c r="I806" s="3">
        <v>16</v>
      </c>
      <c r="J806" s="3">
        <v>803</v>
      </c>
      <c r="K806" s="132"/>
    </row>
    <row r="807" spans="1:11" x14ac:dyDescent="0.25">
      <c r="A807" s="5" t="str">
        <f t="shared" si="99"/>
        <v>COR_8_13</v>
      </c>
      <c r="B807" s="1">
        <f t="shared" si="98"/>
        <v>202223</v>
      </c>
      <c r="C807" s="231" t="s">
        <v>287</v>
      </c>
      <c r="D807" s="1">
        <v>8</v>
      </c>
      <c r="E807" s="1">
        <v>13</v>
      </c>
      <c r="F807" s="2">
        <f t="shared" si="101"/>
        <v>0</v>
      </c>
      <c r="G807" s="236">
        <f t="shared" si="102"/>
        <v>0</v>
      </c>
      <c r="I807" s="3">
        <v>17</v>
      </c>
      <c r="J807" s="3">
        <v>804</v>
      </c>
      <c r="K807" s="132"/>
    </row>
    <row r="808" spans="1:11" x14ac:dyDescent="0.25">
      <c r="A808" s="5" t="str">
        <f t="shared" si="99"/>
        <v>COR_9_13</v>
      </c>
      <c r="B808" s="1">
        <f t="shared" si="98"/>
        <v>202223</v>
      </c>
      <c r="C808" s="231" t="s">
        <v>287</v>
      </c>
      <c r="D808" s="1">
        <v>9</v>
      </c>
      <c r="E808" s="1">
        <v>13</v>
      </c>
      <c r="F808" s="2">
        <f t="shared" si="101"/>
        <v>0</v>
      </c>
      <c r="G808" s="236">
        <f t="shared" si="102"/>
        <v>0</v>
      </c>
      <c r="I808" s="3">
        <v>18</v>
      </c>
      <c r="J808" s="3">
        <v>805</v>
      </c>
      <c r="K808" s="132"/>
    </row>
    <row r="809" spans="1:11" x14ac:dyDescent="0.25">
      <c r="A809" s="5" t="str">
        <f t="shared" si="99"/>
        <v>COR_10_13</v>
      </c>
      <c r="B809" s="1">
        <f t="shared" si="98"/>
        <v>202223</v>
      </c>
      <c r="C809" s="231" t="s">
        <v>287</v>
      </c>
      <c r="D809" s="1">
        <v>10</v>
      </c>
      <c r="E809" s="1">
        <v>13</v>
      </c>
      <c r="F809" s="2">
        <f t="shared" si="101"/>
        <v>0</v>
      </c>
      <c r="G809" s="236">
        <f t="shared" si="102"/>
        <v>0</v>
      </c>
      <c r="I809" s="3">
        <v>19</v>
      </c>
      <c r="J809" s="3">
        <v>806</v>
      </c>
      <c r="K809" s="132"/>
    </row>
    <row r="810" spans="1:11" x14ac:dyDescent="0.25">
      <c r="A810" s="5" t="str">
        <f t="shared" si="99"/>
        <v>COR_11_13</v>
      </c>
      <c r="B810" s="1">
        <f t="shared" si="98"/>
        <v>202223</v>
      </c>
      <c r="C810" s="231" t="s">
        <v>287</v>
      </c>
      <c r="D810" s="1">
        <v>11</v>
      </c>
      <c r="E810" s="1">
        <v>13</v>
      </c>
      <c r="F810" s="2">
        <f t="shared" si="101"/>
        <v>0</v>
      </c>
      <c r="G810" s="236">
        <f t="shared" si="102"/>
        <v>0</v>
      </c>
      <c r="I810" s="3">
        <v>20</v>
      </c>
      <c r="J810" s="3">
        <v>807</v>
      </c>
      <c r="K810" s="132"/>
    </row>
    <row r="811" spans="1:11" x14ac:dyDescent="0.25">
      <c r="A811" s="5" t="str">
        <f t="shared" si="99"/>
        <v>COR_12_13</v>
      </c>
      <c r="B811" s="1">
        <f t="shared" si="98"/>
        <v>202223</v>
      </c>
      <c r="C811" s="231" t="s">
        <v>287</v>
      </c>
      <c r="D811" s="1">
        <v>12</v>
      </c>
      <c r="E811" s="1">
        <v>13</v>
      </c>
      <c r="F811" s="2">
        <f t="shared" si="101"/>
        <v>0</v>
      </c>
      <c r="G811" s="236">
        <f t="shared" si="102"/>
        <v>0</v>
      </c>
      <c r="I811" s="3">
        <v>21</v>
      </c>
      <c r="J811" s="3">
        <v>808</v>
      </c>
      <c r="K811" s="132"/>
    </row>
    <row r="812" spans="1:11" x14ac:dyDescent="0.25">
      <c r="A812" s="5" t="str">
        <f t="shared" si="99"/>
        <v>COR_13_13</v>
      </c>
      <c r="B812" s="1">
        <f t="shared" si="98"/>
        <v>202223</v>
      </c>
      <c r="C812" s="231" t="s">
        <v>287</v>
      </c>
      <c r="D812" s="1">
        <v>13</v>
      </c>
      <c r="E812" s="1">
        <v>13</v>
      </c>
      <c r="F812" s="2">
        <f t="shared" si="101"/>
        <v>0</v>
      </c>
      <c r="G812" s="236">
        <f t="shared" si="102"/>
        <v>0</v>
      </c>
      <c r="I812" s="3">
        <v>22</v>
      </c>
      <c r="J812" s="3">
        <v>809</v>
      </c>
      <c r="K812" s="132"/>
    </row>
    <row r="813" spans="1:11" x14ac:dyDescent="0.25">
      <c r="A813" s="5" t="str">
        <f t="shared" si="99"/>
        <v>COR_14_13</v>
      </c>
      <c r="B813" s="1">
        <f t="shared" si="98"/>
        <v>202223</v>
      </c>
      <c r="C813" s="231" t="s">
        <v>287</v>
      </c>
      <c r="D813" s="1">
        <v>14</v>
      </c>
      <c r="E813" s="1">
        <v>13</v>
      </c>
      <c r="F813" s="2">
        <f t="shared" si="101"/>
        <v>0</v>
      </c>
      <c r="G813" s="236">
        <f t="shared" si="102"/>
        <v>0</v>
      </c>
      <c r="I813" s="3">
        <v>23</v>
      </c>
      <c r="J813" s="3">
        <v>810</v>
      </c>
      <c r="K813" s="132"/>
    </row>
    <row r="814" spans="1:11" x14ac:dyDescent="0.25">
      <c r="A814" s="5" t="str">
        <f t="shared" si="99"/>
        <v>COR_15_13</v>
      </c>
      <c r="B814" s="1">
        <f t="shared" si="98"/>
        <v>202223</v>
      </c>
      <c r="C814" s="231" t="s">
        <v>287</v>
      </c>
      <c r="D814" s="1">
        <v>15</v>
      </c>
      <c r="E814" s="1">
        <v>13</v>
      </c>
      <c r="F814" s="2">
        <f t="shared" si="101"/>
        <v>0</v>
      </c>
      <c r="G814" s="236">
        <f t="shared" si="102"/>
        <v>0</v>
      </c>
      <c r="I814" s="3">
        <v>24</v>
      </c>
      <c r="J814" s="3">
        <v>811</v>
      </c>
      <c r="K814" s="132"/>
    </row>
    <row r="815" spans="1:11" x14ac:dyDescent="0.25">
      <c r="A815" s="5" t="str">
        <f t="shared" si="99"/>
        <v>COR_16_13</v>
      </c>
      <c r="B815" s="1">
        <f t="shared" si="98"/>
        <v>202223</v>
      </c>
      <c r="C815" s="231" t="s">
        <v>287</v>
      </c>
      <c r="D815" s="1">
        <v>16</v>
      </c>
      <c r="E815" s="1">
        <v>13</v>
      </c>
      <c r="F815" s="2">
        <f t="shared" si="101"/>
        <v>0</v>
      </c>
      <c r="G815" s="236">
        <f t="shared" si="102"/>
        <v>0</v>
      </c>
      <c r="I815" s="3">
        <v>25</v>
      </c>
      <c r="J815" s="3">
        <v>812</v>
      </c>
      <c r="K815" s="132"/>
    </row>
    <row r="816" spans="1:11" x14ac:dyDescent="0.25">
      <c r="A816" s="5" t="str">
        <f t="shared" si="99"/>
        <v>COR_18_13</v>
      </c>
      <c r="B816" s="1">
        <f t="shared" si="98"/>
        <v>202223</v>
      </c>
      <c r="C816" s="231" t="s">
        <v>287</v>
      </c>
      <c r="D816" s="1">
        <v>18</v>
      </c>
      <c r="E816" s="1">
        <v>13</v>
      </c>
      <c r="F816" s="2">
        <f t="shared" si="101"/>
        <v>0</v>
      </c>
      <c r="G816" s="236">
        <f t="shared" si="102"/>
        <v>0</v>
      </c>
      <c r="I816" s="3">
        <v>26</v>
      </c>
      <c r="J816" s="3">
        <v>813</v>
      </c>
      <c r="K816" s="132"/>
    </row>
    <row r="817" spans="1:11" x14ac:dyDescent="0.25">
      <c r="A817" s="5" t="str">
        <f t="shared" si="99"/>
        <v>COR_19.1_13</v>
      </c>
      <c r="B817" s="1">
        <f t="shared" si="98"/>
        <v>202223</v>
      </c>
      <c r="C817" s="231" t="s">
        <v>287</v>
      </c>
      <c r="D817" s="1">
        <v>19.100000000000001</v>
      </c>
      <c r="E817" s="1">
        <v>13</v>
      </c>
      <c r="F817" s="2">
        <f t="shared" si="101"/>
        <v>0</v>
      </c>
      <c r="G817" s="236">
        <f t="shared" si="102"/>
        <v>0</v>
      </c>
      <c r="I817" s="3">
        <v>27</v>
      </c>
      <c r="J817" s="3">
        <v>814</v>
      </c>
      <c r="K817" s="132"/>
    </row>
    <row r="818" spans="1:11" x14ac:dyDescent="0.25">
      <c r="A818" s="5" t="str">
        <f t="shared" si="99"/>
        <v>COR_19.2_13</v>
      </c>
      <c r="B818" s="1">
        <f t="shared" si="98"/>
        <v>202223</v>
      </c>
      <c r="C818" s="231" t="s">
        <v>287</v>
      </c>
      <c r="D818" s="1">
        <v>19.2</v>
      </c>
      <c r="E818" s="1">
        <v>13</v>
      </c>
      <c r="F818" s="2">
        <f t="shared" si="101"/>
        <v>0</v>
      </c>
      <c r="G818" s="236">
        <f t="shared" si="102"/>
        <v>0</v>
      </c>
      <c r="I818" s="3">
        <v>28</v>
      </c>
      <c r="J818" s="3">
        <v>815</v>
      </c>
      <c r="K818" s="132"/>
    </row>
    <row r="819" spans="1:11" x14ac:dyDescent="0.25">
      <c r="A819" s="5" t="str">
        <f t="shared" si="99"/>
        <v>COR_22_13</v>
      </c>
      <c r="B819" s="1">
        <f t="shared" si="98"/>
        <v>202223</v>
      </c>
      <c r="C819" s="231" t="s">
        <v>287</v>
      </c>
      <c r="D819" s="1">
        <v>22</v>
      </c>
      <c r="E819" s="1">
        <v>13</v>
      </c>
      <c r="F819" s="2">
        <f t="shared" si="101"/>
        <v>0</v>
      </c>
      <c r="G819" s="236">
        <f t="shared" si="102"/>
        <v>0</v>
      </c>
      <c r="I819" s="3">
        <v>29</v>
      </c>
      <c r="J819" s="3">
        <v>816</v>
      </c>
      <c r="K819" s="132"/>
    </row>
    <row r="820" spans="1:11" x14ac:dyDescent="0.25">
      <c r="A820" s="5" t="str">
        <f t="shared" si="99"/>
        <v>COR_23_13</v>
      </c>
      <c r="B820" s="1">
        <f t="shared" si="98"/>
        <v>202223</v>
      </c>
      <c r="C820" s="231" t="s">
        <v>287</v>
      </c>
      <c r="D820" s="1">
        <v>23</v>
      </c>
      <c r="E820" s="1">
        <v>13</v>
      </c>
      <c r="F820" s="2">
        <f t="shared" si="101"/>
        <v>0</v>
      </c>
      <c r="G820" s="236">
        <f t="shared" si="102"/>
        <v>0</v>
      </c>
      <c r="I820" s="3">
        <v>30</v>
      </c>
      <c r="J820" s="3">
        <v>817</v>
      </c>
      <c r="K820" s="132"/>
    </row>
    <row r="821" spans="1:11" x14ac:dyDescent="0.25">
      <c r="A821" s="5" t="str">
        <f t="shared" si="99"/>
        <v>COR_24_13</v>
      </c>
      <c r="B821" s="1">
        <f t="shared" si="98"/>
        <v>202223</v>
      </c>
      <c r="C821" s="231" t="s">
        <v>287</v>
      </c>
      <c r="D821" s="1">
        <v>24</v>
      </c>
      <c r="E821" s="1">
        <v>13</v>
      </c>
      <c r="F821" s="2">
        <f t="shared" si="101"/>
        <v>0</v>
      </c>
      <c r="G821" s="236">
        <f t="shared" si="102"/>
        <v>0</v>
      </c>
      <c r="I821" s="3">
        <v>31</v>
      </c>
      <c r="J821" s="3">
        <v>818</v>
      </c>
      <c r="K821" s="132"/>
    </row>
    <row r="822" spans="1:11" x14ac:dyDescent="0.25">
      <c r="A822" s="5" t="str">
        <f t="shared" si="99"/>
        <v>COR_26_13</v>
      </c>
      <c r="B822" s="1">
        <f t="shared" si="98"/>
        <v>202223</v>
      </c>
      <c r="C822" s="231" t="s">
        <v>287</v>
      </c>
      <c r="D822" s="1">
        <v>26</v>
      </c>
      <c r="E822" s="1">
        <v>13</v>
      </c>
      <c r="F822" s="2">
        <f t="shared" si="101"/>
        <v>0</v>
      </c>
      <c r="G822" s="236">
        <f t="shared" si="102"/>
        <v>0</v>
      </c>
      <c r="I822" s="3">
        <v>32</v>
      </c>
      <c r="J822" s="3">
        <v>819</v>
      </c>
      <c r="K822" s="132"/>
    </row>
    <row r="823" spans="1:11" x14ac:dyDescent="0.25">
      <c r="A823" s="5" t="str">
        <f t="shared" si="99"/>
        <v>COR_28_13</v>
      </c>
      <c r="B823" s="1">
        <f t="shared" si="98"/>
        <v>202223</v>
      </c>
      <c r="C823" s="231" t="s">
        <v>287</v>
      </c>
      <c r="D823" s="1">
        <v>28</v>
      </c>
      <c r="E823" s="1">
        <v>13</v>
      </c>
      <c r="F823" s="2">
        <f t="shared" si="101"/>
        <v>0</v>
      </c>
      <c r="G823" s="236">
        <f t="shared" si="102"/>
        <v>0</v>
      </c>
      <c r="I823" s="3">
        <v>33</v>
      </c>
      <c r="J823" s="3">
        <v>820</v>
      </c>
      <c r="K823" s="132"/>
    </row>
    <row r="824" spans="1:11" x14ac:dyDescent="0.25">
      <c r="A824" s="5" t="str">
        <f t="shared" si="99"/>
        <v>COR_29_13</v>
      </c>
      <c r="B824" s="1">
        <f t="shared" si="98"/>
        <v>202223</v>
      </c>
      <c r="C824" s="231" t="s">
        <v>287</v>
      </c>
      <c r="D824" s="1">
        <v>29</v>
      </c>
      <c r="E824" s="1">
        <v>13</v>
      </c>
      <c r="F824" s="2">
        <f t="shared" si="101"/>
        <v>0</v>
      </c>
      <c r="G824" s="236">
        <f t="shared" si="102"/>
        <v>0</v>
      </c>
      <c r="I824" s="3">
        <v>34</v>
      </c>
      <c r="J824" s="3">
        <v>821</v>
      </c>
      <c r="K824" s="132"/>
    </row>
    <row r="825" spans="1:11" x14ac:dyDescent="0.25">
      <c r="A825" s="5" t="str">
        <f t="shared" si="99"/>
        <v>COR_30_13</v>
      </c>
      <c r="B825" s="1">
        <f t="shared" si="98"/>
        <v>202223</v>
      </c>
      <c r="C825" s="231" t="s">
        <v>287</v>
      </c>
      <c r="D825" s="1">
        <v>30</v>
      </c>
      <c r="E825" s="1">
        <v>13</v>
      </c>
      <c r="F825" s="2">
        <f t="shared" si="101"/>
        <v>0</v>
      </c>
      <c r="G825" s="236">
        <f t="shared" si="102"/>
        <v>0</v>
      </c>
      <c r="I825" s="3">
        <v>35</v>
      </c>
      <c r="J825" s="3">
        <v>822</v>
      </c>
      <c r="K825" s="132"/>
    </row>
    <row r="826" spans="1:11" x14ac:dyDescent="0.25">
      <c r="A826" s="5" t="str">
        <f t="shared" si="99"/>
        <v>COR_31_13</v>
      </c>
      <c r="B826" s="1">
        <f t="shared" si="98"/>
        <v>202223</v>
      </c>
      <c r="C826" s="231" t="s">
        <v>287</v>
      </c>
      <c r="D826" s="1">
        <v>31</v>
      </c>
      <c r="E826" s="1">
        <v>13</v>
      </c>
      <c r="F826" s="2">
        <f t="shared" si="101"/>
        <v>0</v>
      </c>
      <c r="G826" s="236">
        <f t="shared" si="102"/>
        <v>0</v>
      </c>
      <c r="I826" s="3">
        <v>36</v>
      </c>
      <c r="J826" s="3">
        <v>823</v>
      </c>
      <c r="K826" s="132"/>
    </row>
    <row r="827" spans="1:11" x14ac:dyDescent="0.25">
      <c r="A827" s="5" t="str">
        <f t="shared" si="99"/>
        <v>COR_32_13</v>
      </c>
      <c r="B827" s="1">
        <f t="shared" si="98"/>
        <v>202223</v>
      </c>
      <c r="C827" s="231" t="s">
        <v>287</v>
      </c>
      <c r="D827" s="1">
        <v>32</v>
      </c>
      <c r="E827" s="1">
        <v>13</v>
      </c>
      <c r="F827" s="2">
        <f t="shared" si="101"/>
        <v>0</v>
      </c>
      <c r="G827" s="236">
        <f t="shared" si="102"/>
        <v>0</v>
      </c>
      <c r="I827" s="3">
        <v>37</v>
      </c>
      <c r="J827" s="3">
        <v>824</v>
      </c>
      <c r="K827" s="132"/>
    </row>
    <row r="828" spans="1:11" x14ac:dyDescent="0.25">
      <c r="A828" s="5" t="str">
        <f t="shared" si="99"/>
        <v>COR_33_13</v>
      </c>
      <c r="B828" s="1">
        <f t="shared" si="98"/>
        <v>202223</v>
      </c>
      <c r="C828" s="231" t="s">
        <v>287</v>
      </c>
      <c r="D828" s="1">
        <v>33</v>
      </c>
      <c r="E828" s="1">
        <v>13</v>
      </c>
      <c r="F828" s="2">
        <f t="shared" si="101"/>
        <v>0</v>
      </c>
      <c r="G828" s="236">
        <f t="shared" si="102"/>
        <v>0</v>
      </c>
      <c r="I828" s="3">
        <v>38</v>
      </c>
      <c r="J828" s="3">
        <v>825</v>
      </c>
      <c r="K828" s="132"/>
    </row>
    <row r="829" spans="1:11" x14ac:dyDescent="0.25">
      <c r="A829" s="5" t="str">
        <f t="shared" si="99"/>
        <v>COR_34_13</v>
      </c>
      <c r="B829" s="1">
        <f t="shared" si="98"/>
        <v>202223</v>
      </c>
      <c r="C829" s="231" t="s">
        <v>287</v>
      </c>
      <c r="D829" s="1">
        <v>34</v>
      </c>
      <c r="E829" s="1">
        <v>13</v>
      </c>
      <c r="F829" s="2">
        <f t="shared" si="101"/>
        <v>0</v>
      </c>
      <c r="G829" s="236">
        <f t="shared" si="102"/>
        <v>0</v>
      </c>
      <c r="I829" s="3">
        <v>39</v>
      </c>
      <c r="J829" s="3">
        <v>826</v>
      </c>
      <c r="K829" s="132"/>
    </row>
    <row r="830" spans="1:11" x14ac:dyDescent="0.25">
      <c r="A830" s="5" t="str">
        <f t="shared" si="99"/>
        <v>COR_35_13</v>
      </c>
      <c r="B830" s="1">
        <f t="shared" si="98"/>
        <v>202223</v>
      </c>
      <c r="C830" s="231" t="s">
        <v>287</v>
      </c>
      <c r="D830" s="1">
        <v>35</v>
      </c>
      <c r="E830" s="1">
        <v>13</v>
      </c>
      <c r="F830" s="2">
        <f t="shared" si="101"/>
        <v>0</v>
      </c>
      <c r="G830" s="236">
        <f t="shared" si="102"/>
        <v>0</v>
      </c>
      <c r="I830" s="3">
        <v>40</v>
      </c>
      <c r="J830" s="3">
        <v>827</v>
      </c>
      <c r="K830" s="132"/>
    </row>
    <row r="831" spans="1:11" x14ac:dyDescent="0.25">
      <c r="A831" s="5" t="str">
        <f t="shared" si="99"/>
        <v>COR_36_13</v>
      </c>
      <c r="B831" s="1">
        <f t="shared" si="98"/>
        <v>202223</v>
      </c>
      <c r="C831" s="231" t="s">
        <v>287</v>
      </c>
      <c r="D831" s="1">
        <v>36</v>
      </c>
      <c r="E831" s="1">
        <v>13</v>
      </c>
      <c r="F831" s="2">
        <f t="shared" si="101"/>
        <v>0</v>
      </c>
      <c r="G831" s="236">
        <f t="shared" si="102"/>
        <v>0</v>
      </c>
      <c r="I831" s="3">
        <v>41</v>
      </c>
      <c r="J831" s="3">
        <v>828</v>
      </c>
      <c r="K831" s="132"/>
    </row>
    <row r="832" spans="1:11" x14ac:dyDescent="0.25">
      <c r="A832" s="5" t="str">
        <f t="shared" si="99"/>
        <v>COR_37_13</v>
      </c>
      <c r="B832" s="1">
        <f t="shared" si="98"/>
        <v>202223</v>
      </c>
      <c r="C832" s="231" t="s">
        <v>287</v>
      </c>
      <c r="D832" s="1">
        <v>37</v>
      </c>
      <c r="E832" s="1">
        <v>13</v>
      </c>
      <c r="F832" s="2">
        <f t="shared" si="101"/>
        <v>0</v>
      </c>
      <c r="G832" s="236">
        <f t="shared" si="102"/>
        <v>0</v>
      </c>
      <c r="I832" s="3">
        <v>42</v>
      </c>
      <c r="J832" s="3">
        <v>829</v>
      </c>
      <c r="K832" s="132"/>
    </row>
    <row r="833" spans="1:11" x14ac:dyDescent="0.25">
      <c r="A833" s="5" t="str">
        <f t="shared" si="99"/>
        <v>COR_38_13</v>
      </c>
      <c r="B833" s="1">
        <f t="shared" si="98"/>
        <v>202223</v>
      </c>
      <c r="C833" s="231" t="s">
        <v>287</v>
      </c>
      <c r="D833" s="1">
        <v>38</v>
      </c>
      <c r="E833" s="1">
        <v>13</v>
      </c>
      <c r="F833" s="2">
        <f t="shared" si="101"/>
        <v>0</v>
      </c>
      <c r="G833" s="236">
        <f t="shared" si="102"/>
        <v>0</v>
      </c>
      <c r="I833" s="3">
        <v>43</v>
      </c>
      <c r="J833" s="3">
        <v>830</v>
      </c>
      <c r="K833" s="132"/>
    </row>
    <row r="834" spans="1:11" x14ac:dyDescent="0.25">
      <c r="A834" s="5" t="str">
        <f t="shared" si="99"/>
        <v>COR_39_13</v>
      </c>
      <c r="B834" s="1">
        <f t="shared" si="98"/>
        <v>202223</v>
      </c>
      <c r="C834" s="231" t="s">
        <v>287</v>
      </c>
      <c r="D834" s="1">
        <v>39</v>
      </c>
      <c r="E834" s="1">
        <v>13</v>
      </c>
      <c r="F834" s="2">
        <f t="shared" si="101"/>
        <v>0</v>
      </c>
      <c r="G834" s="236">
        <f t="shared" si="102"/>
        <v>0</v>
      </c>
      <c r="I834" s="3">
        <v>44</v>
      </c>
      <c r="J834" s="3">
        <v>831</v>
      </c>
      <c r="K834" s="132"/>
    </row>
    <row r="835" spans="1:11" x14ac:dyDescent="0.25">
      <c r="A835" s="5" t="str">
        <f t="shared" si="99"/>
        <v>COR_40_13</v>
      </c>
      <c r="B835" s="1">
        <f t="shared" si="98"/>
        <v>202223</v>
      </c>
      <c r="C835" s="231" t="s">
        <v>287</v>
      </c>
      <c r="D835" s="1">
        <v>40</v>
      </c>
      <c r="E835" s="1">
        <v>13</v>
      </c>
      <c r="F835" s="2">
        <f t="shared" si="101"/>
        <v>0</v>
      </c>
      <c r="G835" s="236">
        <f t="shared" si="102"/>
        <v>0</v>
      </c>
      <c r="I835" s="3">
        <v>45</v>
      </c>
      <c r="J835" s="3">
        <v>832</v>
      </c>
      <c r="K835" s="132"/>
    </row>
    <row r="836" spans="1:11" x14ac:dyDescent="0.25">
      <c r="A836" s="5" t="str">
        <f t="shared" si="99"/>
        <v>COR_41_13</v>
      </c>
      <c r="B836" s="1">
        <f t="shared" si="98"/>
        <v>202223</v>
      </c>
      <c r="C836" s="231" t="s">
        <v>287</v>
      </c>
      <c r="D836" s="1">
        <v>41</v>
      </c>
      <c r="E836" s="1">
        <v>13</v>
      </c>
      <c r="F836" s="2">
        <f t="shared" ref="F836:F904" si="103">UANumber</f>
        <v>0</v>
      </c>
      <c r="G836" s="236">
        <f t="shared" si="102"/>
        <v>0</v>
      </c>
      <c r="I836" s="3">
        <v>46</v>
      </c>
      <c r="J836" s="3">
        <v>833</v>
      </c>
      <c r="K836" s="132"/>
    </row>
    <row r="837" spans="1:11" x14ac:dyDescent="0.25">
      <c r="A837" s="5" t="str">
        <f t="shared" si="99"/>
        <v>COR_42_13</v>
      </c>
      <c r="B837" s="1">
        <f t="shared" si="98"/>
        <v>202223</v>
      </c>
      <c r="C837" s="231" t="s">
        <v>287</v>
      </c>
      <c r="D837" s="1">
        <v>42</v>
      </c>
      <c r="E837" s="1">
        <v>13</v>
      </c>
      <c r="F837" s="2">
        <f t="shared" si="103"/>
        <v>0</v>
      </c>
      <c r="G837" s="236">
        <f t="shared" si="102"/>
        <v>0</v>
      </c>
      <c r="I837" s="3">
        <v>47</v>
      </c>
      <c r="J837" s="3">
        <v>834</v>
      </c>
      <c r="K837" s="132"/>
    </row>
    <row r="838" spans="1:11" x14ac:dyDescent="0.25">
      <c r="A838" s="5" t="str">
        <f t="shared" si="99"/>
        <v>COR_43_13</v>
      </c>
      <c r="B838" s="1">
        <f t="shared" si="98"/>
        <v>202223</v>
      </c>
      <c r="C838" s="231" t="s">
        <v>287</v>
      </c>
      <c r="D838" s="1">
        <v>43</v>
      </c>
      <c r="E838" s="1">
        <v>13</v>
      </c>
      <c r="F838" s="2">
        <f t="shared" si="103"/>
        <v>0</v>
      </c>
      <c r="G838" s="236">
        <f t="shared" si="102"/>
        <v>0</v>
      </c>
      <c r="I838" s="3">
        <v>48</v>
      </c>
      <c r="J838" s="3">
        <v>835</v>
      </c>
      <c r="K838" s="132"/>
    </row>
    <row r="839" spans="1:11" x14ac:dyDescent="0.25">
      <c r="A839" s="5" t="str">
        <f t="shared" si="99"/>
        <v>COR_44_13</v>
      </c>
      <c r="B839" s="1">
        <f t="shared" si="98"/>
        <v>202223</v>
      </c>
      <c r="C839" s="231" t="s">
        <v>287</v>
      </c>
      <c r="D839" s="1">
        <v>44</v>
      </c>
      <c r="E839" s="1">
        <v>13</v>
      </c>
      <c r="F839" s="2">
        <f t="shared" si="103"/>
        <v>0</v>
      </c>
      <c r="G839" s="236">
        <f t="shared" si="102"/>
        <v>0</v>
      </c>
      <c r="I839" s="3">
        <v>49</v>
      </c>
      <c r="J839" s="3">
        <v>836</v>
      </c>
      <c r="K839" s="132"/>
    </row>
    <row r="840" spans="1:11" x14ac:dyDescent="0.25">
      <c r="A840" s="5" t="str">
        <f t="shared" si="99"/>
        <v>COR_46_13</v>
      </c>
      <c r="B840" s="1">
        <f t="shared" si="98"/>
        <v>202223</v>
      </c>
      <c r="C840" s="231" t="s">
        <v>287</v>
      </c>
      <c r="D840" s="1">
        <v>46</v>
      </c>
      <c r="E840" s="1">
        <v>13</v>
      </c>
      <c r="F840" s="2">
        <f t="shared" si="103"/>
        <v>0</v>
      </c>
      <c r="G840" s="236">
        <f t="shared" si="102"/>
        <v>0</v>
      </c>
      <c r="I840" s="3">
        <v>50</v>
      </c>
      <c r="J840" s="3">
        <v>837</v>
      </c>
      <c r="K840" s="132"/>
    </row>
    <row r="841" spans="1:11" x14ac:dyDescent="0.25">
      <c r="A841" s="5" t="str">
        <f t="shared" si="99"/>
        <v>COR_47_13</v>
      </c>
      <c r="B841" s="1">
        <f t="shared" si="98"/>
        <v>202223</v>
      </c>
      <c r="C841" s="231" t="s">
        <v>287</v>
      </c>
      <c r="D841" s="1">
        <v>47</v>
      </c>
      <c r="E841" s="1">
        <v>13</v>
      </c>
      <c r="F841" s="2">
        <f t="shared" si="103"/>
        <v>0</v>
      </c>
      <c r="G841" s="236">
        <f t="shared" si="102"/>
        <v>0</v>
      </c>
      <c r="I841" s="3">
        <v>51</v>
      </c>
      <c r="J841" s="3">
        <v>838</v>
      </c>
      <c r="K841" s="132"/>
    </row>
    <row r="842" spans="1:11" x14ac:dyDescent="0.25">
      <c r="A842" s="5" t="str">
        <f t="shared" si="99"/>
        <v>COR_48_13</v>
      </c>
      <c r="B842" s="1">
        <f t="shared" si="98"/>
        <v>202223</v>
      </c>
      <c r="C842" s="231" t="s">
        <v>287</v>
      </c>
      <c r="D842" s="1">
        <v>48</v>
      </c>
      <c r="E842" s="1">
        <v>13</v>
      </c>
      <c r="F842" s="2">
        <f t="shared" si="103"/>
        <v>0</v>
      </c>
      <c r="G842" s="236">
        <f t="shared" si="102"/>
        <v>0</v>
      </c>
      <c r="I842" s="3">
        <v>52</v>
      </c>
      <c r="J842" s="3">
        <v>839</v>
      </c>
      <c r="K842" s="132"/>
    </row>
    <row r="843" spans="1:11" x14ac:dyDescent="0.25">
      <c r="A843" s="5" t="str">
        <f t="shared" si="99"/>
        <v>COR_49_13</v>
      </c>
      <c r="B843" s="1">
        <f t="shared" ref="B843:B906" si="104">Year</f>
        <v>202223</v>
      </c>
      <c r="C843" s="231" t="s">
        <v>287</v>
      </c>
      <c r="D843" s="1">
        <v>49</v>
      </c>
      <c r="E843" s="1">
        <v>13</v>
      </c>
      <c r="F843" s="2">
        <f t="shared" si="103"/>
        <v>0</v>
      </c>
      <c r="G843" s="236">
        <f t="shared" si="102"/>
        <v>0</v>
      </c>
      <c r="I843" s="3">
        <v>53</v>
      </c>
      <c r="J843" s="3">
        <v>840</v>
      </c>
      <c r="K843" s="132"/>
    </row>
    <row r="844" spans="1:11" x14ac:dyDescent="0.25">
      <c r="A844" s="5" t="str">
        <f t="shared" ref="A844:A907" si="105">C844&amp;"_"&amp;D844&amp;"_"&amp;E844</f>
        <v>COR_50_13</v>
      </c>
      <c r="B844" s="1">
        <f t="shared" si="104"/>
        <v>202223</v>
      </c>
      <c r="C844" s="231" t="s">
        <v>287</v>
      </c>
      <c r="D844" s="1">
        <v>50</v>
      </c>
      <c r="E844" s="1">
        <v>13</v>
      </c>
      <c r="F844" s="2">
        <f t="shared" si="103"/>
        <v>0</v>
      </c>
      <c r="G844" s="236">
        <f t="shared" si="102"/>
        <v>0</v>
      </c>
      <c r="I844" s="3">
        <v>54</v>
      </c>
      <c r="J844" s="3">
        <v>841</v>
      </c>
      <c r="K844" s="132"/>
    </row>
    <row r="845" spans="1:11" x14ac:dyDescent="0.25">
      <c r="A845" s="5" t="str">
        <f t="shared" si="105"/>
        <v>COR_51_13</v>
      </c>
      <c r="B845" s="1">
        <f t="shared" si="104"/>
        <v>202223</v>
      </c>
      <c r="C845" s="231" t="s">
        <v>287</v>
      </c>
      <c r="D845" s="1">
        <v>51</v>
      </c>
      <c r="E845" s="1">
        <v>13</v>
      </c>
      <c r="F845" s="2">
        <f t="shared" si="103"/>
        <v>0</v>
      </c>
      <c r="G845" s="236">
        <f t="shared" si="102"/>
        <v>0</v>
      </c>
      <c r="I845" s="3">
        <v>55</v>
      </c>
      <c r="J845" s="3">
        <v>842</v>
      </c>
      <c r="K845" s="132"/>
    </row>
    <row r="846" spans="1:11" x14ac:dyDescent="0.25">
      <c r="A846" s="5" t="str">
        <f t="shared" si="105"/>
        <v>COR_52_13</v>
      </c>
      <c r="B846" s="1">
        <f t="shared" si="104"/>
        <v>202223</v>
      </c>
      <c r="C846" s="231" t="s">
        <v>287</v>
      </c>
      <c r="D846" s="1">
        <v>52</v>
      </c>
      <c r="E846" s="1">
        <v>13</v>
      </c>
      <c r="F846" s="2">
        <f t="shared" si="103"/>
        <v>0</v>
      </c>
      <c r="G846" s="236">
        <f t="shared" si="102"/>
        <v>0</v>
      </c>
      <c r="I846" s="3">
        <v>56</v>
      </c>
      <c r="J846" s="3">
        <v>843</v>
      </c>
      <c r="K846" s="132"/>
    </row>
    <row r="847" spans="1:11" x14ac:dyDescent="0.25">
      <c r="A847" s="5" t="str">
        <f t="shared" si="105"/>
        <v>COR_52.1_13</v>
      </c>
      <c r="B847" s="1">
        <f t="shared" si="104"/>
        <v>202223</v>
      </c>
      <c r="C847" s="231" t="s">
        <v>287</v>
      </c>
      <c r="D847" s="1">
        <v>52.1</v>
      </c>
      <c r="E847" s="1">
        <v>13</v>
      </c>
      <c r="F847" s="2">
        <f t="shared" si="103"/>
        <v>0</v>
      </c>
      <c r="G847" s="236">
        <f>IF(VLOOKUP(D847,COR1_2,E847+2,FALSE)="",0,VLOOKUP(D847,COR1_2,E847+2,FALSE))</f>
        <v>0</v>
      </c>
      <c r="I847" s="3">
        <v>57</v>
      </c>
      <c r="J847" s="3">
        <v>844</v>
      </c>
      <c r="K847" s="132"/>
    </row>
    <row r="848" spans="1:11" x14ac:dyDescent="0.25">
      <c r="A848" s="5" t="str">
        <f t="shared" si="105"/>
        <v>COR_52.2_13</v>
      </c>
      <c r="B848" s="1">
        <f t="shared" si="104"/>
        <v>202223</v>
      </c>
      <c r="C848" s="231" t="s">
        <v>287</v>
      </c>
      <c r="D848" s="1">
        <v>52.2</v>
      </c>
      <c r="E848" s="1">
        <v>13</v>
      </c>
      <c r="F848" s="2">
        <f t="shared" si="103"/>
        <v>0</v>
      </c>
      <c r="G848" s="236">
        <f>IF(VLOOKUP(D848,COR1_2,E848+2,FALSE)="",0,VLOOKUP(D848,COR1_2,E848+2,FALSE))</f>
        <v>0</v>
      </c>
      <c r="I848" s="3">
        <v>58</v>
      </c>
      <c r="J848" s="3">
        <v>845</v>
      </c>
      <c r="K848" s="132"/>
    </row>
    <row r="849" spans="1:11" x14ac:dyDescent="0.25">
      <c r="A849" s="5" t="str">
        <f t="shared" si="105"/>
        <v>COR_52.3_13</v>
      </c>
      <c r="B849" s="1">
        <f t="shared" si="104"/>
        <v>202223</v>
      </c>
      <c r="C849" s="231" t="s">
        <v>287</v>
      </c>
      <c r="D849" s="1">
        <v>52.3</v>
      </c>
      <c r="E849" s="1">
        <v>13</v>
      </c>
      <c r="F849" s="2">
        <f t="shared" si="103"/>
        <v>0</v>
      </c>
      <c r="G849" s="236">
        <f>IF(VLOOKUP(D849,COR1_2,E849+2,FALSE)="",0,VLOOKUP(D849,COR1_2,E849+2,FALSE))</f>
        <v>0</v>
      </c>
      <c r="I849" s="3">
        <v>59</v>
      </c>
      <c r="J849" s="3">
        <v>846</v>
      </c>
      <c r="K849" s="132"/>
    </row>
    <row r="850" spans="1:11" x14ac:dyDescent="0.25">
      <c r="A850" s="5" t="str">
        <f t="shared" si="105"/>
        <v>COR_52.4_13</v>
      </c>
      <c r="B850" s="1">
        <f t="shared" si="104"/>
        <v>202223</v>
      </c>
      <c r="C850" s="231" t="s">
        <v>287</v>
      </c>
      <c r="D850" s="1">
        <v>52.4</v>
      </c>
      <c r="E850" s="1">
        <v>13</v>
      </c>
      <c r="F850" s="2">
        <f t="shared" si="103"/>
        <v>0</v>
      </c>
      <c r="G850" s="236">
        <f>IF(VLOOKUP(D850,COR1_2,E850+2,FALSE)="",0,VLOOKUP(D850,COR1_2,E850+2,FALSE))</f>
        <v>0</v>
      </c>
      <c r="I850" s="3">
        <v>60</v>
      </c>
      <c r="J850" s="3">
        <v>847</v>
      </c>
      <c r="K850" s="132"/>
    </row>
    <row r="851" spans="1:11" x14ac:dyDescent="0.25">
      <c r="A851" s="5" t="str">
        <f t="shared" si="105"/>
        <v>COR_53_13</v>
      </c>
      <c r="B851" s="1">
        <f t="shared" si="104"/>
        <v>202223</v>
      </c>
      <c r="C851" s="231" t="s">
        <v>287</v>
      </c>
      <c r="D851" s="1">
        <v>53</v>
      </c>
      <c r="E851" s="1">
        <v>13</v>
      </c>
      <c r="F851" s="2">
        <f t="shared" si="103"/>
        <v>0</v>
      </c>
      <c r="G851" s="236">
        <f t="shared" ref="G851:G916" si="106">IF(VLOOKUP(D851,COR1_2,E851+2,FALSE)="",0,VLOOKUP(D851,COR1_2,E851+2,FALSE))</f>
        <v>0</v>
      </c>
      <c r="I851" s="3">
        <v>61</v>
      </c>
      <c r="J851" s="3">
        <v>848</v>
      </c>
      <c r="K851" s="132"/>
    </row>
    <row r="852" spans="1:11" x14ac:dyDescent="0.25">
      <c r="A852" s="5" t="str">
        <f t="shared" si="105"/>
        <v>COR_54_13</v>
      </c>
      <c r="B852" s="1">
        <f t="shared" si="104"/>
        <v>202223</v>
      </c>
      <c r="C852" s="231" t="s">
        <v>287</v>
      </c>
      <c r="D852" s="1">
        <v>54</v>
      </c>
      <c r="E852" s="1">
        <v>13</v>
      </c>
      <c r="F852" s="2">
        <f t="shared" si="103"/>
        <v>0</v>
      </c>
      <c r="G852" s="236">
        <f t="shared" si="106"/>
        <v>0</v>
      </c>
      <c r="I852" s="3">
        <v>62</v>
      </c>
      <c r="J852" s="3">
        <v>849</v>
      </c>
      <c r="K852" s="132"/>
    </row>
    <row r="853" spans="1:11" x14ac:dyDescent="0.25">
      <c r="A853" s="5" t="str">
        <f t="shared" si="105"/>
        <v>COR_55_13</v>
      </c>
      <c r="B853" s="1">
        <f t="shared" si="104"/>
        <v>202223</v>
      </c>
      <c r="C853" s="231" t="s">
        <v>287</v>
      </c>
      <c r="D853" s="1">
        <v>55</v>
      </c>
      <c r="E853" s="1">
        <v>13</v>
      </c>
      <c r="F853" s="2">
        <f t="shared" si="103"/>
        <v>0</v>
      </c>
      <c r="G853" s="236">
        <f t="shared" si="106"/>
        <v>0</v>
      </c>
      <c r="I853" s="3">
        <v>63</v>
      </c>
      <c r="J853" s="3">
        <v>850</v>
      </c>
      <c r="K853" s="132"/>
    </row>
    <row r="854" spans="1:11" x14ac:dyDescent="0.25">
      <c r="A854" s="5" t="str">
        <f t="shared" si="105"/>
        <v>COR_55.1_13</v>
      </c>
      <c r="B854" s="1">
        <f t="shared" si="104"/>
        <v>202223</v>
      </c>
      <c r="C854" s="231" t="s">
        <v>287</v>
      </c>
      <c r="D854" s="1">
        <v>55.1</v>
      </c>
      <c r="E854" s="1">
        <v>13</v>
      </c>
      <c r="F854" s="2">
        <f t="shared" si="103"/>
        <v>0</v>
      </c>
      <c r="G854" s="236">
        <f>IF(VLOOKUP(D854,COR1_2,E854+2,FALSE)="",0,VLOOKUP(D854,COR1_2,E854+2,FALSE))</f>
        <v>0</v>
      </c>
      <c r="I854" s="3">
        <v>64</v>
      </c>
      <c r="J854" s="3">
        <v>851</v>
      </c>
      <c r="K854" s="132"/>
    </row>
    <row r="855" spans="1:11" x14ac:dyDescent="0.25">
      <c r="A855" s="5" t="str">
        <f t="shared" si="105"/>
        <v>COR_56.1_13</v>
      </c>
      <c r="B855" s="1">
        <f t="shared" si="104"/>
        <v>202223</v>
      </c>
      <c r="C855" s="231" t="s">
        <v>287</v>
      </c>
      <c r="D855" s="1">
        <v>56.1</v>
      </c>
      <c r="E855" s="1">
        <v>13</v>
      </c>
      <c r="F855" s="2">
        <f t="shared" si="103"/>
        <v>0</v>
      </c>
      <c r="G855" s="236">
        <f>IF(VLOOKUP(D855,COR1_2,E855+2,FALSE)="",0,VLOOKUP(D855,COR1_2,E855+2,FALSE))</f>
        <v>0</v>
      </c>
      <c r="I855" s="3">
        <v>65</v>
      </c>
      <c r="J855" s="3">
        <v>852</v>
      </c>
      <c r="K855" s="132"/>
    </row>
    <row r="856" spans="1:11" x14ac:dyDescent="0.25">
      <c r="A856" s="5" t="str">
        <f t="shared" si="105"/>
        <v>COR_56.2_13</v>
      </c>
      <c r="B856" s="1">
        <f t="shared" si="104"/>
        <v>202223</v>
      </c>
      <c r="C856" s="231" t="s">
        <v>287</v>
      </c>
      <c r="D856" s="1">
        <v>56.2</v>
      </c>
      <c r="E856" s="1">
        <v>13</v>
      </c>
      <c r="F856" s="2">
        <f t="shared" si="103"/>
        <v>0</v>
      </c>
      <c r="G856" s="236">
        <f>IF(VLOOKUP(D856,COR1_2,E856+2,FALSE)="",0,VLOOKUP(D856,COR1_2,E856+2,FALSE))</f>
        <v>0</v>
      </c>
      <c r="I856" s="3">
        <v>66</v>
      </c>
      <c r="J856" s="3">
        <v>853</v>
      </c>
      <c r="K856" s="132"/>
    </row>
    <row r="857" spans="1:11" x14ac:dyDescent="0.25">
      <c r="A857" s="5" t="str">
        <f t="shared" si="105"/>
        <v>COR_57_13</v>
      </c>
      <c r="B857" s="1">
        <f t="shared" si="104"/>
        <v>202223</v>
      </c>
      <c r="C857" s="231" t="s">
        <v>287</v>
      </c>
      <c r="D857" s="1">
        <v>57</v>
      </c>
      <c r="E857" s="1">
        <v>13</v>
      </c>
      <c r="F857" s="2">
        <f t="shared" si="103"/>
        <v>0</v>
      </c>
      <c r="G857" s="236">
        <f t="shared" si="106"/>
        <v>0</v>
      </c>
      <c r="I857" s="3">
        <v>67</v>
      </c>
      <c r="J857" s="3">
        <v>854</v>
      </c>
      <c r="K857" s="132"/>
    </row>
    <row r="858" spans="1:11" x14ac:dyDescent="0.25">
      <c r="A858" s="5" t="str">
        <f t="shared" si="105"/>
        <v>COR_58_13</v>
      </c>
      <c r="B858" s="1">
        <f t="shared" si="104"/>
        <v>202223</v>
      </c>
      <c r="C858" s="231" t="s">
        <v>287</v>
      </c>
      <c r="D858" s="1">
        <v>58</v>
      </c>
      <c r="E858" s="1">
        <v>13</v>
      </c>
      <c r="F858" s="2">
        <f t="shared" si="103"/>
        <v>0</v>
      </c>
      <c r="G858" s="236">
        <f t="shared" si="106"/>
        <v>0</v>
      </c>
      <c r="I858" s="3">
        <v>68</v>
      </c>
      <c r="J858" s="3">
        <v>855</v>
      </c>
      <c r="K858" s="132"/>
    </row>
    <row r="859" spans="1:11" x14ac:dyDescent="0.25">
      <c r="A859" s="5" t="str">
        <f t="shared" si="105"/>
        <v>COR_59_13</v>
      </c>
      <c r="B859" s="1">
        <f t="shared" si="104"/>
        <v>202223</v>
      </c>
      <c r="C859" s="231" t="s">
        <v>287</v>
      </c>
      <c r="D859" s="1">
        <v>59</v>
      </c>
      <c r="E859" s="1">
        <v>13</v>
      </c>
      <c r="F859" s="2">
        <f t="shared" si="103"/>
        <v>0</v>
      </c>
      <c r="G859" s="236">
        <f t="shared" si="106"/>
        <v>0</v>
      </c>
      <c r="I859" s="3">
        <v>69</v>
      </c>
      <c r="J859" s="3">
        <v>856</v>
      </c>
      <c r="K859" s="132"/>
    </row>
    <row r="860" spans="1:11" x14ac:dyDescent="0.25">
      <c r="A860" s="5" t="str">
        <f t="shared" si="105"/>
        <v>COR_60_13</v>
      </c>
      <c r="B860" s="1">
        <f t="shared" si="104"/>
        <v>202223</v>
      </c>
      <c r="C860" s="231" t="s">
        <v>287</v>
      </c>
      <c r="D860" s="1">
        <v>60</v>
      </c>
      <c r="E860" s="1">
        <v>13</v>
      </c>
      <c r="F860" s="2">
        <f t="shared" si="103"/>
        <v>0</v>
      </c>
      <c r="G860" s="236">
        <f t="shared" si="106"/>
        <v>0</v>
      </c>
      <c r="I860" s="3">
        <v>70</v>
      </c>
      <c r="J860" s="3">
        <v>857</v>
      </c>
      <c r="K860" s="132"/>
    </row>
    <row r="861" spans="1:11" x14ac:dyDescent="0.25">
      <c r="A861" s="5" t="str">
        <f t="shared" si="105"/>
        <v>COR_61_13</v>
      </c>
      <c r="B861" s="1">
        <f t="shared" si="104"/>
        <v>202223</v>
      </c>
      <c r="C861" s="231" t="s">
        <v>287</v>
      </c>
      <c r="D861" s="1">
        <v>61</v>
      </c>
      <c r="E861" s="1">
        <v>13</v>
      </c>
      <c r="F861" s="2">
        <f t="shared" si="103"/>
        <v>0</v>
      </c>
      <c r="G861" s="236">
        <f t="shared" si="106"/>
        <v>0</v>
      </c>
      <c r="I861" s="3">
        <v>71</v>
      </c>
      <c r="J861" s="3">
        <v>858</v>
      </c>
      <c r="K861" s="132"/>
    </row>
    <row r="862" spans="1:11" x14ac:dyDescent="0.25">
      <c r="A862" s="5" t="str">
        <f t="shared" si="105"/>
        <v>COR_62_13</v>
      </c>
      <c r="B862" s="1">
        <f t="shared" si="104"/>
        <v>202223</v>
      </c>
      <c r="C862" s="231" t="s">
        <v>287</v>
      </c>
      <c r="D862" s="1">
        <v>62</v>
      </c>
      <c r="E862" s="1">
        <v>13</v>
      </c>
      <c r="F862" s="2">
        <f t="shared" si="103"/>
        <v>0</v>
      </c>
      <c r="G862" s="236">
        <f t="shared" si="106"/>
        <v>0</v>
      </c>
      <c r="I862" s="3">
        <v>72</v>
      </c>
      <c r="J862" s="3">
        <v>859</v>
      </c>
      <c r="K862" s="132"/>
    </row>
    <row r="863" spans="1:11" x14ac:dyDescent="0.25">
      <c r="A863" s="5" t="str">
        <f t="shared" si="105"/>
        <v>COR_63_13</v>
      </c>
      <c r="B863" s="1">
        <f t="shared" si="104"/>
        <v>202223</v>
      </c>
      <c r="C863" s="231" t="s">
        <v>287</v>
      </c>
      <c r="D863" s="1">
        <v>63</v>
      </c>
      <c r="E863" s="1">
        <v>13</v>
      </c>
      <c r="F863" s="2">
        <f t="shared" si="103"/>
        <v>0</v>
      </c>
      <c r="G863" s="236">
        <f t="shared" si="106"/>
        <v>0</v>
      </c>
      <c r="I863" s="3">
        <v>73</v>
      </c>
      <c r="J863" s="3">
        <v>860</v>
      </c>
      <c r="K863" s="133">
        <f>SUM(G791:G865)</f>
        <v>0</v>
      </c>
    </row>
    <row r="864" spans="1:11" x14ac:dyDescent="0.25">
      <c r="A864" s="5" t="str">
        <f t="shared" si="105"/>
        <v>COR_65_13</v>
      </c>
      <c r="B864" s="1">
        <f t="shared" si="104"/>
        <v>202223</v>
      </c>
      <c r="C864" s="231" t="s">
        <v>287</v>
      </c>
      <c r="D864" s="1">
        <v>65</v>
      </c>
      <c r="E864" s="1">
        <v>13</v>
      </c>
      <c r="F864" s="2">
        <f t="shared" si="103"/>
        <v>0</v>
      </c>
      <c r="G864" s="236">
        <f t="shared" si="106"/>
        <v>0</v>
      </c>
      <c r="I864" s="3">
        <v>74</v>
      </c>
      <c r="J864" s="3">
        <v>861</v>
      </c>
      <c r="K864" s="133">
        <f>SUM('COR1-2'!P11:P89)</f>
        <v>0</v>
      </c>
    </row>
    <row r="865" spans="1:11" x14ac:dyDescent="0.25">
      <c r="A865" s="5" t="str">
        <f t="shared" si="105"/>
        <v>COR_66_13</v>
      </c>
      <c r="B865" s="1">
        <f t="shared" si="104"/>
        <v>202223</v>
      </c>
      <c r="C865" s="231" t="s">
        <v>287</v>
      </c>
      <c r="D865" s="1">
        <v>66</v>
      </c>
      <c r="E865" s="1">
        <v>13</v>
      </c>
      <c r="F865" s="2">
        <f t="shared" si="103"/>
        <v>0</v>
      </c>
      <c r="G865" s="236">
        <f t="shared" si="106"/>
        <v>0</v>
      </c>
      <c r="I865" s="3">
        <v>75</v>
      </c>
      <c r="J865" s="3">
        <v>862</v>
      </c>
      <c r="K865" s="134">
        <f>K863-K864</f>
        <v>0</v>
      </c>
    </row>
    <row r="866" spans="1:11" x14ac:dyDescent="0.25">
      <c r="A866" s="5" t="str">
        <f t="shared" si="105"/>
        <v>COR_1.1_14</v>
      </c>
      <c r="B866" s="1">
        <f t="shared" si="104"/>
        <v>202223</v>
      </c>
      <c r="C866" s="231" t="s">
        <v>287</v>
      </c>
      <c r="D866" s="1">
        <v>1.1000000000000001</v>
      </c>
      <c r="E866" s="1">
        <v>14</v>
      </c>
      <c r="F866" s="2">
        <f t="shared" si="103"/>
        <v>0</v>
      </c>
      <c r="G866" s="236">
        <f>IF(VLOOKUP(D866,COR1_2,E866+2,FALSE)="",0,VLOOKUP(D866,COR1_2,E866+2,FALSE))</f>
        <v>0</v>
      </c>
      <c r="I866" s="3">
        <v>1</v>
      </c>
      <c r="J866" s="3">
        <v>863</v>
      </c>
      <c r="K866" s="132"/>
    </row>
    <row r="867" spans="1:11" x14ac:dyDescent="0.25">
      <c r="A867" s="5" t="str">
        <f t="shared" si="105"/>
        <v>COR_1.2_14</v>
      </c>
      <c r="B867" s="1">
        <f t="shared" si="104"/>
        <v>202223</v>
      </c>
      <c r="C867" s="231" t="s">
        <v>287</v>
      </c>
      <c r="D867" s="1">
        <v>1.2</v>
      </c>
      <c r="E867" s="1">
        <v>14</v>
      </c>
      <c r="F867" s="2">
        <f t="shared" si="103"/>
        <v>0</v>
      </c>
      <c r="G867" s="236">
        <f t="shared" si="106"/>
        <v>0</v>
      </c>
      <c r="I867" s="3">
        <v>2</v>
      </c>
      <c r="J867" s="3">
        <v>864</v>
      </c>
      <c r="K867" s="132"/>
    </row>
    <row r="868" spans="1:11" x14ac:dyDescent="0.25">
      <c r="A868" s="5" t="str">
        <f t="shared" si="105"/>
        <v>COR_2_14</v>
      </c>
      <c r="B868" s="1">
        <f t="shared" si="104"/>
        <v>202223</v>
      </c>
      <c r="C868" s="231" t="s">
        <v>287</v>
      </c>
      <c r="D868" s="1">
        <v>2</v>
      </c>
      <c r="E868" s="1">
        <v>14</v>
      </c>
      <c r="F868" s="2">
        <f t="shared" si="103"/>
        <v>0</v>
      </c>
      <c r="G868" s="236">
        <f t="shared" si="106"/>
        <v>0</v>
      </c>
      <c r="I868" s="3">
        <v>3</v>
      </c>
      <c r="J868" s="3">
        <v>865</v>
      </c>
      <c r="K868" s="132"/>
    </row>
    <row r="869" spans="1:11" x14ac:dyDescent="0.25">
      <c r="A869" s="5" t="str">
        <f>C869&amp;"_"&amp;D869&amp;"_"&amp;E869</f>
        <v>COR_2.1_14</v>
      </c>
      <c r="B869" s="1">
        <f t="shared" si="17"/>
        <v>202223</v>
      </c>
      <c r="C869" s="231" t="s">
        <v>287</v>
      </c>
      <c r="D869" s="1">
        <v>2.1</v>
      </c>
      <c r="E869" s="608">
        <v>14</v>
      </c>
      <c r="F869" s="2">
        <f t="shared" si="18"/>
        <v>0</v>
      </c>
      <c r="G869" s="236">
        <f>IF(VLOOKUP(D869,COR1_2,E869+2,FALSE)="",0,VLOOKUP(D869,COR1_2,E869+2,FALSE))</f>
        <v>0</v>
      </c>
      <c r="I869" s="3">
        <v>4</v>
      </c>
      <c r="J869" s="3">
        <v>866</v>
      </c>
      <c r="K869" s="132"/>
    </row>
    <row r="870" spans="1:11" x14ac:dyDescent="0.25">
      <c r="A870" s="5" t="str">
        <f t="shared" si="105"/>
        <v>COR_3_14</v>
      </c>
      <c r="B870" s="1">
        <f t="shared" si="104"/>
        <v>202223</v>
      </c>
      <c r="C870" s="231" t="s">
        <v>287</v>
      </c>
      <c r="D870" s="1">
        <v>3</v>
      </c>
      <c r="E870" s="1">
        <v>14</v>
      </c>
      <c r="F870" s="2">
        <f t="shared" si="103"/>
        <v>0</v>
      </c>
      <c r="G870" s="236">
        <f t="shared" si="106"/>
        <v>0</v>
      </c>
      <c r="I870" s="3">
        <v>5</v>
      </c>
      <c r="J870" s="3">
        <v>867</v>
      </c>
      <c r="K870" s="132"/>
    </row>
    <row r="871" spans="1:11" x14ac:dyDescent="0.25">
      <c r="A871" s="5" t="str">
        <f t="shared" si="105"/>
        <v>COR_4_14</v>
      </c>
      <c r="B871" s="1">
        <f t="shared" si="104"/>
        <v>202223</v>
      </c>
      <c r="C871" s="231" t="s">
        <v>287</v>
      </c>
      <c r="D871" s="1">
        <v>4</v>
      </c>
      <c r="E871" s="1">
        <v>14</v>
      </c>
      <c r="F871" s="2">
        <f t="shared" si="103"/>
        <v>0</v>
      </c>
      <c r="G871" s="236">
        <f t="shared" si="106"/>
        <v>0</v>
      </c>
      <c r="I871" s="3">
        <v>6</v>
      </c>
      <c r="J871" s="3">
        <v>868</v>
      </c>
      <c r="K871" s="132"/>
    </row>
    <row r="872" spans="1:11" x14ac:dyDescent="0.25">
      <c r="A872" s="5" t="str">
        <f t="shared" si="105"/>
        <v>COR_5_14</v>
      </c>
      <c r="B872" s="1">
        <f t="shared" si="104"/>
        <v>202223</v>
      </c>
      <c r="C872" s="231" t="s">
        <v>287</v>
      </c>
      <c r="D872" s="1">
        <v>5</v>
      </c>
      <c r="E872" s="1">
        <v>14</v>
      </c>
      <c r="F872" s="2">
        <f t="shared" si="103"/>
        <v>0</v>
      </c>
      <c r="G872" s="236">
        <f t="shared" si="106"/>
        <v>0</v>
      </c>
      <c r="I872" s="3">
        <v>7</v>
      </c>
      <c r="J872" s="3">
        <v>869</v>
      </c>
      <c r="K872" s="132"/>
    </row>
    <row r="873" spans="1:11" x14ac:dyDescent="0.25">
      <c r="A873" s="5" t="str">
        <f t="shared" si="105"/>
        <v>COR_6_14</v>
      </c>
      <c r="B873" s="1">
        <f t="shared" si="104"/>
        <v>202223</v>
      </c>
      <c r="C873" s="231" t="s">
        <v>287</v>
      </c>
      <c r="D873" s="1">
        <v>6</v>
      </c>
      <c r="E873" s="1">
        <v>14</v>
      </c>
      <c r="F873" s="2">
        <f t="shared" si="103"/>
        <v>0</v>
      </c>
      <c r="G873" s="236">
        <f t="shared" si="106"/>
        <v>0</v>
      </c>
      <c r="I873" s="3">
        <v>8</v>
      </c>
      <c r="J873" s="3">
        <v>870</v>
      </c>
      <c r="K873" s="132"/>
    </row>
    <row r="874" spans="1:11" x14ac:dyDescent="0.25">
      <c r="A874" s="5" t="str">
        <f t="shared" si="105"/>
        <v>COR_7_14</v>
      </c>
      <c r="B874" s="1">
        <f t="shared" si="104"/>
        <v>202223</v>
      </c>
      <c r="C874" s="231" t="s">
        <v>287</v>
      </c>
      <c r="D874" s="1">
        <v>7</v>
      </c>
      <c r="E874" s="1">
        <v>14</v>
      </c>
      <c r="F874" s="2">
        <f t="shared" si="103"/>
        <v>0</v>
      </c>
      <c r="G874" s="236">
        <f t="shared" si="106"/>
        <v>0</v>
      </c>
      <c r="I874" s="3">
        <v>9</v>
      </c>
      <c r="J874" s="3">
        <v>871</v>
      </c>
      <c r="K874" s="132"/>
    </row>
    <row r="875" spans="1:11" x14ac:dyDescent="0.25">
      <c r="A875" s="5" t="str">
        <f t="shared" si="105"/>
        <v>COR_8.1_14</v>
      </c>
      <c r="B875" s="1">
        <f t="shared" si="104"/>
        <v>202223</v>
      </c>
      <c r="C875" s="231" t="s">
        <v>287</v>
      </c>
      <c r="D875" s="4">
        <v>8.1</v>
      </c>
      <c r="E875" s="1">
        <v>14</v>
      </c>
      <c r="F875" s="2">
        <f t="shared" si="103"/>
        <v>0</v>
      </c>
      <c r="G875" s="236">
        <f t="shared" si="106"/>
        <v>0</v>
      </c>
      <c r="I875" s="3">
        <v>10</v>
      </c>
      <c r="J875" s="3">
        <v>872</v>
      </c>
      <c r="K875" s="132"/>
    </row>
    <row r="876" spans="1:11" x14ac:dyDescent="0.25">
      <c r="A876" s="5" t="str">
        <f t="shared" si="105"/>
        <v>COR_8.2_14</v>
      </c>
      <c r="B876" s="1">
        <f t="shared" si="104"/>
        <v>202223</v>
      </c>
      <c r="C876" s="231" t="s">
        <v>287</v>
      </c>
      <c r="D876" s="4">
        <v>8.1999999999999993</v>
      </c>
      <c r="E876" s="1">
        <v>14</v>
      </c>
      <c r="F876" s="2">
        <f t="shared" si="103"/>
        <v>0</v>
      </c>
      <c r="G876" s="236">
        <f t="shared" si="106"/>
        <v>0</v>
      </c>
      <c r="I876" s="3">
        <v>11</v>
      </c>
      <c r="J876" s="3">
        <v>873</v>
      </c>
      <c r="K876" s="132"/>
    </row>
    <row r="877" spans="1:11" x14ac:dyDescent="0.25">
      <c r="A877" s="5" t="str">
        <f t="shared" si="105"/>
        <v>COR_8.3_14</v>
      </c>
      <c r="B877" s="1">
        <f t="shared" si="104"/>
        <v>202223</v>
      </c>
      <c r="C877" s="231" t="s">
        <v>287</v>
      </c>
      <c r="D877" s="4">
        <v>8.3000000000000007</v>
      </c>
      <c r="E877" s="1">
        <v>14</v>
      </c>
      <c r="F877" s="2">
        <f t="shared" si="103"/>
        <v>0</v>
      </c>
      <c r="G877" s="236">
        <f t="shared" si="106"/>
        <v>0</v>
      </c>
      <c r="I877" s="3">
        <v>12</v>
      </c>
      <c r="J877" s="3">
        <v>874</v>
      </c>
      <c r="K877" s="132"/>
    </row>
    <row r="878" spans="1:11" x14ac:dyDescent="0.25">
      <c r="A878" s="5" t="str">
        <f t="shared" si="105"/>
        <v>COR_8.4_14</v>
      </c>
      <c r="B878" s="1">
        <f t="shared" si="104"/>
        <v>202223</v>
      </c>
      <c r="C878" s="231" t="s">
        <v>287</v>
      </c>
      <c r="D878" s="4">
        <v>8.4</v>
      </c>
      <c r="E878" s="1">
        <v>14</v>
      </c>
      <c r="F878" s="2">
        <f t="shared" si="103"/>
        <v>0</v>
      </c>
      <c r="G878" s="236">
        <f t="shared" si="106"/>
        <v>0</v>
      </c>
      <c r="I878" s="3">
        <v>13</v>
      </c>
      <c r="J878" s="3">
        <v>875</v>
      </c>
      <c r="K878" s="132"/>
    </row>
    <row r="879" spans="1:11" x14ac:dyDescent="0.25">
      <c r="A879" s="5" t="str">
        <f t="shared" si="105"/>
        <v>COR_8.5_14</v>
      </c>
      <c r="B879" s="1">
        <f t="shared" si="104"/>
        <v>202223</v>
      </c>
      <c r="C879" s="231" t="s">
        <v>287</v>
      </c>
      <c r="D879" s="4">
        <v>8.5</v>
      </c>
      <c r="E879" s="1">
        <v>14</v>
      </c>
      <c r="F879" s="2">
        <f t="shared" si="103"/>
        <v>0</v>
      </c>
      <c r="G879" s="236">
        <f t="shared" si="106"/>
        <v>0</v>
      </c>
      <c r="I879" s="3">
        <v>14</v>
      </c>
      <c r="J879" s="3">
        <v>876</v>
      </c>
      <c r="K879" s="132"/>
    </row>
    <row r="880" spans="1:11" x14ac:dyDescent="0.25">
      <c r="A880" s="5" t="str">
        <f t="shared" si="105"/>
        <v>COR_8.6_14</v>
      </c>
      <c r="B880" s="1">
        <f t="shared" si="104"/>
        <v>202223</v>
      </c>
      <c r="C880" s="231" t="s">
        <v>287</v>
      </c>
      <c r="D880" s="4">
        <v>8.6</v>
      </c>
      <c r="E880" s="1">
        <v>14</v>
      </c>
      <c r="F880" s="2">
        <f t="shared" si="103"/>
        <v>0</v>
      </c>
      <c r="G880" s="236">
        <f t="shared" si="106"/>
        <v>0</v>
      </c>
      <c r="I880" s="3">
        <v>15</v>
      </c>
      <c r="J880" s="3">
        <v>877</v>
      </c>
      <c r="K880" s="132"/>
    </row>
    <row r="881" spans="1:11" x14ac:dyDescent="0.25">
      <c r="A881" s="5" t="str">
        <f t="shared" si="105"/>
        <v>COR_8.7_14</v>
      </c>
      <c r="B881" s="1">
        <f t="shared" si="104"/>
        <v>202223</v>
      </c>
      <c r="C881" s="231" t="s">
        <v>287</v>
      </c>
      <c r="D881" s="4">
        <v>8.6999999999999993</v>
      </c>
      <c r="E881" s="1">
        <v>14</v>
      </c>
      <c r="F881" s="2">
        <f t="shared" si="103"/>
        <v>0</v>
      </c>
      <c r="G881" s="236">
        <f t="shared" si="106"/>
        <v>0</v>
      </c>
      <c r="I881" s="3">
        <v>16</v>
      </c>
      <c r="J881" s="3">
        <v>878</v>
      </c>
      <c r="K881" s="132"/>
    </row>
    <row r="882" spans="1:11" x14ac:dyDescent="0.25">
      <c r="A882" s="5" t="str">
        <f t="shared" si="105"/>
        <v>COR_8_14</v>
      </c>
      <c r="B882" s="1">
        <f t="shared" si="104"/>
        <v>202223</v>
      </c>
      <c r="C882" s="231" t="s">
        <v>287</v>
      </c>
      <c r="D882" s="1">
        <v>8</v>
      </c>
      <c r="E882" s="1">
        <v>14</v>
      </c>
      <c r="F882" s="2">
        <f t="shared" si="103"/>
        <v>0</v>
      </c>
      <c r="G882" s="236">
        <f t="shared" si="106"/>
        <v>0</v>
      </c>
      <c r="I882" s="3">
        <v>17</v>
      </c>
      <c r="J882" s="3">
        <v>879</v>
      </c>
      <c r="K882" s="132"/>
    </row>
    <row r="883" spans="1:11" x14ac:dyDescent="0.25">
      <c r="A883" s="5" t="str">
        <f t="shared" si="105"/>
        <v>COR_9_14</v>
      </c>
      <c r="B883" s="1">
        <f t="shared" si="104"/>
        <v>202223</v>
      </c>
      <c r="C883" s="231" t="s">
        <v>287</v>
      </c>
      <c r="D883" s="1">
        <v>9</v>
      </c>
      <c r="E883" s="1">
        <v>14</v>
      </c>
      <c r="F883" s="2">
        <f t="shared" si="103"/>
        <v>0</v>
      </c>
      <c r="G883" s="236">
        <f t="shared" si="106"/>
        <v>0</v>
      </c>
      <c r="I883" s="3">
        <v>18</v>
      </c>
      <c r="J883" s="3">
        <v>880</v>
      </c>
      <c r="K883" s="132"/>
    </row>
    <row r="884" spans="1:11" x14ac:dyDescent="0.25">
      <c r="A884" s="5" t="str">
        <f t="shared" si="105"/>
        <v>COR_10_14</v>
      </c>
      <c r="B884" s="1">
        <f t="shared" si="104"/>
        <v>202223</v>
      </c>
      <c r="C884" s="231" t="s">
        <v>287</v>
      </c>
      <c r="D884" s="1">
        <v>10</v>
      </c>
      <c r="E884" s="1">
        <v>14</v>
      </c>
      <c r="F884" s="2">
        <f t="shared" si="103"/>
        <v>0</v>
      </c>
      <c r="G884" s="236">
        <f t="shared" si="106"/>
        <v>0</v>
      </c>
      <c r="I884" s="3">
        <v>19</v>
      </c>
      <c r="J884" s="3">
        <v>881</v>
      </c>
      <c r="K884" s="132"/>
    </row>
    <row r="885" spans="1:11" x14ac:dyDescent="0.25">
      <c r="A885" s="5" t="str">
        <f t="shared" si="105"/>
        <v>COR_11_14</v>
      </c>
      <c r="B885" s="1">
        <f t="shared" si="104"/>
        <v>202223</v>
      </c>
      <c r="C885" s="231" t="s">
        <v>287</v>
      </c>
      <c r="D885" s="1">
        <v>11</v>
      </c>
      <c r="E885" s="1">
        <v>14</v>
      </c>
      <c r="F885" s="2">
        <f t="shared" si="103"/>
        <v>0</v>
      </c>
      <c r="G885" s="236">
        <f t="shared" si="106"/>
        <v>0</v>
      </c>
      <c r="I885" s="3">
        <v>20</v>
      </c>
      <c r="J885" s="3">
        <v>882</v>
      </c>
      <c r="K885" s="132"/>
    </row>
    <row r="886" spans="1:11" x14ac:dyDescent="0.25">
      <c r="A886" s="5" t="str">
        <f t="shared" si="105"/>
        <v>COR_12_14</v>
      </c>
      <c r="B886" s="1">
        <f t="shared" si="104"/>
        <v>202223</v>
      </c>
      <c r="C886" s="231" t="s">
        <v>287</v>
      </c>
      <c r="D886" s="1">
        <v>12</v>
      </c>
      <c r="E886" s="1">
        <v>14</v>
      </c>
      <c r="F886" s="2">
        <f t="shared" si="103"/>
        <v>0</v>
      </c>
      <c r="G886" s="236">
        <f t="shared" si="106"/>
        <v>0</v>
      </c>
      <c r="I886" s="3">
        <v>21</v>
      </c>
      <c r="J886" s="3">
        <v>883</v>
      </c>
      <c r="K886" s="132"/>
    </row>
    <row r="887" spans="1:11" x14ac:dyDescent="0.25">
      <c r="A887" s="5" t="str">
        <f t="shared" si="105"/>
        <v>COR_13_14</v>
      </c>
      <c r="B887" s="1">
        <f t="shared" si="104"/>
        <v>202223</v>
      </c>
      <c r="C887" s="231" t="s">
        <v>287</v>
      </c>
      <c r="D887" s="1">
        <v>13</v>
      </c>
      <c r="E887" s="1">
        <v>14</v>
      </c>
      <c r="F887" s="2">
        <f t="shared" si="103"/>
        <v>0</v>
      </c>
      <c r="G887" s="236">
        <f t="shared" si="106"/>
        <v>0</v>
      </c>
      <c r="I887" s="3">
        <v>22</v>
      </c>
      <c r="J887" s="3">
        <v>884</v>
      </c>
      <c r="K887" s="132"/>
    </row>
    <row r="888" spans="1:11" x14ac:dyDescent="0.25">
      <c r="A888" s="5" t="str">
        <f t="shared" si="105"/>
        <v>COR_14_14</v>
      </c>
      <c r="B888" s="1">
        <f t="shared" si="104"/>
        <v>202223</v>
      </c>
      <c r="C888" s="231" t="s">
        <v>287</v>
      </c>
      <c r="D888" s="1">
        <v>14</v>
      </c>
      <c r="E888" s="1">
        <v>14</v>
      </c>
      <c r="F888" s="2">
        <f t="shared" si="103"/>
        <v>0</v>
      </c>
      <c r="G888" s="236">
        <f t="shared" si="106"/>
        <v>0</v>
      </c>
      <c r="I888" s="3">
        <v>23</v>
      </c>
      <c r="J888" s="3">
        <v>885</v>
      </c>
      <c r="K888" s="132"/>
    </row>
    <row r="889" spans="1:11" x14ac:dyDescent="0.25">
      <c r="A889" s="5" t="str">
        <f t="shared" si="105"/>
        <v>COR_15_14</v>
      </c>
      <c r="B889" s="1">
        <f t="shared" si="104"/>
        <v>202223</v>
      </c>
      <c r="C889" s="231" t="s">
        <v>287</v>
      </c>
      <c r="D889" s="1">
        <v>15</v>
      </c>
      <c r="E889" s="1">
        <v>14</v>
      </c>
      <c r="F889" s="2">
        <f t="shared" si="103"/>
        <v>0</v>
      </c>
      <c r="G889" s="236">
        <f t="shared" si="106"/>
        <v>0</v>
      </c>
      <c r="I889" s="3">
        <v>24</v>
      </c>
      <c r="J889" s="3">
        <v>886</v>
      </c>
      <c r="K889" s="132"/>
    </row>
    <row r="890" spans="1:11" x14ac:dyDescent="0.25">
      <c r="A890" s="5" t="str">
        <f t="shared" si="105"/>
        <v>COR_16_14</v>
      </c>
      <c r="B890" s="1">
        <f t="shared" si="104"/>
        <v>202223</v>
      </c>
      <c r="C890" s="231" t="s">
        <v>287</v>
      </c>
      <c r="D890" s="1">
        <v>16</v>
      </c>
      <c r="E890" s="1">
        <v>14</v>
      </c>
      <c r="F890" s="2">
        <f t="shared" si="103"/>
        <v>0</v>
      </c>
      <c r="G890" s="236">
        <f t="shared" si="106"/>
        <v>0</v>
      </c>
      <c r="I890" s="3">
        <v>25</v>
      </c>
      <c r="J890" s="3">
        <v>887</v>
      </c>
      <c r="K890" s="132"/>
    </row>
    <row r="891" spans="1:11" x14ac:dyDescent="0.25">
      <c r="A891" s="5" t="str">
        <f t="shared" si="105"/>
        <v>COR_17_14</v>
      </c>
      <c r="B891" s="1">
        <f t="shared" si="104"/>
        <v>202223</v>
      </c>
      <c r="C891" s="231" t="s">
        <v>287</v>
      </c>
      <c r="D891" s="1">
        <v>17</v>
      </c>
      <c r="E891" s="1">
        <v>14</v>
      </c>
      <c r="F891" s="2">
        <f t="shared" si="103"/>
        <v>0</v>
      </c>
      <c r="G891" s="236">
        <f t="shared" si="106"/>
        <v>0</v>
      </c>
      <c r="I891" s="3">
        <v>26</v>
      </c>
      <c r="J891" s="3">
        <v>888</v>
      </c>
      <c r="K891" s="132"/>
    </row>
    <row r="892" spans="1:11" x14ac:dyDescent="0.25">
      <c r="A892" s="5" t="str">
        <f t="shared" si="105"/>
        <v>COR_18_14</v>
      </c>
      <c r="B892" s="1">
        <f t="shared" si="104"/>
        <v>202223</v>
      </c>
      <c r="C892" s="231" t="s">
        <v>287</v>
      </c>
      <c r="D892" s="1">
        <v>18</v>
      </c>
      <c r="E892" s="1">
        <v>14</v>
      </c>
      <c r="F892" s="2">
        <f t="shared" si="103"/>
        <v>0</v>
      </c>
      <c r="G892" s="236">
        <f t="shared" si="106"/>
        <v>0</v>
      </c>
      <c r="I892" s="3">
        <v>27</v>
      </c>
      <c r="J892" s="3">
        <v>889</v>
      </c>
      <c r="K892" s="132"/>
    </row>
    <row r="893" spans="1:11" x14ac:dyDescent="0.25">
      <c r="A893" s="5" t="str">
        <f t="shared" si="105"/>
        <v>COR_20_14</v>
      </c>
      <c r="B893" s="1">
        <f t="shared" si="104"/>
        <v>202223</v>
      </c>
      <c r="C893" s="231" t="s">
        <v>287</v>
      </c>
      <c r="D893" s="1">
        <v>20</v>
      </c>
      <c r="E893" s="1">
        <v>14</v>
      </c>
      <c r="F893" s="2">
        <f t="shared" si="103"/>
        <v>0</v>
      </c>
      <c r="G893" s="236">
        <f t="shared" si="106"/>
        <v>0</v>
      </c>
      <c r="I893" s="3">
        <v>28</v>
      </c>
      <c r="J893" s="3">
        <v>890</v>
      </c>
      <c r="K893" s="132"/>
    </row>
    <row r="894" spans="1:11" x14ac:dyDescent="0.25">
      <c r="A894" s="5" t="str">
        <f t="shared" si="105"/>
        <v>COR_21_14</v>
      </c>
      <c r="B894" s="1">
        <f t="shared" si="104"/>
        <v>202223</v>
      </c>
      <c r="C894" s="231" t="s">
        <v>287</v>
      </c>
      <c r="D894" s="1">
        <v>21</v>
      </c>
      <c r="E894" s="1">
        <v>14</v>
      </c>
      <c r="F894" s="2">
        <f t="shared" si="103"/>
        <v>0</v>
      </c>
      <c r="G894" s="236">
        <f t="shared" si="106"/>
        <v>0</v>
      </c>
      <c r="I894" s="3">
        <v>29</v>
      </c>
      <c r="J894" s="3">
        <v>891</v>
      </c>
      <c r="K894" s="132"/>
    </row>
    <row r="895" spans="1:11" x14ac:dyDescent="0.25">
      <c r="A895" s="5" t="str">
        <f t="shared" si="105"/>
        <v>COR_22_14</v>
      </c>
      <c r="B895" s="1">
        <f t="shared" si="104"/>
        <v>202223</v>
      </c>
      <c r="C895" s="231" t="s">
        <v>287</v>
      </c>
      <c r="D895" s="1">
        <v>22</v>
      </c>
      <c r="E895" s="1">
        <v>14</v>
      </c>
      <c r="F895" s="2">
        <f t="shared" si="103"/>
        <v>0</v>
      </c>
      <c r="G895" s="236">
        <f t="shared" si="106"/>
        <v>0</v>
      </c>
      <c r="I895" s="3">
        <v>30</v>
      </c>
      <c r="J895" s="3">
        <v>892</v>
      </c>
      <c r="K895" s="132"/>
    </row>
    <row r="896" spans="1:11" x14ac:dyDescent="0.25">
      <c r="A896" s="5" t="str">
        <f t="shared" si="105"/>
        <v>COR_23_14</v>
      </c>
      <c r="B896" s="1">
        <f t="shared" si="104"/>
        <v>202223</v>
      </c>
      <c r="C896" s="231" t="s">
        <v>287</v>
      </c>
      <c r="D896" s="1">
        <v>23</v>
      </c>
      <c r="E896" s="1">
        <v>14</v>
      </c>
      <c r="F896" s="2">
        <f t="shared" si="103"/>
        <v>0</v>
      </c>
      <c r="G896" s="236">
        <f t="shared" si="106"/>
        <v>0</v>
      </c>
      <c r="I896" s="3">
        <v>31</v>
      </c>
      <c r="J896" s="3">
        <v>893</v>
      </c>
      <c r="K896" s="132"/>
    </row>
    <row r="897" spans="1:11" x14ac:dyDescent="0.25">
      <c r="A897" s="5" t="str">
        <f t="shared" si="105"/>
        <v>COR_24_14</v>
      </c>
      <c r="B897" s="1">
        <f t="shared" si="104"/>
        <v>202223</v>
      </c>
      <c r="C897" s="231" t="s">
        <v>287</v>
      </c>
      <c r="D897" s="1">
        <v>24</v>
      </c>
      <c r="E897" s="1">
        <v>14</v>
      </c>
      <c r="F897" s="2">
        <f t="shared" si="103"/>
        <v>0</v>
      </c>
      <c r="G897" s="236">
        <f t="shared" si="106"/>
        <v>0</v>
      </c>
      <c r="I897" s="3">
        <v>32</v>
      </c>
      <c r="J897" s="3">
        <v>894</v>
      </c>
      <c r="K897" s="132"/>
    </row>
    <row r="898" spans="1:11" x14ac:dyDescent="0.25">
      <c r="A898" s="5" t="str">
        <f t="shared" si="105"/>
        <v>COR_25_14</v>
      </c>
      <c r="B898" s="1">
        <f t="shared" si="104"/>
        <v>202223</v>
      </c>
      <c r="C898" s="231" t="s">
        <v>287</v>
      </c>
      <c r="D898" s="1">
        <v>25</v>
      </c>
      <c r="E898" s="1">
        <v>14</v>
      </c>
      <c r="F898" s="2">
        <f t="shared" si="103"/>
        <v>0</v>
      </c>
      <c r="G898" s="236">
        <f t="shared" si="106"/>
        <v>0</v>
      </c>
      <c r="I898" s="3">
        <v>33</v>
      </c>
      <c r="J898" s="3">
        <v>895</v>
      </c>
      <c r="K898" s="132"/>
    </row>
    <row r="899" spans="1:11" x14ac:dyDescent="0.25">
      <c r="A899" s="5" t="str">
        <f t="shared" si="105"/>
        <v>COR_26_14</v>
      </c>
      <c r="B899" s="1">
        <f t="shared" si="104"/>
        <v>202223</v>
      </c>
      <c r="C899" s="231" t="s">
        <v>287</v>
      </c>
      <c r="D899" s="1">
        <v>26</v>
      </c>
      <c r="E899" s="1">
        <v>14</v>
      </c>
      <c r="F899" s="2">
        <f t="shared" si="103"/>
        <v>0</v>
      </c>
      <c r="G899" s="236">
        <f t="shared" si="106"/>
        <v>0</v>
      </c>
      <c r="I899" s="3">
        <v>34</v>
      </c>
      <c r="J899" s="3">
        <v>896</v>
      </c>
      <c r="K899" s="132"/>
    </row>
    <row r="900" spans="1:11" x14ac:dyDescent="0.25">
      <c r="A900" s="5" t="str">
        <f t="shared" si="105"/>
        <v>COR_28_14</v>
      </c>
      <c r="B900" s="1">
        <f t="shared" si="104"/>
        <v>202223</v>
      </c>
      <c r="C900" s="231" t="s">
        <v>287</v>
      </c>
      <c r="D900" s="1">
        <v>28</v>
      </c>
      <c r="E900" s="1">
        <v>14</v>
      </c>
      <c r="F900" s="2">
        <f t="shared" si="103"/>
        <v>0</v>
      </c>
      <c r="G900" s="236">
        <f t="shared" si="106"/>
        <v>0</v>
      </c>
      <c r="I900" s="3">
        <v>35</v>
      </c>
      <c r="J900" s="3">
        <v>897</v>
      </c>
      <c r="K900" s="132"/>
    </row>
    <row r="901" spans="1:11" x14ac:dyDescent="0.25">
      <c r="A901" s="5" t="str">
        <f t="shared" si="105"/>
        <v>COR_29_14</v>
      </c>
      <c r="B901" s="1">
        <f t="shared" si="104"/>
        <v>202223</v>
      </c>
      <c r="C901" s="231" t="s">
        <v>287</v>
      </c>
      <c r="D901" s="1">
        <v>29</v>
      </c>
      <c r="E901" s="1">
        <v>14</v>
      </c>
      <c r="F901" s="2">
        <f t="shared" si="103"/>
        <v>0</v>
      </c>
      <c r="G901" s="236">
        <f t="shared" si="106"/>
        <v>0</v>
      </c>
      <c r="I901" s="3">
        <v>36</v>
      </c>
      <c r="J901" s="3">
        <v>898</v>
      </c>
      <c r="K901" s="132"/>
    </row>
    <row r="902" spans="1:11" x14ac:dyDescent="0.25">
      <c r="A902" s="5" t="str">
        <f t="shared" si="105"/>
        <v>COR_32_14</v>
      </c>
      <c r="B902" s="1">
        <f t="shared" si="104"/>
        <v>202223</v>
      </c>
      <c r="C902" s="231" t="s">
        <v>287</v>
      </c>
      <c r="D902" s="1">
        <v>32</v>
      </c>
      <c r="E902" s="1">
        <v>14</v>
      </c>
      <c r="F902" s="2">
        <f t="shared" si="103"/>
        <v>0</v>
      </c>
      <c r="G902" s="236">
        <f t="shared" si="106"/>
        <v>0</v>
      </c>
      <c r="I902" s="3">
        <v>37</v>
      </c>
      <c r="J902" s="3">
        <v>899</v>
      </c>
      <c r="K902" s="132"/>
    </row>
    <row r="903" spans="1:11" x14ac:dyDescent="0.25">
      <c r="A903" s="5" t="str">
        <f t="shared" si="105"/>
        <v>COR_36_14</v>
      </c>
      <c r="B903" s="1">
        <f t="shared" si="104"/>
        <v>202223</v>
      </c>
      <c r="C903" s="231" t="s">
        <v>287</v>
      </c>
      <c r="D903" s="1">
        <v>36</v>
      </c>
      <c r="E903" s="1">
        <v>14</v>
      </c>
      <c r="F903" s="2">
        <f t="shared" si="103"/>
        <v>0</v>
      </c>
      <c r="G903" s="236">
        <f t="shared" si="106"/>
        <v>0</v>
      </c>
      <c r="I903" s="3">
        <v>38</v>
      </c>
      <c r="J903" s="3">
        <v>900</v>
      </c>
      <c r="K903" s="132"/>
    </row>
    <row r="904" spans="1:11" x14ac:dyDescent="0.25">
      <c r="A904" s="5" t="str">
        <f t="shared" si="105"/>
        <v>COR_37_14</v>
      </c>
      <c r="B904" s="1">
        <f t="shared" si="104"/>
        <v>202223</v>
      </c>
      <c r="C904" s="231" t="s">
        <v>287</v>
      </c>
      <c r="D904" s="1">
        <v>37</v>
      </c>
      <c r="E904" s="1">
        <v>14</v>
      </c>
      <c r="F904" s="2">
        <f t="shared" si="103"/>
        <v>0</v>
      </c>
      <c r="G904" s="236">
        <f t="shared" si="106"/>
        <v>0</v>
      </c>
      <c r="I904" s="3">
        <v>39</v>
      </c>
      <c r="J904" s="3">
        <v>901</v>
      </c>
      <c r="K904" s="132"/>
    </row>
    <row r="905" spans="1:11" x14ac:dyDescent="0.25">
      <c r="A905" s="5" t="str">
        <f t="shared" si="105"/>
        <v>COR_38_14</v>
      </c>
      <c r="B905" s="1">
        <f t="shared" si="104"/>
        <v>202223</v>
      </c>
      <c r="C905" s="231" t="s">
        <v>287</v>
      </c>
      <c r="D905" s="1">
        <v>38</v>
      </c>
      <c r="E905" s="1">
        <v>14</v>
      </c>
      <c r="F905" s="2">
        <f t="shared" ref="F905:F937" si="107">UANumber</f>
        <v>0</v>
      </c>
      <c r="G905" s="236">
        <f t="shared" si="106"/>
        <v>0</v>
      </c>
      <c r="I905" s="3">
        <v>40</v>
      </c>
      <c r="J905" s="3">
        <v>902</v>
      </c>
      <c r="K905" s="132"/>
    </row>
    <row r="906" spans="1:11" x14ac:dyDescent="0.25">
      <c r="A906" s="5" t="str">
        <f t="shared" si="105"/>
        <v>COR_39_14</v>
      </c>
      <c r="B906" s="1">
        <f t="shared" si="104"/>
        <v>202223</v>
      </c>
      <c r="C906" s="231" t="s">
        <v>287</v>
      </c>
      <c r="D906" s="1">
        <v>39</v>
      </c>
      <c r="E906" s="1">
        <v>14</v>
      </c>
      <c r="F906" s="2">
        <f t="shared" si="107"/>
        <v>0</v>
      </c>
      <c r="G906" s="236">
        <f t="shared" si="106"/>
        <v>0</v>
      </c>
      <c r="I906" s="3">
        <v>41</v>
      </c>
      <c r="J906" s="3">
        <v>903</v>
      </c>
      <c r="K906" s="132"/>
    </row>
    <row r="907" spans="1:11" x14ac:dyDescent="0.25">
      <c r="A907" s="5" t="str">
        <f t="shared" si="105"/>
        <v>COR_40_14</v>
      </c>
      <c r="B907" s="1">
        <f t="shared" ref="B907:B970" si="108">Year</f>
        <v>202223</v>
      </c>
      <c r="C907" s="231" t="s">
        <v>287</v>
      </c>
      <c r="D907" s="1">
        <v>40</v>
      </c>
      <c r="E907" s="1">
        <v>14</v>
      </c>
      <c r="F907" s="2">
        <f t="shared" si="107"/>
        <v>0</v>
      </c>
      <c r="G907" s="236">
        <f t="shared" si="106"/>
        <v>0</v>
      </c>
      <c r="I907" s="3">
        <v>42</v>
      </c>
      <c r="J907" s="3">
        <v>904</v>
      </c>
      <c r="K907" s="132"/>
    </row>
    <row r="908" spans="1:11" x14ac:dyDescent="0.25">
      <c r="A908" s="5" t="str">
        <f t="shared" ref="A908:A971" si="109">C908&amp;"_"&amp;D908&amp;"_"&amp;E908</f>
        <v>COR_41_14</v>
      </c>
      <c r="B908" s="1">
        <f t="shared" si="108"/>
        <v>202223</v>
      </c>
      <c r="C908" s="231" t="s">
        <v>287</v>
      </c>
      <c r="D908" s="1">
        <v>41</v>
      </c>
      <c r="E908" s="1">
        <v>14</v>
      </c>
      <c r="F908" s="2">
        <f t="shared" si="107"/>
        <v>0</v>
      </c>
      <c r="G908" s="236">
        <f t="shared" si="106"/>
        <v>0</v>
      </c>
      <c r="I908" s="3">
        <v>43</v>
      </c>
      <c r="J908" s="3">
        <v>905</v>
      </c>
      <c r="K908" s="132"/>
    </row>
    <row r="909" spans="1:11" x14ac:dyDescent="0.25">
      <c r="A909" s="5" t="str">
        <f t="shared" si="109"/>
        <v>COR_42_14</v>
      </c>
      <c r="B909" s="1">
        <f t="shared" si="108"/>
        <v>202223</v>
      </c>
      <c r="C909" s="231" t="s">
        <v>287</v>
      </c>
      <c r="D909" s="1">
        <v>42</v>
      </c>
      <c r="E909" s="1">
        <v>14</v>
      </c>
      <c r="F909" s="2">
        <f t="shared" si="107"/>
        <v>0</v>
      </c>
      <c r="G909" s="236">
        <f t="shared" si="106"/>
        <v>0</v>
      </c>
      <c r="I909" s="3">
        <v>44</v>
      </c>
      <c r="J909" s="3">
        <v>906</v>
      </c>
      <c r="K909" s="132"/>
    </row>
    <row r="910" spans="1:11" x14ac:dyDescent="0.25">
      <c r="A910" s="5" t="str">
        <f t="shared" si="109"/>
        <v>COR_43_14</v>
      </c>
      <c r="B910" s="1">
        <f t="shared" si="108"/>
        <v>202223</v>
      </c>
      <c r="C910" s="231" t="s">
        <v>287</v>
      </c>
      <c r="D910" s="1">
        <v>43</v>
      </c>
      <c r="E910" s="1">
        <v>14</v>
      </c>
      <c r="F910" s="2">
        <f t="shared" si="107"/>
        <v>0</v>
      </c>
      <c r="G910" s="236">
        <f t="shared" si="106"/>
        <v>0</v>
      </c>
      <c r="I910" s="3">
        <v>45</v>
      </c>
      <c r="J910" s="3">
        <v>907</v>
      </c>
      <c r="K910" s="132"/>
    </row>
    <row r="911" spans="1:11" x14ac:dyDescent="0.25">
      <c r="A911" s="5" t="str">
        <f t="shared" si="109"/>
        <v>COR_44_14</v>
      </c>
      <c r="B911" s="1">
        <f t="shared" si="108"/>
        <v>202223</v>
      </c>
      <c r="C911" s="231" t="s">
        <v>287</v>
      </c>
      <c r="D911" s="1">
        <v>44</v>
      </c>
      <c r="E911" s="1">
        <v>14</v>
      </c>
      <c r="F911" s="2">
        <f t="shared" si="107"/>
        <v>0</v>
      </c>
      <c r="G911" s="236">
        <f t="shared" si="106"/>
        <v>0</v>
      </c>
      <c r="I911" s="3">
        <v>46</v>
      </c>
      <c r="J911" s="3">
        <v>908</v>
      </c>
      <c r="K911" s="132"/>
    </row>
    <row r="912" spans="1:11" x14ac:dyDescent="0.25">
      <c r="A912" s="5" t="str">
        <f t="shared" si="109"/>
        <v>COR_46_14</v>
      </c>
      <c r="B912" s="1">
        <f t="shared" si="108"/>
        <v>202223</v>
      </c>
      <c r="C912" s="231" t="s">
        <v>287</v>
      </c>
      <c r="D912" s="1">
        <v>46</v>
      </c>
      <c r="E912" s="1">
        <v>14</v>
      </c>
      <c r="F912" s="2">
        <f t="shared" si="107"/>
        <v>0</v>
      </c>
      <c r="G912" s="236">
        <f t="shared" si="106"/>
        <v>0</v>
      </c>
      <c r="I912" s="3">
        <v>47</v>
      </c>
      <c r="J912" s="3">
        <v>909</v>
      </c>
      <c r="K912" s="132"/>
    </row>
    <row r="913" spans="1:11" x14ac:dyDescent="0.25">
      <c r="A913" s="5" t="str">
        <f t="shared" si="109"/>
        <v>COR_47_14</v>
      </c>
      <c r="B913" s="1">
        <f t="shared" si="108"/>
        <v>202223</v>
      </c>
      <c r="C913" s="231" t="s">
        <v>287</v>
      </c>
      <c r="D913" s="1">
        <v>47</v>
      </c>
      <c r="E913" s="1">
        <v>14</v>
      </c>
      <c r="F913" s="2">
        <f t="shared" si="107"/>
        <v>0</v>
      </c>
      <c r="G913" s="236">
        <f t="shared" si="106"/>
        <v>0</v>
      </c>
      <c r="I913" s="3">
        <v>48</v>
      </c>
      <c r="J913" s="3">
        <v>910</v>
      </c>
      <c r="K913" s="132"/>
    </row>
    <row r="914" spans="1:11" x14ac:dyDescent="0.25">
      <c r="A914" s="5" t="str">
        <f t="shared" si="109"/>
        <v>COR_48_14</v>
      </c>
      <c r="B914" s="1">
        <f t="shared" si="108"/>
        <v>202223</v>
      </c>
      <c r="C914" s="231" t="s">
        <v>287</v>
      </c>
      <c r="D914" s="1">
        <v>48</v>
      </c>
      <c r="E914" s="1">
        <v>14</v>
      </c>
      <c r="F914" s="2">
        <f t="shared" si="107"/>
        <v>0</v>
      </c>
      <c r="G914" s="236">
        <f t="shared" si="106"/>
        <v>0</v>
      </c>
      <c r="I914" s="3">
        <v>49</v>
      </c>
      <c r="J914" s="3">
        <v>911</v>
      </c>
      <c r="K914" s="132"/>
    </row>
    <row r="915" spans="1:11" x14ac:dyDescent="0.25">
      <c r="A915" s="5" t="str">
        <f t="shared" si="109"/>
        <v>COR_49_14</v>
      </c>
      <c r="B915" s="1">
        <f t="shared" si="108"/>
        <v>202223</v>
      </c>
      <c r="C915" s="231" t="s">
        <v>287</v>
      </c>
      <c r="D915" s="1">
        <v>49</v>
      </c>
      <c r="E915" s="1">
        <v>14</v>
      </c>
      <c r="F915" s="2">
        <f t="shared" si="107"/>
        <v>0</v>
      </c>
      <c r="G915" s="236">
        <f t="shared" si="106"/>
        <v>0</v>
      </c>
      <c r="I915" s="3">
        <v>50</v>
      </c>
      <c r="J915" s="3">
        <v>912</v>
      </c>
      <c r="K915" s="132"/>
    </row>
    <row r="916" spans="1:11" x14ac:dyDescent="0.25">
      <c r="A916" s="5" t="str">
        <f t="shared" si="109"/>
        <v>COR_50_14</v>
      </c>
      <c r="B916" s="1">
        <f t="shared" si="108"/>
        <v>202223</v>
      </c>
      <c r="C916" s="231" t="s">
        <v>287</v>
      </c>
      <c r="D916" s="1">
        <v>50</v>
      </c>
      <c r="E916" s="1">
        <v>14</v>
      </c>
      <c r="F916" s="2">
        <f t="shared" si="107"/>
        <v>0</v>
      </c>
      <c r="G916" s="236">
        <f t="shared" si="106"/>
        <v>0</v>
      </c>
      <c r="I916" s="3">
        <v>51</v>
      </c>
      <c r="J916" s="3">
        <v>913</v>
      </c>
      <c r="K916" s="132"/>
    </row>
    <row r="917" spans="1:11" x14ac:dyDescent="0.25">
      <c r="A917" s="5" t="str">
        <f t="shared" si="109"/>
        <v>COR_51_14</v>
      </c>
      <c r="B917" s="1">
        <f t="shared" si="108"/>
        <v>202223</v>
      </c>
      <c r="C917" s="231" t="s">
        <v>287</v>
      </c>
      <c r="D917" s="1">
        <v>51</v>
      </c>
      <c r="E917" s="1">
        <v>14</v>
      </c>
      <c r="F917" s="2">
        <f t="shared" si="107"/>
        <v>0</v>
      </c>
      <c r="G917" s="236">
        <f t="shared" ref="G917:G937" si="110">IF(VLOOKUP(D917,COR1_2,E917+2,FALSE)="",0,VLOOKUP(D917,COR1_2,E917+2,FALSE))</f>
        <v>0</v>
      </c>
      <c r="I917" s="3">
        <v>52</v>
      </c>
      <c r="J917" s="3">
        <v>914</v>
      </c>
      <c r="K917" s="132"/>
    </row>
    <row r="918" spans="1:11" x14ac:dyDescent="0.25">
      <c r="A918" s="5" t="str">
        <f t="shared" si="109"/>
        <v>COR_52_14</v>
      </c>
      <c r="B918" s="1">
        <f t="shared" si="108"/>
        <v>202223</v>
      </c>
      <c r="C918" s="231" t="s">
        <v>287</v>
      </c>
      <c r="D918" s="1">
        <v>52</v>
      </c>
      <c r="E918" s="1">
        <v>14</v>
      </c>
      <c r="F918" s="2">
        <f t="shared" si="107"/>
        <v>0</v>
      </c>
      <c r="G918" s="236">
        <f t="shared" si="110"/>
        <v>0</v>
      </c>
      <c r="I918" s="3">
        <v>53</v>
      </c>
      <c r="J918" s="3">
        <v>915</v>
      </c>
      <c r="K918" s="132"/>
    </row>
    <row r="919" spans="1:11" x14ac:dyDescent="0.25">
      <c r="A919" s="5" t="str">
        <f t="shared" si="109"/>
        <v>COR_52.1_14</v>
      </c>
      <c r="B919" s="1">
        <f t="shared" si="108"/>
        <v>202223</v>
      </c>
      <c r="C919" s="231" t="s">
        <v>287</v>
      </c>
      <c r="D919" s="1">
        <v>52.1</v>
      </c>
      <c r="E919" s="1">
        <v>14</v>
      </c>
      <c r="F919" s="2">
        <f t="shared" si="107"/>
        <v>0</v>
      </c>
      <c r="G919" s="236">
        <f>IF(VLOOKUP(D919,COR1_2,E919+2,FALSE)="",0,VLOOKUP(D919,COR1_2,E919+2,FALSE))</f>
        <v>0</v>
      </c>
      <c r="I919" s="3">
        <v>54</v>
      </c>
      <c r="J919" s="3">
        <v>916</v>
      </c>
      <c r="K919" s="132"/>
    </row>
    <row r="920" spans="1:11" x14ac:dyDescent="0.25">
      <c r="A920" s="5" t="str">
        <f t="shared" si="109"/>
        <v>COR_52.2_14</v>
      </c>
      <c r="B920" s="1">
        <f t="shared" si="108"/>
        <v>202223</v>
      </c>
      <c r="C920" s="231" t="s">
        <v>287</v>
      </c>
      <c r="D920" s="1">
        <v>52.2</v>
      </c>
      <c r="E920" s="1">
        <v>14</v>
      </c>
      <c r="F920" s="2">
        <f t="shared" si="107"/>
        <v>0</v>
      </c>
      <c r="G920" s="236">
        <f>IF(VLOOKUP(D920,COR1_2,E920+2,FALSE)="",0,VLOOKUP(D920,COR1_2,E920+2,FALSE))</f>
        <v>0</v>
      </c>
      <c r="I920" s="3">
        <v>55</v>
      </c>
      <c r="J920" s="3">
        <v>917</v>
      </c>
      <c r="K920" s="132"/>
    </row>
    <row r="921" spans="1:11" x14ac:dyDescent="0.25">
      <c r="A921" s="5" t="str">
        <f t="shared" si="109"/>
        <v>COR_52.3_14</v>
      </c>
      <c r="B921" s="1">
        <f t="shared" si="108"/>
        <v>202223</v>
      </c>
      <c r="C921" s="231" t="s">
        <v>287</v>
      </c>
      <c r="D921" s="1">
        <v>52.3</v>
      </c>
      <c r="E921" s="1">
        <v>14</v>
      </c>
      <c r="F921" s="2">
        <f t="shared" si="107"/>
        <v>0</v>
      </c>
      <c r="G921" s="236">
        <f>IF(VLOOKUP(D921,COR1_2,E921+2,FALSE)="",0,VLOOKUP(D921,COR1_2,E921+2,FALSE))</f>
        <v>0</v>
      </c>
      <c r="I921" s="3">
        <v>56</v>
      </c>
      <c r="J921" s="3">
        <v>918</v>
      </c>
      <c r="K921" s="132"/>
    </row>
    <row r="922" spans="1:11" x14ac:dyDescent="0.25">
      <c r="A922" s="5" t="str">
        <f t="shared" si="109"/>
        <v>COR_52.4_14</v>
      </c>
      <c r="B922" s="1">
        <f t="shared" si="108"/>
        <v>202223</v>
      </c>
      <c r="C922" s="231" t="s">
        <v>287</v>
      </c>
      <c r="D922" s="1">
        <v>52.4</v>
      </c>
      <c r="E922" s="1">
        <v>14</v>
      </c>
      <c r="F922" s="2">
        <f t="shared" si="107"/>
        <v>0</v>
      </c>
      <c r="G922" s="236">
        <f>IF(VLOOKUP(D922,COR1_2,E922+2,FALSE)="",0,VLOOKUP(D922,COR1_2,E922+2,FALSE))</f>
        <v>0</v>
      </c>
      <c r="I922" s="3">
        <v>57</v>
      </c>
      <c r="J922" s="3">
        <v>919</v>
      </c>
      <c r="K922" s="132"/>
    </row>
    <row r="923" spans="1:11" x14ac:dyDescent="0.25">
      <c r="A923" s="5" t="str">
        <f t="shared" si="109"/>
        <v>COR_53_14</v>
      </c>
      <c r="B923" s="1">
        <f t="shared" si="108"/>
        <v>202223</v>
      </c>
      <c r="C923" s="231" t="s">
        <v>287</v>
      </c>
      <c r="D923" s="1">
        <v>53</v>
      </c>
      <c r="E923" s="1">
        <v>14</v>
      </c>
      <c r="F923" s="2">
        <f t="shared" si="107"/>
        <v>0</v>
      </c>
      <c r="G923" s="236">
        <f t="shared" si="110"/>
        <v>0</v>
      </c>
      <c r="I923" s="3">
        <v>58</v>
      </c>
      <c r="J923" s="3">
        <v>920</v>
      </c>
      <c r="K923" s="132"/>
    </row>
    <row r="924" spans="1:11" x14ac:dyDescent="0.25">
      <c r="A924" s="5" t="str">
        <f t="shared" si="109"/>
        <v>COR_54_14</v>
      </c>
      <c r="B924" s="1">
        <f t="shared" si="108"/>
        <v>202223</v>
      </c>
      <c r="C924" s="231" t="s">
        <v>287</v>
      </c>
      <c r="D924" s="1">
        <v>54</v>
      </c>
      <c r="E924" s="1">
        <v>14</v>
      </c>
      <c r="F924" s="2">
        <f t="shared" si="107"/>
        <v>0</v>
      </c>
      <c r="G924" s="236">
        <f t="shared" si="110"/>
        <v>0</v>
      </c>
      <c r="I924" s="3">
        <v>59</v>
      </c>
      <c r="J924" s="3">
        <v>921</v>
      </c>
      <c r="K924" s="132"/>
    </row>
    <row r="925" spans="1:11" x14ac:dyDescent="0.25">
      <c r="A925" s="5" t="str">
        <f t="shared" si="109"/>
        <v>COR_55_14</v>
      </c>
      <c r="B925" s="1">
        <f t="shared" si="108"/>
        <v>202223</v>
      </c>
      <c r="C925" s="231" t="s">
        <v>287</v>
      </c>
      <c r="D925" s="1">
        <v>55</v>
      </c>
      <c r="E925" s="1">
        <v>14</v>
      </c>
      <c r="F925" s="2">
        <f t="shared" si="107"/>
        <v>0</v>
      </c>
      <c r="G925" s="236">
        <f t="shared" si="110"/>
        <v>0</v>
      </c>
      <c r="I925" s="3">
        <v>60</v>
      </c>
      <c r="J925" s="3">
        <v>922</v>
      </c>
      <c r="K925" s="132"/>
    </row>
    <row r="926" spans="1:11" x14ac:dyDescent="0.25">
      <c r="A926" s="5" t="str">
        <f t="shared" si="109"/>
        <v>COR_55.1_14</v>
      </c>
      <c r="B926" s="1">
        <f t="shared" si="108"/>
        <v>202223</v>
      </c>
      <c r="C926" s="231" t="s">
        <v>287</v>
      </c>
      <c r="D926" s="1">
        <v>55.1</v>
      </c>
      <c r="E926" s="1">
        <v>14</v>
      </c>
      <c r="F926" s="2">
        <f t="shared" si="107"/>
        <v>0</v>
      </c>
      <c r="G926" s="236">
        <f>IF(VLOOKUP(D926,COR1_2,E926+2,FALSE)="",0,VLOOKUP(D926,COR1_2,E926+2,FALSE))</f>
        <v>0</v>
      </c>
      <c r="I926" s="3">
        <v>61</v>
      </c>
      <c r="J926" s="3">
        <v>923</v>
      </c>
      <c r="K926" s="132"/>
    </row>
    <row r="927" spans="1:11" x14ac:dyDescent="0.25">
      <c r="A927" s="5" t="str">
        <f t="shared" si="109"/>
        <v>COR_56.1_14</v>
      </c>
      <c r="B927" s="1">
        <f t="shared" si="108"/>
        <v>202223</v>
      </c>
      <c r="C927" s="231" t="s">
        <v>287</v>
      </c>
      <c r="D927" s="1">
        <v>56.1</v>
      </c>
      <c r="E927" s="1">
        <v>14</v>
      </c>
      <c r="F927" s="2">
        <f t="shared" si="107"/>
        <v>0</v>
      </c>
      <c r="G927" s="236">
        <f>IF(VLOOKUP(D927,COR1_2,E927+2,FALSE)="",0,VLOOKUP(D927,COR1_2,E927+2,FALSE))</f>
        <v>0</v>
      </c>
      <c r="I927" s="3">
        <v>62</v>
      </c>
      <c r="J927" s="3">
        <v>924</v>
      </c>
      <c r="K927" s="132"/>
    </row>
    <row r="928" spans="1:11" x14ac:dyDescent="0.25">
      <c r="A928" s="5" t="str">
        <f t="shared" si="109"/>
        <v>COR_56.2_14</v>
      </c>
      <c r="B928" s="1">
        <f t="shared" si="108"/>
        <v>202223</v>
      </c>
      <c r="C928" s="231" t="s">
        <v>287</v>
      </c>
      <c r="D928" s="1">
        <v>56.2</v>
      </c>
      <c r="E928" s="1">
        <v>14</v>
      </c>
      <c r="F928" s="2">
        <f t="shared" si="107"/>
        <v>0</v>
      </c>
      <c r="G928" s="236">
        <f>IF(VLOOKUP(D928,COR1_2,E928+2,FALSE)="",0,VLOOKUP(D928,COR1_2,E928+2,FALSE))</f>
        <v>0</v>
      </c>
      <c r="I928" s="3">
        <v>63</v>
      </c>
      <c r="J928" s="3">
        <v>925</v>
      </c>
      <c r="K928" s="132"/>
    </row>
    <row r="929" spans="1:14" x14ac:dyDescent="0.25">
      <c r="A929" s="5" t="str">
        <f t="shared" si="109"/>
        <v>COR_57_14</v>
      </c>
      <c r="B929" s="1">
        <f t="shared" si="108"/>
        <v>202223</v>
      </c>
      <c r="C929" s="231" t="s">
        <v>287</v>
      </c>
      <c r="D929" s="1">
        <v>57</v>
      </c>
      <c r="E929" s="1">
        <v>14</v>
      </c>
      <c r="F929" s="2">
        <f t="shared" si="107"/>
        <v>0</v>
      </c>
      <c r="G929" s="236">
        <f t="shared" si="110"/>
        <v>0</v>
      </c>
      <c r="I929" s="3">
        <v>64</v>
      </c>
      <c r="J929" s="3">
        <v>926</v>
      </c>
      <c r="K929" s="132"/>
    </row>
    <row r="930" spans="1:14" x14ac:dyDescent="0.25">
      <c r="A930" s="5" t="str">
        <f t="shared" si="109"/>
        <v>COR_58_14</v>
      </c>
      <c r="B930" s="1">
        <f t="shared" si="108"/>
        <v>202223</v>
      </c>
      <c r="C930" s="231" t="s">
        <v>287</v>
      </c>
      <c r="D930" s="1">
        <v>58</v>
      </c>
      <c r="E930" s="1">
        <v>14</v>
      </c>
      <c r="F930" s="2">
        <f t="shared" si="107"/>
        <v>0</v>
      </c>
      <c r="G930" s="236">
        <f t="shared" si="110"/>
        <v>0</v>
      </c>
      <c r="I930" s="3">
        <v>65</v>
      </c>
      <c r="J930" s="3">
        <v>927</v>
      </c>
      <c r="K930" s="132"/>
    </row>
    <row r="931" spans="1:14" x14ac:dyDescent="0.25">
      <c r="A931" s="5" t="str">
        <f t="shared" si="109"/>
        <v>COR_59_14</v>
      </c>
      <c r="B931" s="1">
        <f t="shared" si="108"/>
        <v>202223</v>
      </c>
      <c r="C931" s="231" t="s">
        <v>287</v>
      </c>
      <c r="D931" s="1">
        <v>59</v>
      </c>
      <c r="E931" s="1">
        <v>14</v>
      </c>
      <c r="F931" s="2">
        <f t="shared" si="107"/>
        <v>0</v>
      </c>
      <c r="G931" s="236">
        <f t="shared" si="110"/>
        <v>0</v>
      </c>
      <c r="I931" s="3">
        <v>66</v>
      </c>
      <c r="J931" s="3">
        <v>928</v>
      </c>
      <c r="K931" s="132"/>
    </row>
    <row r="932" spans="1:14" x14ac:dyDescent="0.25">
      <c r="A932" s="5" t="str">
        <f t="shared" si="109"/>
        <v>COR_60_14</v>
      </c>
      <c r="B932" s="1">
        <f t="shared" si="108"/>
        <v>202223</v>
      </c>
      <c r="C932" s="231" t="s">
        <v>287</v>
      </c>
      <c r="D932" s="1">
        <v>60</v>
      </c>
      <c r="E932" s="1">
        <v>14</v>
      </c>
      <c r="F932" s="2">
        <f t="shared" si="107"/>
        <v>0</v>
      </c>
      <c r="G932" s="236">
        <f t="shared" si="110"/>
        <v>0</v>
      </c>
      <c r="I932" s="3">
        <v>67</v>
      </c>
      <c r="J932" s="3">
        <v>929</v>
      </c>
      <c r="K932" s="132"/>
    </row>
    <row r="933" spans="1:14" x14ac:dyDescent="0.25">
      <c r="A933" s="5" t="str">
        <f t="shared" si="109"/>
        <v>COR_61_14</v>
      </c>
      <c r="B933" s="1">
        <f t="shared" si="108"/>
        <v>202223</v>
      </c>
      <c r="C933" s="231" t="s">
        <v>287</v>
      </c>
      <c r="D933" s="1">
        <v>61</v>
      </c>
      <c r="E933" s="1">
        <v>14</v>
      </c>
      <c r="F933" s="2">
        <f t="shared" si="107"/>
        <v>0</v>
      </c>
      <c r="G933" s="236">
        <f t="shared" si="110"/>
        <v>0</v>
      </c>
      <c r="I933" s="3">
        <v>68</v>
      </c>
      <c r="J933" s="3">
        <v>930</v>
      </c>
      <c r="K933" s="132"/>
    </row>
    <row r="934" spans="1:14" x14ac:dyDescent="0.25">
      <c r="A934" s="5" t="str">
        <f t="shared" si="109"/>
        <v>COR_62_14</v>
      </c>
      <c r="B934" s="1">
        <f t="shared" si="108"/>
        <v>202223</v>
      </c>
      <c r="C934" s="231" t="s">
        <v>287</v>
      </c>
      <c r="D934" s="1">
        <v>62</v>
      </c>
      <c r="E934" s="1">
        <v>14</v>
      </c>
      <c r="F934" s="2">
        <f t="shared" si="107"/>
        <v>0</v>
      </c>
      <c r="G934" s="236">
        <f t="shared" si="110"/>
        <v>0</v>
      </c>
      <c r="I934" s="3">
        <v>69</v>
      </c>
      <c r="J934" s="3">
        <v>931</v>
      </c>
      <c r="K934" s="132"/>
    </row>
    <row r="935" spans="1:14" x14ac:dyDescent="0.25">
      <c r="A935" s="5" t="str">
        <f t="shared" si="109"/>
        <v>COR_63_14</v>
      </c>
      <c r="B935" s="1">
        <f t="shared" si="108"/>
        <v>202223</v>
      </c>
      <c r="C935" s="231" t="s">
        <v>287</v>
      </c>
      <c r="D935" s="1">
        <v>63</v>
      </c>
      <c r="E935" s="1">
        <v>14</v>
      </c>
      <c r="F935" s="2">
        <f t="shared" si="107"/>
        <v>0</v>
      </c>
      <c r="G935" s="236">
        <f t="shared" si="110"/>
        <v>0</v>
      </c>
      <c r="I935" s="3">
        <v>70</v>
      </c>
      <c r="J935" s="3">
        <v>932</v>
      </c>
      <c r="K935" s="133">
        <f>SUM(G866:G937)</f>
        <v>0</v>
      </c>
    </row>
    <row r="936" spans="1:14" x14ac:dyDescent="0.25">
      <c r="A936" s="5" t="str">
        <f t="shared" si="109"/>
        <v>COR_65_14</v>
      </c>
      <c r="B936" s="1">
        <f t="shared" si="108"/>
        <v>202223</v>
      </c>
      <c r="C936" s="231" t="s">
        <v>287</v>
      </c>
      <c r="D936" s="1">
        <v>65</v>
      </c>
      <c r="E936" s="1">
        <v>14</v>
      </c>
      <c r="F936" s="2">
        <f t="shared" si="107"/>
        <v>0</v>
      </c>
      <c r="G936" s="236">
        <f t="shared" si="110"/>
        <v>0</v>
      </c>
      <c r="I936" s="3">
        <v>71</v>
      </c>
      <c r="J936" s="3">
        <v>933</v>
      </c>
      <c r="K936" s="133">
        <f>SUM('COR1-2'!Q11:Q89)</f>
        <v>0</v>
      </c>
    </row>
    <row r="937" spans="1:14" ht="13" thickBot="1" x14ac:dyDescent="0.3">
      <c r="A937" s="5" t="str">
        <f t="shared" si="109"/>
        <v>COR_66_14</v>
      </c>
      <c r="B937" s="1">
        <f t="shared" si="108"/>
        <v>202223</v>
      </c>
      <c r="C937" s="231" t="s">
        <v>287</v>
      </c>
      <c r="D937" s="1">
        <v>66</v>
      </c>
      <c r="E937" s="1">
        <v>14</v>
      </c>
      <c r="F937" s="2">
        <f t="shared" si="107"/>
        <v>0</v>
      </c>
      <c r="G937" s="236">
        <f t="shared" si="110"/>
        <v>0</v>
      </c>
      <c r="I937" s="3">
        <v>72</v>
      </c>
      <c r="J937" s="3">
        <v>934</v>
      </c>
      <c r="K937" s="134">
        <f>K936-K935</f>
        <v>0</v>
      </c>
      <c r="L937" s="6">
        <f>SUM(G4:G937)</f>
        <v>0</v>
      </c>
      <c r="M937" s="9">
        <f>SUM('COR1-2'!D11:Q89)</f>
        <v>0</v>
      </c>
      <c r="N937" s="10">
        <f>L937-M937</f>
        <v>0</v>
      </c>
    </row>
    <row r="938" spans="1:14" x14ac:dyDescent="0.25">
      <c r="A938" s="5" t="str">
        <f t="shared" si="109"/>
        <v>COR4_1_1</v>
      </c>
      <c r="B938" s="1">
        <f t="shared" si="108"/>
        <v>202223</v>
      </c>
      <c r="C938" s="232" t="s">
        <v>231</v>
      </c>
      <c r="D938" s="1">
        <v>1</v>
      </c>
      <c r="E938" s="1">
        <v>1</v>
      </c>
      <c r="F938" s="2">
        <f t="shared" ref="F938:F989" si="111">UANumber</f>
        <v>0</v>
      </c>
      <c r="G938" s="235">
        <f t="shared" ref="G938:G969" si="112">IF(VLOOKUP(D938,COR4Exp,E938+2,FALSE)="",0,VLOOKUP(D938,COR4Exp,E938+2,FALSE))</f>
        <v>0</v>
      </c>
      <c r="I938" s="3">
        <v>1</v>
      </c>
      <c r="J938" s="3">
        <v>935</v>
      </c>
      <c r="K938" s="132"/>
      <c r="L938" s="233" t="s">
        <v>2817</v>
      </c>
    </row>
    <row r="939" spans="1:14" x14ac:dyDescent="0.25">
      <c r="A939" s="5" t="str">
        <f t="shared" si="109"/>
        <v>COR4_2_1</v>
      </c>
      <c r="B939" s="1">
        <f t="shared" si="108"/>
        <v>202223</v>
      </c>
      <c r="C939" s="232" t="s">
        <v>231</v>
      </c>
      <c r="D939" s="1">
        <v>2</v>
      </c>
      <c r="E939" s="1">
        <v>1</v>
      </c>
      <c r="F939" s="2">
        <f t="shared" si="111"/>
        <v>0</v>
      </c>
      <c r="G939" s="235">
        <f t="shared" si="112"/>
        <v>0</v>
      </c>
      <c r="I939" s="3">
        <v>2</v>
      </c>
      <c r="J939" s="3">
        <v>936</v>
      </c>
      <c r="K939" s="132"/>
    </row>
    <row r="940" spans="1:14" x14ac:dyDescent="0.25">
      <c r="A940" s="5" t="str">
        <f t="shared" si="109"/>
        <v>COR4_3_1</v>
      </c>
      <c r="B940" s="1">
        <f t="shared" si="108"/>
        <v>202223</v>
      </c>
      <c r="C940" s="232" t="s">
        <v>231</v>
      </c>
      <c r="D940" s="1">
        <v>3</v>
      </c>
      <c r="E940" s="1">
        <v>1</v>
      </c>
      <c r="F940" s="2">
        <f t="shared" si="111"/>
        <v>0</v>
      </c>
      <c r="G940" s="235">
        <f t="shared" si="112"/>
        <v>0</v>
      </c>
      <c r="I940" s="3">
        <v>3</v>
      </c>
      <c r="J940" s="3">
        <v>937</v>
      </c>
      <c r="K940" s="132"/>
    </row>
    <row r="941" spans="1:14" x14ac:dyDescent="0.25">
      <c r="A941" s="5" t="str">
        <f t="shared" si="109"/>
        <v>COR4_4_1</v>
      </c>
      <c r="B941" s="1">
        <f t="shared" si="108"/>
        <v>202223</v>
      </c>
      <c r="C941" s="232" t="s">
        <v>231</v>
      </c>
      <c r="D941" s="1">
        <v>4</v>
      </c>
      <c r="E941" s="1">
        <v>1</v>
      </c>
      <c r="F941" s="2">
        <f t="shared" si="111"/>
        <v>0</v>
      </c>
      <c r="G941" s="235">
        <f t="shared" si="112"/>
        <v>0</v>
      </c>
      <c r="I941" s="3">
        <v>4</v>
      </c>
      <c r="J941" s="3">
        <v>938</v>
      </c>
      <c r="K941" s="132"/>
    </row>
    <row r="942" spans="1:14" x14ac:dyDescent="0.25">
      <c r="A942" s="5" t="str">
        <f t="shared" si="109"/>
        <v>COR4_5_1</v>
      </c>
      <c r="B942" s="1">
        <f t="shared" si="108"/>
        <v>202223</v>
      </c>
      <c r="C942" s="232" t="s">
        <v>231</v>
      </c>
      <c r="D942" s="1">
        <v>5</v>
      </c>
      <c r="E942" s="1">
        <v>1</v>
      </c>
      <c r="F942" s="2">
        <f t="shared" si="111"/>
        <v>0</v>
      </c>
      <c r="G942" s="235">
        <f t="shared" si="112"/>
        <v>0</v>
      </c>
      <c r="I942" s="3">
        <v>5</v>
      </c>
      <c r="J942" s="3">
        <v>939</v>
      </c>
      <c r="K942" s="132"/>
    </row>
    <row r="943" spans="1:14" x14ac:dyDescent="0.25">
      <c r="A943" s="5" t="str">
        <f t="shared" si="109"/>
        <v>COR4_6_1</v>
      </c>
      <c r="B943" s="1">
        <f t="shared" si="108"/>
        <v>202223</v>
      </c>
      <c r="C943" s="232" t="s">
        <v>231</v>
      </c>
      <c r="D943" s="1">
        <v>6</v>
      </c>
      <c r="E943" s="1">
        <v>1</v>
      </c>
      <c r="F943" s="2">
        <f t="shared" si="111"/>
        <v>0</v>
      </c>
      <c r="G943" s="235">
        <f t="shared" si="112"/>
        <v>0</v>
      </c>
      <c r="I943" s="3">
        <v>6</v>
      </c>
      <c r="J943" s="3">
        <v>940</v>
      </c>
      <c r="K943" s="132"/>
    </row>
    <row r="944" spans="1:14" x14ac:dyDescent="0.25">
      <c r="A944" s="5" t="str">
        <f t="shared" si="109"/>
        <v>COR4_7_1</v>
      </c>
      <c r="B944" s="1">
        <f t="shared" si="108"/>
        <v>202223</v>
      </c>
      <c r="C944" s="232" t="s">
        <v>231</v>
      </c>
      <c r="D944" s="1">
        <v>7</v>
      </c>
      <c r="E944" s="1">
        <v>1</v>
      </c>
      <c r="F944" s="2">
        <f t="shared" si="111"/>
        <v>0</v>
      </c>
      <c r="G944" s="235">
        <f t="shared" si="112"/>
        <v>0</v>
      </c>
      <c r="I944" s="3">
        <v>7</v>
      </c>
      <c r="J944" s="3">
        <v>941</v>
      </c>
      <c r="K944" s="132"/>
    </row>
    <row r="945" spans="1:11" x14ac:dyDescent="0.25">
      <c r="A945" s="5" t="str">
        <f t="shared" si="109"/>
        <v>COR4_8_1</v>
      </c>
      <c r="B945" s="1">
        <f t="shared" si="108"/>
        <v>202223</v>
      </c>
      <c r="C945" s="232" t="s">
        <v>231</v>
      </c>
      <c r="D945" s="1">
        <v>8</v>
      </c>
      <c r="E945" s="1">
        <v>1</v>
      </c>
      <c r="F945" s="2">
        <f t="shared" si="111"/>
        <v>0</v>
      </c>
      <c r="G945" s="235">
        <f t="shared" si="112"/>
        <v>0</v>
      </c>
      <c r="I945" s="3">
        <v>8</v>
      </c>
      <c r="J945" s="3">
        <v>942</v>
      </c>
      <c r="K945" s="132"/>
    </row>
    <row r="946" spans="1:11" x14ac:dyDescent="0.25">
      <c r="A946" s="5" t="str">
        <f t="shared" si="109"/>
        <v>COR4_9_1</v>
      </c>
      <c r="B946" s="1">
        <f t="shared" si="108"/>
        <v>202223</v>
      </c>
      <c r="C946" s="232" t="s">
        <v>231</v>
      </c>
      <c r="D946" s="1">
        <v>9</v>
      </c>
      <c r="E946" s="1">
        <v>1</v>
      </c>
      <c r="F946" s="2">
        <f t="shared" si="111"/>
        <v>0</v>
      </c>
      <c r="G946" s="235">
        <f t="shared" si="112"/>
        <v>0</v>
      </c>
      <c r="I946" s="3">
        <v>9</v>
      </c>
      <c r="J946" s="3">
        <v>943</v>
      </c>
      <c r="K946" s="132"/>
    </row>
    <row r="947" spans="1:11" x14ac:dyDescent="0.25">
      <c r="A947" s="5" t="str">
        <f t="shared" si="109"/>
        <v>COR4_10_1</v>
      </c>
      <c r="B947" s="1">
        <f t="shared" si="108"/>
        <v>202223</v>
      </c>
      <c r="C947" s="232" t="s">
        <v>231</v>
      </c>
      <c r="D947" s="1">
        <v>10</v>
      </c>
      <c r="E947" s="1">
        <v>1</v>
      </c>
      <c r="F947" s="2">
        <f t="shared" si="111"/>
        <v>0</v>
      </c>
      <c r="G947" s="235">
        <f t="shared" si="112"/>
        <v>0</v>
      </c>
      <c r="I947" s="3">
        <v>10</v>
      </c>
      <c r="J947" s="3">
        <v>944</v>
      </c>
      <c r="K947" s="132"/>
    </row>
    <row r="948" spans="1:11" x14ac:dyDescent="0.25">
      <c r="A948" s="5" t="str">
        <f t="shared" si="109"/>
        <v>COR4_11_1</v>
      </c>
      <c r="B948" s="1">
        <f t="shared" si="108"/>
        <v>202223</v>
      </c>
      <c r="C948" s="232" t="s">
        <v>231</v>
      </c>
      <c r="D948" s="1">
        <v>11</v>
      </c>
      <c r="E948" s="1">
        <v>1</v>
      </c>
      <c r="F948" s="2">
        <f t="shared" si="111"/>
        <v>0</v>
      </c>
      <c r="G948" s="235">
        <f t="shared" si="112"/>
        <v>0</v>
      </c>
      <c r="I948" s="3">
        <v>11</v>
      </c>
      <c r="J948" s="3">
        <v>945</v>
      </c>
      <c r="K948" s="132"/>
    </row>
    <row r="949" spans="1:11" x14ac:dyDescent="0.25">
      <c r="A949" s="5" t="str">
        <f t="shared" si="109"/>
        <v>COR4_12_1</v>
      </c>
      <c r="B949" s="1">
        <f t="shared" si="108"/>
        <v>202223</v>
      </c>
      <c r="C949" s="232" t="s">
        <v>231</v>
      </c>
      <c r="D949" s="1">
        <v>12</v>
      </c>
      <c r="E949" s="1">
        <v>1</v>
      </c>
      <c r="F949" s="2">
        <f t="shared" si="111"/>
        <v>0</v>
      </c>
      <c r="G949" s="235">
        <f t="shared" si="112"/>
        <v>0</v>
      </c>
      <c r="I949" s="3">
        <v>12</v>
      </c>
      <c r="J949" s="3">
        <v>946</v>
      </c>
      <c r="K949" s="132"/>
    </row>
    <row r="950" spans="1:11" x14ac:dyDescent="0.25">
      <c r="A950" s="5" t="str">
        <f t="shared" si="109"/>
        <v>COR4_1_2</v>
      </c>
      <c r="B950" s="1">
        <f t="shared" si="108"/>
        <v>202223</v>
      </c>
      <c r="C950" s="232" t="s">
        <v>231</v>
      </c>
      <c r="D950" s="1">
        <v>1</v>
      </c>
      <c r="E950" s="1">
        <v>2</v>
      </c>
      <c r="F950" s="2">
        <f t="shared" si="111"/>
        <v>0</v>
      </c>
      <c r="G950" s="235">
        <f t="shared" si="112"/>
        <v>0</v>
      </c>
      <c r="I950" s="3">
        <v>1</v>
      </c>
      <c r="J950" s="3">
        <v>947</v>
      </c>
      <c r="K950" s="132"/>
    </row>
    <row r="951" spans="1:11" x14ac:dyDescent="0.25">
      <c r="A951" s="5" t="str">
        <f t="shared" si="109"/>
        <v>COR4_2_2</v>
      </c>
      <c r="B951" s="1">
        <f t="shared" si="108"/>
        <v>202223</v>
      </c>
      <c r="C951" s="232" t="s">
        <v>231</v>
      </c>
      <c r="D951" s="1">
        <v>2</v>
      </c>
      <c r="E951" s="1">
        <v>2</v>
      </c>
      <c r="F951" s="2">
        <f t="shared" si="111"/>
        <v>0</v>
      </c>
      <c r="G951" s="235">
        <f t="shared" si="112"/>
        <v>0</v>
      </c>
      <c r="I951" s="3">
        <v>2</v>
      </c>
      <c r="J951" s="3">
        <v>948</v>
      </c>
      <c r="K951" s="132"/>
    </row>
    <row r="952" spans="1:11" x14ac:dyDescent="0.25">
      <c r="A952" s="5" t="str">
        <f t="shared" si="109"/>
        <v>COR4_3_2</v>
      </c>
      <c r="B952" s="1">
        <f t="shared" si="108"/>
        <v>202223</v>
      </c>
      <c r="C952" s="232" t="s">
        <v>231</v>
      </c>
      <c r="D952" s="1">
        <v>3</v>
      </c>
      <c r="E952" s="1">
        <v>2</v>
      </c>
      <c r="F952" s="2">
        <f t="shared" si="111"/>
        <v>0</v>
      </c>
      <c r="G952" s="235">
        <f t="shared" si="112"/>
        <v>0</v>
      </c>
      <c r="I952" s="3">
        <v>3</v>
      </c>
      <c r="J952" s="3">
        <v>949</v>
      </c>
      <c r="K952" s="132"/>
    </row>
    <row r="953" spans="1:11" x14ac:dyDescent="0.25">
      <c r="A953" s="5" t="str">
        <f t="shared" si="109"/>
        <v>COR4_4_2</v>
      </c>
      <c r="B953" s="1">
        <f t="shared" si="108"/>
        <v>202223</v>
      </c>
      <c r="C953" s="232" t="s">
        <v>231</v>
      </c>
      <c r="D953" s="1">
        <v>4</v>
      </c>
      <c r="E953" s="1">
        <v>2</v>
      </c>
      <c r="F953" s="2">
        <f t="shared" si="111"/>
        <v>0</v>
      </c>
      <c r="G953" s="235">
        <f t="shared" si="112"/>
        <v>0</v>
      </c>
      <c r="I953" s="3">
        <v>4</v>
      </c>
      <c r="J953" s="3">
        <v>950</v>
      </c>
      <c r="K953" s="132"/>
    </row>
    <row r="954" spans="1:11" x14ac:dyDescent="0.25">
      <c r="A954" s="5" t="str">
        <f t="shared" si="109"/>
        <v>COR4_5_2</v>
      </c>
      <c r="B954" s="1">
        <f t="shared" si="108"/>
        <v>202223</v>
      </c>
      <c r="C954" s="232" t="s">
        <v>231</v>
      </c>
      <c r="D954" s="1">
        <v>5</v>
      </c>
      <c r="E954" s="1">
        <v>2</v>
      </c>
      <c r="F954" s="2">
        <f t="shared" si="111"/>
        <v>0</v>
      </c>
      <c r="G954" s="235">
        <f t="shared" si="112"/>
        <v>0</v>
      </c>
      <c r="I954" s="3">
        <v>5</v>
      </c>
      <c r="J954" s="3">
        <v>951</v>
      </c>
      <c r="K954" s="132"/>
    </row>
    <row r="955" spans="1:11" x14ac:dyDescent="0.25">
      <c r="A955" s="5" t="str">
        <f t="shared" si="109"/>
        <v>COR4_6_2</v>
      </c>
      <c r="B955" s="1">
        <f t="shared" si="108"/>
        <v>202223</v>
      </c>
      <c r="C955" s="232" t="s">
        <v>231</v>
      </c>
      <c r="D955" s="1">
        <v>6</v>
      </c>
      <c r="E955" s="1">
        <v>2</v>
      </c>
      <c r="F955" s="2">
        <f t="shared" si="111"/>
        <v>0</v>
      </c>
      <c r="G955" s="235">
        <f t="shared" si="112"/>
        <v>0</v>
      </c>
      <c r="I955" s="3">
        <v>6</v>
      </c>
      <c r="J955" s="3">
        <v>952</v>
      </c>
      <c r="K955" s="132"/>
    </row>
    <row r="956" spans="1:11" x14ac:dyDescent="0.25">
      <c r="A956" s="5" t="str">
        <f t="shared" si="109"/>
        <v>COR4_7_2</v>
      </c>
      <c r="B956" s="1">
        <f t="shared" si="108"/>
        <v>202223</v>
      </c>
      <c r="C956" s="232" t="s">
        <v>231</v>
      </c>
      <c r="D956" s="1">
        <v>7</v>
      </c>
      <c r="E956" s="1">
        <v>2</v>
      </c>
      <c r="F956" s="2">
        <f t="shared" si="111"/>
        <v>0</v>
      </c>
      <c r="G956" s="235">
        <f t="shared" si="112"/>
        <v>0</v>
      </c>
      <c r="I956" s="3">
        <v>7</v>
      </c>
      <c r="J956" s="3">
        <v>953</v>
      </c>
      <c r="K956" s="132"/>
    </row>
    <row r="957" spans="1:11" x14ac:dyDescent="0.25">
      <c r="A957" s="5" t="str">
        <f t="shared" si="109"/>
        <v>COR4_8_2</v>
      </c>
      <c r="B957" s="1">
        <f t="shared" si="108"/>
        <v>202223</v>
      </c>
      <c r="C957" s="232" t="s">
        <v>231</v>
      </c>
      <c r="D957" s="1">
        <v>8</v>
      </c>
      <c r="E957" s="1">
        <v>2</v>
      </c>
      <c r="F957" s="2">
        <f t="shared" si="111"/>
        <v>0</v>
      </c>
      <c r="G957" s="235">
        <f t="shared" si="112"/>
        <v>0</v>
      </c>
      <c r="I957" s="3">
        <v>8</v>
      </c>
      <c r="J957" s="3">
        <v>954</v>
      </c>
      <c r="K957" s="132"/>
    </row>
    <row r="958" spans="1:11" x14ac:dyDescent="0.25">
      <c r="A958" s="5" t="str">
        <f t="shared" si="109"/>
        <v>COR4_9_2</v>
      </c>
      <c r="B958" s="1">
        <f t="shared" si="108"/>
        <v>202223</v>
      </c>
      <c r="C958" s="232" t="s">
        <v>231</v>
      </c>
      <c r="D958" s="1">
        <v>9</v>
      </c>
      <c r="E958" s="1">
        <v>2</v>
      </c>
      <c r="F958" s="2">
        <f t="shared" si="111"/>
        <v>0</v>
      </c>
      <c r="G958" s="235">
        <f t="shared" si="112"/>
        <v>0</v>
      </c>
      <c r="I958" s="3">
        <v>9</v>
      </c>
      <c r="J958" s="3">
        <v>955</v>
      </c>
      <c r="K958" s="132"/>
    </row>
    <row r="959" spans="1:11" x14ac:dyDescent="0.25">
      <c r="A959" s="5" t="str">
        <f t="shared" si="109"/>
        <v>COR4_10_2</v>
      </c>
      <c r="B959" s="1">
        <f t="shared" si="108"/>
        <v>202223</v>
      </c>
      <c r="C959" s="232" t="s">
        <v>231</v>
      </c>
      <c r="D959" s="1">
        <v>10</v>
      </c>
      <c r="E959" s="1">
        <v>2</v>
      </c>
      <c r="F959" s="2">
        <f t="shared" si="111"/>
        <v>0</v>
      </c>
      <c r="G959" s="235">
        <f t="shared" si="112"/>
        <v>0</v>
      </c>
      <c r="I959" s="3">
        <v>10</v>
      </c>
      <c r="J959" s="3">
        <v>956</v>
      </c>
      <c r="K959" s="132"/>
    </row>
    <row r="960" spans="1:11" x14ac:dyDescent="0.25">
      <c r="A960" s="5" t="str">
        <f t="shared" si="109"/>
        <v>COR4_11_2</v>
      </c>
      <c r="B960" s="1">
        <f t="shared" si="108"/>
        <v>202223</v>
      </c>
      <c r="C960" s="232" t="s">
        <v>231</v>
      </c>
      <c r="D960" s="1">
        <v>11</v>
      </c>
      <c r="E960" s="1">
        <v>2</v>
      </c>
      <c r="F960" s="2">
        <f t="shared" si="111"/>
        <v>0</v>
      </c>
      <c r="G960" s="235">
        <f t="shared" si="112"/>
        <v>0</v>
      </c>
      <c r="I960" s="3">
        <v>11</v>
      </c>
      <c r="J960" s="3">
        <v>957</v>
      </c>
      <c r="K960" s="132"/>
    </row>
    <row r="961" spans="1:11" x14ac:dyDescent="0.25">
      <c r="A961" s="5" t="str">
        <f t="shared" si="109"/>
        <v>COR4_12_2</v>
      </c>
      <c r="B961" s="1">
        <f t="shared" si="108"/>
        <v>202223</v>
      </c>
      <c r="C961" s="232" t="s">
        <v>231</v>
      </c>
      <c r="D961" s="1">
        <v>12</v>
      </c>
      <c r="E961" s="1">
        <v>2</v>
      </c>
      <c r="F961" s="2">
        <f t="shared" si="111"/>
        <v>0</v>
      </c>
      <c r="G961" s="235">
        <f t="shared" si="112"/>
        <v>0</v>
      </c>
      <c r="I961" s="3">
        <v>12</v>
      </c>
      <c r="J961" s="3">
        <v>958</v>
      </c>
      <c r="K961" s="132"/>
    </row>
    <row r="962" spans="1:11" x14ac:dyDescent="0.25">
      <c r="A962" s="5" t="str">
        <f t="shared" si="109"/>
        <v>COR4_1_3</v>
      </c>
      <c r="B962" s="1">
        <f t="shared" si="108"/>
        <v>202223</v>
      </c>
      <c r="C962" s="232" t="s">
        <v>231</v>
      </c>
      <c r="D962" s="1">
        <v>1</v>
      </c>
      <c r="E962" s="1">
        <v>3</v>
      </c>
      <c r="F962" s="2">
        <f t="shared" si="111"/>
        <v>0</v>
      </c>
      <c r="G962" s="235">
        <f t="shared" si="112"/>
        <v>0</v>
      </c>
      <c r="I962" s="3">
        <v>1</v>
      </c>
      <c r="J962" s="3">
        <v>959</v>
      </c>
      <c r="K962" s="132"/>
    </row>
    <row r="963" spans="1:11" x14ac:dyDescent="0.25">
      <c r="A963" s="5" t="str">
        <f t="shared" si="109"/>
        <v>COR4_2_3</v>
      </c>
      <c r="B963" s="1">
        <f t="shared" si="108"/>
        <v>202223</v>
      </c>
      <c r="C963" s="232" t="s">
        <v>231</v>
      </c>
      <c r="D963" s="1">
        <v>2</v>
      </c>
      <c r="E963" s="1">
        <v>3</v>
      </c>
      <c r="F963" s="2">
        <f t="shared" si="111"/>
        <v>0</v>
      </c>
      <c r="G963" s="235">
        <f t="shared" si="112"/>
        <v>0</v>
      </c>
      <c r="I963" s="3">
        <v>2</v>
      </c>
      <c r="J963" s="3">
        <v>960</v>
      </c>
      <c r="K963" s="132"/>
    </row>
    <row r="964" spans="1:11" x14ac:dyDescent="0.25">
      <c r="A964" s="5" t="str">
        <f t="shared" si="109"/>
        <v>COR4_3_3</v>
      </c>
      <c r="B964" s="1">
        <f t="shared" si="108"/>
        <v>202223</v>
      </c>
      <c r="C964" s="232" t="s">
        <v>231</v>
      </c>
      <c r="D964" s="1">
        <v>3</v>
      </c>
      <c r="E964" s="1">
        <v>3</v>
      </c>
      <c r="F964" s="2">
        <f t="shared" si="111"/>
        <v>0</v>
      </c>
      <c r="G964" s="235">
        <f t="shared" si="112"/>
        <v>0</v>
      </c>
      <c r="I964" s="3">
        <v>3</v>
      </c>
      <c r="J964" s="3">
        <v>961</v>
      </c>
      <c r="K964" s="132"/>
    </row>
    <row r="965" spans="1:11" x14ac:dyDescent="0.25">
      <c r="A965" s="5" t="str">
        <f t="shared" si="109"/>
        <v>COR4_4_3</v>
      </c>
      <c r="B965" s="1">
        <f t="shared" si="108"/>
        <v>202223</v>
      </c>
      <c r="C965" s="232" t="s">
        <v>231</v>
      </c>
      <c r="D965" s="1">
        <v>4</v>
      </c>
      <c r="E965" s="1">
        <v>3</v>
      </c>
      <c r="F965" s="2">
        <f t="shared" si="111"/>
        <v>0</v>
      </c>
      <c r="G965" s="235">
        <f t="shared" si="112"/>
        <v>0</v>
      </c>
      <c r="I965" s="3">
        <v>4</v>
      </c>
      <c r="J965" s="3">
        <v>962</v>
      </c>
      <c r="K965" s="132"/>
    </row>
    <row r="966" spans="1:11" x14ac:dyDescent="0.25">
      <c r="A966" s="5" t="str">
        <f t="shared" si="109"/>
        <v>COR4_5_3</v>
      </c>
      <c r="B966" s="1">
        <f t="shared" si="108"/>
        <v>202223</v>
      </c>
      <c r="C966" s="232" t="s">
        <v>231</v>
      </c>
      <c r="D966" s="1">
        <v>5</v>
      </c>
      <c r="E966" s="1">
        <v>3</v>
      </c>
      <c r="F966" s="2">
        <f t="shared" si="111"/>
        <v>0</v>
      </c>
      <c r="G966" s="235">
        <f t="shared" si="112"/>
        <v>0</v>
      </c>
      <c r="I966" s="3">
        <v>5</v>
      </c>
      <c r="J966" s="3">
        <v>963</v>
      </c>
      <c r="K966" s="132"/>
    </row>
    <row r="967" spans="1:11" x14ac:dyDescent="0.25">
      <c r="A967" s="5" t="str">
        <f t="shared" si="109"/>
        <v>COR4_6_3</v>
      </c>
      <c r="B967" s="1">
        <f t="shared" si="108"/>
        <v>202223</v>
      </c>
      <c r="C967" s="232" t="s">
        <v>231</v>
      </c>
      <c r="D967" s="1">
        <v>6</v>
      </c>
      <c r="E967" s="1">
        <v>3</v>
      </c>
      <c r="F967" s="2">
        <f t="shared" si="111"/>
        <v>0</v>
      </c>
      <c r="G967" s="235">
        <f t="shared" si="112"/>
        <v>0</v>
      </c>
      <c r="I967" s="3">
        <v>6</v>
      </c>
      <c r="J967" s="3">
        <v>964</v>
      </c>
      <c r="K967" s="132"/>
    </row>
    <row r="968" spans="1:11" x14ac:dyDescent="0.25">
      <c r="A968" s="5" t="str">
        <f t="shared" si="109"/>
        <v>COR4_7_3</v>
      </c>
      <c r="B968" s="1">
        <f t="shared" si="108"/>
        <v>202223</v>
      </c>
      <c r="C968" s="232" t="s">
        <v>231</v>
      </c>
      <c r="D968" s="1">
        <v>7</v>
      </c>
      <c r="E968" s="1">
        <v>3</v>
      </c>
      <c r="F968" s="2">
        <f t="shared" si="111"/>
        <v>0</v>
      </c>
      <c r="G968" s="235">
        <f t="shared" si="112"/>
        <v>0</v>
      </c>
      <c r="I968" s="3">
        <v>7</v>
      </c>
      <c r="J968" s="3">
        <v>965</v>
      </c>
      <c r="K968" s="132"/>
    </row>
    <row r="969" spans="1:11" x14ac:dyDescent="0.25">
      <c r="A969" s="5" t="str">
        <f t="shared" si="109"/>
        <v>COR4_8_3</v>
      </c>
      <c r="B969" s="1">
        <f t="shared" si="108"/>
        <v>202223</v>
      </c>
      <c r="C969" s="232" t="s">
        <v>231</v>
      </c>
      <c r="D969" s="1">
        <v>8</v>
      </c>
      <c r="E969" s="1">
        <v>3</v>
      </c>
      <c r="F969" s="2">
        <f t="shared" si="111"/>
        <v>0</v>
      </c>
      <c r="G969" s="235">
        <f t="shared" si="112"/>
        <v>0</v>
      </c>
      <c r="I969" s="3">
        <v>8</v>
      </c>
      <c r="J969" s="3">
        <v>966</v>
      </c>
      <c r="K969" s="132"/>
    </row>
    <row r="970" spans="1:11" x14ac:dyDescent="0.25">
      <c r="A970" s="5" t="str">
        <f t="shared" si="109"/>
        <v>COR4_9_3</v>
      </c>
      <c r="B970" s="1">
        <f t="shared" si="108"/>
        <v>202223</v>
      </c>
      <c r="C970" s="232" t="s">
        <v>231</v>
      </c>
      <c r="D970" s="1">
        <v>9</v>
      </c>
      <c r="E970" s="1">
        <v>3</v>
      </c>
      <c r="F970" s="2">
        <f t="shared" si="111"/>
        <v>0</v>
      </c>
      <c r="G970" s="235">
        <f t="shared" ref="G970:G1004" si="113">IF(VLOOKUP(D970,COR4Exp,E970+2,FALSE)="",0,VLOOKUP(D970,COR4Exp,E970+2,FALSE))</f>
        <v>0</v>
      </c>
      <c r="I970" s="3">
        <v>9</v>
      </c>
      <c r="J970" s="3">
        <v>967</v>
      </c>
      <c r="K970" s="132"/>
    </row>
    <row r="971" spans="1:11" x14ac:dyDescent="0.25">
      <c r="A971" s="5" t="str">
        <f t="shared" si="109"/>
        <v>COR4_10_3</v>
      </c>
      <c r="B971" s="1">
        <f t="shared" ref="B971:B1034" si="114">Year</f>
        <v>202223</v>
      </c>
      <c r="C971" s="232" t="s">
        <v>231</v>
      </c>
      <c r="D971" s="1">
        <v>10</v>
      </c>
      <c r="E971" s="1">
        <v>3</v>
      </c>
      <c r="F971" s="2">
        <f t="shared" si="111"/>
        <v>0</v>
      </c>
      <c r="G971" s="235">
        <f t="shared" si="113"/>
        <v>0</v>
      </c>
      <c r="I971" s="3">
        <v>10</v>
      </c>
      <c r="J971" s="3">
        <v>968</v>
      </c>
      <c r="K971" s="132"/>
    </row>
    <row r="972" spans="1:11" x14ac:dyDescent="0.25">
      <c r="A972" s="5" t="str">
        <f t="shared" ref="A972:A1035" si="115">C972&amp;"_"&amp;D972&amp;"_"&amp;E972</f>
        <v>COR4_11_3</v>
      </c>
      <c r="B972" s="1">
        <f t="shared" si="114"/>
        <v>202223</v>
      </c>
      <c r="C972" s="232" t="s">
        <v>231</v>
      </c>
      <c r="D972" s="1">
        <v>11</v>
      </c>
      <c r="E972" s="1">
        <v>3</v>
      </c>
      <c r="F972" s="2">
        <f t="shared" si="111"/>
        <v>0</v>
      </c>
      <c r="G972" s="235">
        <f t="shared" si="113"/>
        <v>0</v>
      </c>
      <c r="I972" s="3">
        <v>11</v>
      </c>
      <c r="J972" s="3">
        <v>969</v>
      </c>
      <c r="K972" s="132"/>
    </row>
    <row r="973" spans="1:11" x14ac:dyDescent="0.25">
      <c r="A973" s="5" t="str">
        <f t="shared" si="115"/>
        <v>COR4_12_3</v>
      </c>
      <c r="B973" s="1">
        <f t="shared" si="114"/>
        <v>202223</v>
      </c>
      <c r="C973" s="232" t="s">
        <v>231</v>
      </c>
      <c r="D973" s="1">
        <v>12</v>
      </c>
      <c r="E973" s="1">
        <v>3</v>
      </c>
      <c r="F973" s="2">
        <f t="shared" si="111"/>
        <v>0</v>
      </c>
      <c r="G973" s="235">
        <f t="shared" si="113"/>
        <v>0</v>
      </c>
      <c r="I973" s="3">
        <v>12</v>
      </c>
      <c r="J973" s="3">
        <v>970</v>
      </c>
      <c r="K973" s="132"/>
    </row>
    <row r="974" spans="1:11" x14ac:dyDescent="0.25">
      <c r="A974" s="5" t="str">
        <f t="shared" si="115"/>
        <v>COR4_13_3</v>
      </c>
      <c r="B974" s="1">
        <f t="shared" si="114"/>
        <v>202223</v>
      </c>
      <c r="C974" s="232" t="s">
        <v>231</v>
      </c>
      <c r="D974" s="1">
        <v>13</v>
      </c>
      <c r="E974" s="1">
        <v>3</v>
      </c>
      <c r="F974" s="2">
        <f t="shared" ref="F974:F1048" si="116">UANumber</f>
        <v>0</v>
      </c>
      <c r="G974" s="235">
        <f>IF(VLOOKUP(D974,COR4Exp,E974+2,FALSE)="",0,VLOOKUP(D974,COR4Exp,E974+2,FALSE))</f>
        <v>0</v>
      </c>
      <c r="I974" s="3">
        <v>13</v>
      </c>
      <c r="J974" s="3">
        <v>971</v>
      </c>
      <c r="K974" s="132"/>
    </row>
    <row r="975" spans="1:11" x14ac:dyDescent="0.25">
      <c r="A975" s="5" t="str">
        <f t="shared" si="115"/>
        <v>COR4_14_3</v>
      </c>
      <c r="B975" s="1">
        <f t="shared" si="114"/>
        <v>202223</v>
      </c>
      <c r="C975" s="232" t="s">
        <v>231</v>
      </c>
      <c r="D975" s="1">
        <v>14</v>
      </c>
      <c r="E975" s="1">
        <v>3</v>
      </c>
      <c r="F975" s="2">
        <f t="shared" si="116"/>
        <v>0</v>
      </c>
      <c r="G975" s="235">
        <f>IF(VLOOKUP(D975,COR4Exp,E975+2,FALSE)="",0,VLOOKUP(D975,COR4Exp,E975+2,FALSE))</f>
        <v>0</v>
      </c>
      <c r="I975" s="3">
        <v>14</v>
      </c>
      <c r="J975" s="3">
        <v>972</v>
      </c>
      <c r="K975" s="132"/>
    </row>
    <row r="976" spans="1:11" x14ac:dyDescent="0.25">
      <c r="A976" s="5" t="str">
        <f t="shared" si="115"/>
        <v>COR4_15_3</v>
      </c>
      <c r="B976" s="1">
        <f t="shared" si="114"/>
        <v>202223</v>
      </c>
      <c r="C976" s="232" t="s">
        <v>231</v>
      </c>
      <c r="D976" s="1">
        <v>15</v>
      </c>
      <c r="E976" s="1">
        <v>3</v>
      </c>
      <c r="F976" s="2">
        <f t="shared" si="116"/>
        <v>0</v>
      </c>
      <c r="G976" s="235">
        <f>IF(VLOOKUP(D976,COR4Exp,E976+2,FALSE)="",0,VLOOKUP(D976,COR4Exp,E976+2,FALSE))</f>
        <v>0</v>
      </c>
      <c r="I976" s="3">
        <v>15</v>
      </c>
      <c r="J976" s="3">
        <v>973</v>
      </c>
      <c r="K976" s="132"/>
    </row>
    <row r="977" spans="1:11" x14ac:dyDescent="0.25">
      <c r="A977" s="5" t="str">
        <f t="shared" si="115"/>
        <v>COR4_1_4</v>
      </c>
      <c r="B977" s="1">
        <f t="shared" si="114"/>
        <v>202223</v>
      </c>
      <c r="C977" s="232" t="s">
        <v>231</v>
      </c>
      <c r="D977" s="1">
        <v>1</v>
      </c>
      <c r="E977" s="1">
        <v>4</v>
      </c>
      <c r="F977" s="2">
        <f t="shared" si="111"/>
        <v>0</v>
      </c>
      <c r="G977" s="235">
        <f t="shared" si="113"/>
        <v>0</v>
      </c>
      <c r="I977" s="3">
        <v>1</v>
      </c>
      <c r="J977" s="3">
        <v>974</v>
      </c>
      <c r="K977" s="132"/>
    </row>
    <row r="978" spans="1:11" x14ac:dyDescent="0.25">
      <c r="A978" s="5" t="str">
        <f t="shared" si="115"/>
        <v>COR4_2_4</v>
      </c>
      <c r="B978" s="1">
        <f t="shared" si="114"/>
        <v>202223</v>
      </c>
      <c r="C978" s="232" t="s">
        <v>231</v>
      </c>
      <c r="D978" s="1">
        <v>2</v>
      </c>
      <c r="E978" s="1">
        <v>4</v>
      </c>
      <c r="F978" s="2">
        <f t="shared" si="111"/>
        <v>0</v>
      </c>
      <c r="G978" s="235">
        <f t="shared" si="113"/>
        <v>0</v>
      </c>
      <c r="I978" s="3">
        <v>2</v>
      </c>
      <c r="J978" s="3">
        <v>975</v>
      </c>
      <c r="K978" s="132"/>
    </row>
    <row r="979" spans="1:11" x14ac:dyDescent="0.25">
      <c r="A979" s="5" t="str">
        <f t="shared" si="115"/>
        <v>COR4_3_4</v>
      </c>
      <c r="B979" s="1">
        <f t="shared" si="114"/>
        <v>202223</v>
      </c>
      <c r="C979" s="232" t="s">
        <v>231</v>
      </c>
      <c r="D979" s="1">
        <v>3</v>
      </c>
      <c r="E979" s="1">
        <v>4</v>
      </c>
      <c r="F979" s="2">
        <f t="shared" si="111"/>
        <v>0</v>
      </c>
      <c r="G979" s="235">
        <f t="shared" si="113"/>
        <v>0</v>
      </c>
      <c r="I979" s="3">
        <v>3</v>
      </c>
      <c r="J979" s="3">
        <v>976</v>
      </c>
      <c r="K979" s="132"/>
    </row>
    <row r="980" spans="1:11" x14ac:dyDescent="0.25">
      <c r="A980" s="5" t="str">
        <f t="shared" si="115"/>
        <v>COR4_4_4</v>
      </c>
      <c r="B980" s="1">
        <f t="shared" si="114"/>
        <v>202223</v>
      </c>
      <c r="C980" s="232" t="s">
        <v>231</v>
      </c>
      <c r="D980" s="1">
        <v>4</v>
      </c>
      <c r="E980" s="1">
        <v>4</v>
      </c>
      <c r="F980" s="2">
        <f t="shared" si="111"/>
        <v>0</v>
      </c>
      <c r="G980" s="235">
        <f t="shared" si="113"/>
        <v>0</v>
      </c>
      <c r="I980" s="3">
        <v>4</v>
      </c>
      <c r="J980" s="3">
        <v>977</v>
      </c>
      <c r="K980" s="132"/>
    </row>
    <row r="981" spans="1:11" x14ac:dyDescent="0.25">
      <c r="A981" s="5" t="str">
        <f t="shared" si="115"/>
        <v>COR4_5_4</v>
      </c>
      <c r="B981" s="1">
        <f t="shared" si="114"/>
        <v>202223</v>
      </c>
      <c r="C981" s="232" t="s">
        <v>231</v>
      </c>
      <c r="D981" s="1">
        <v>5</v>
      </c>
      <c r="E981" s="1">
        <v>4</v>
      </c>
      <c r="F981" s="2">
        <f t="shared" si="111"/>
        <v>0</v>
      </c>
      <c r="G981" s="235">
        <f t="shared" si="113"/>
        <v>0</v>
      </c>
      <c r="I981" s="3">
        <v>5</v>
      </c>
      <c r="J981" s="3">
        <v>978</v>
      </c>
      <c r="K981" s="132"/>
    </row>
    <row r="982" spans="1:11" x14ac:dyDescent="0.25">
      <c r="A982" s="5" t="str">
        <f t="shared" si="115"/>
        <v>COR4_6_4</v>
      </c>
      <c r="B982" s="1">
        <f t="shared" si="114"/>
        <v>202223</v>
      </c>
      <c r="C982" s="232" t="s">
        <v>231</v>
      </c>
      <c r="D982" s="1">
        <v>6</v>
      </c>
      <c r="E982" s="1">
        <v>4</v>
      </c>
      <c r="F982" s="2">
        <f t="shared" si="111"/>
        <v>0</v>
      </c>
      <c r="G982" s="235">
        <f t="shared" si="113"/>
        <v>0</v>
      </c>
      <c r="I982" s="3">
        <v>6</v>
      </c>
      <c r="J982" s="3">
        <v>979</v>
      </c>
      <c r="K982" s="132"/>
    </row>
    <row r="983" spans="1:11" x14ac:dyDescent="0.25">
      <c r="A983" s="5" t="str">
        <f t="shared" si="115"/>
        <v>COR4_7_4</v>
      </c>
      <c r="B983" s="1">
        <f t="shared" si="114"/>
        <v>202223</v>
      </c>
      <c r="C983" s="232" t="s">
        <v>231</v>
      </c>
      <c r="D983" s="1">
        <v>7</v>
      </c>
      <c r="E983" s="1">
        <v>4</v>
      </c>
      <c r="F983" s="2">
        <f t="shared" si="111"/>
        <v>0</v>
      </c>
      <c r="G983" s="235">
        <f t="shared" si="113"/>
        <v>0</v>
      </c>
      <c r="I983" s="3">
        <v>7</v>
      </c>
      <c r="J983" s="3">
        <v>980</v>
      </c>
      <c r="K983" s="132"/>
    </row>
    <row r="984" spans="1:11" x14ac:dyDescent="0.25">
      <c r="A984" s="5" t="str">
        <f t="shared" si="115"/>
        <v>COR4_8_4</v>
      </c>
      <c r="B984" s="1">
        <f t="shared" si="114"/>
        <v>202223</v>
      </c>
      <c r="C984" s="232" t="s">
        <v>231</v>
      </c>
      <c r="D984" s="1">
        <v>8</v>
      </c>
      <c r="E984" s="1">
        <v>4</v>
      </c>
      <c r="F984" s="2">
        <f t="shared" si="111"/>
        <v>0</v>
      </c>
      <c r="G984" s="235">
        <f t="shared" si="113"/>
        <v>0</v>
      </c>
      <c r="I984" s="3">
        <v>8</v>
      </c>
      <c r="J984" s="3">
        <v>981</v>
      </c>
      <c r="K984" s="132"/>
    </row>
    <row r="985" spans="1:11" x14ac:dyDescent="0.25">
      <c r="A985" s="5" t="str">
        <f t="shared" si="115"/>
        <v>COR4_9_4</v>
      </c>
      <c r="B985" s="1">
        <f t="shared" si="114"/>
        <v>202223</v>
      </c>
      <c r="C985" s="232" t="s">
        <v>231</v>
      </c>
      <c r="D985" s="1">
        <v>9</v>
      </c>
      <c r="E985" s="1">
        <v>4</v>
      </c>
      <c r="F985" s="2">
        <f t="shared" si="111"/>
        <v>0</v>
      </c>
      <c r="G985" s="235">
        <f t="shared" si="113"/>
        <v>0</v>
      </c>
      <c r="I985" s="3">
        <v>9</v>
      </c>
      <c r="J985" s="3">
        <v>982</v>
      </c>
      <c r="K985" s="132"/>
    </row>
    <row r="986" spans="1:11" x14ac:dyDescent="0.25">
      <c r="A986" s="5" t="str">
        <f t="shared" si="115"/>
        <v>COR4_10_4</v>
      </c>
      <c r="B986" s="1">
        <f t="shared" si="114"/>
        <v>202223</v>
      </c>
      <c r="C986" s="232" t="s">
        <v>231</v>
      </c>
      <c r="D986" s="1">
        <v>10</v>
      </c>
      <c r="E986" s="1">
        <v>4</v>
      </c>
      <c r="F986" s="2">
        <f t="shared" si="111"/>
        <v>0</v>
      </c>
      <c r="G986" s="235">
        <f t="shared" si="113"/>
        <v>0</v>
      </c>
      <c r="I986" s="3">
        <v>10</v>
      </c>
      <c r="J986" s="3">
        <v>983</v>
      </c>
      <c r="K986" s="132"/>
    </row>
    <row r="987" spans="1:11" x14ac:dyDescent="0.25">
      <c r="A987" s="5" t="str">
        <f t="shared" si="115"/>
        <v>COR4_11_4</v>
      </c>
      <c r="B987" s="1">
        <f t="shared" si="114"/>
        <v>202223</v>
      </c>
      <c r="C987" s="232" t="s">
        <v>231</v>
      </c>
      <c r="D987" s="1">
        <v>11</v>
      </c>
      <c r="E987" s="1">
        <v>4</v>
      </c>
      <c r="F987" s="2">
        <f t="shared" si="111"/>
        <v>0</v>
      </c>
      <c r="G987" s="235">
        <f t="shared" si="113"/>
        <v>0</v>
      </c>
      <c r="I987" s="3">
        <v>11</v>
      </c>
      <c r="J987" s="3">
        <v>984</v>
      </c>
      <c r="K987" s="132"/>
    </row>
    <row r="988" spans="1:11" x14ac:dyDescent="0.25">
      <c r="A988" s="5" t="str">
        <f t="shared" si="115"/>
        <v>COR4_12_4</v>
      </c>
      <c r="B988" s="1">
        <f t="shared" si="114"/>
        <v>202223</v>
      </c>
      <c r="C988" s="232" t="s">
        <v>231</v>
      </c>
      <c r="D988" s="1">
        <v>12</v>
      </c>
      <c r="E988" s="1">
        <v>4</v>
      </c>
      <c r="F988" s="2">
        <f t="shared" si="111"/>
        <v>0</v>
      </c>
      <c r="G988" s="235">
        <f t="shared" si="113"/>
        <v>0</v>
      </c>
      <c r="I988" s="3">
        <v>12</v>
      </c>
      <c r="J988" s="3">
        <v>985</v>
      </c>
      <c r="K988" s="132"/>
    </row>
    <row r="989" spans="1:11" x14ac:dyDescent="0.25">
      <c r="A989" s="5" t="str">
        <f t="shared" si="115"/>
        <v>COR4_1_6</v>
      </c>
      <c r="B989" s="1">
        <f t="shared" si="114"/>
        <v>202223</v>
      </c>
      <c r="C989" s="232" t="s">
        <v>231</v>
      </c>
      <c r="D989" s="1">
        <v>1</v>
      </c>
      <c r="E989" s="1">
        <v>6</v>
      </c>
      <c r="F989" s="2">
        <f t="shared" si="111"/>
        <v>0</v>
      </c>
      <c r="G989" s="235">
        <f t="shared" si="113"/>
        <v>0</v>
      </c>
      <c r="I989" s="3">
        <v>1</v>
      </c>
      <c r="J989" s="3">
        <v>986</v>
      </c>
      <c r="K989" s="132"/>
    </row>
    <row r="990" spans="1:11" x14ac:dyDescent="0.25">
      <c r="A990" s="5" t="str">
        <f t="shared" si="115"/>
        <v>COR4_2_6</v>
      </c>
      <c r="B990" s="1">
        <f t="shared" si="114"/>
        <v>202223</v>
      </c>
      <c r="C990" s="232" t="s">
        <v>231</v>
      </c>
      <c r="D990" s="1">
        <v>2</v>
      </c>
      <c r="E990" s="1">
        <v>6</v>
      </c>
      <c r="F990" s="2">
        <f t="shared" si="116"/>
        <v>0</v>
      </c>
      <c r="G990" s="235">
        <f t="shared" si="113"/>
        <v>0</v>
      </c>
      <c r="I990" s="3">
        <v>2</v>
      </c>
      <c r="J990" s="3">
        <v>987</v>
      </c>
      <c r="K990" s="132"/>
    </row>
    <row r="991" spans="1:11" x14ac:dyDescent="0.25">
      <c r="A991" s="5" t="str">
        <f t="shared" si="115"/>
        <v>COR4_3_6</v>
      </c>
      <c r="B991" s="1">
        <f t="shared" si="114"/>
        <v>202223</v>
      </c>
      <c r="C991" s="232" t="s">
        <v>231</v>
      </c>
      <c r="D991" s="1">
        <v>3</v>
      </c>
      <c r="E991" s="1">
        <v>6</v>
      </c>
      <c r="F991" s="2">
        <f t="shared" si="116"/>
        <v>0</v>
      </c>
      <c r="G991" s="235">
        <f t="shared" si="113"/>
        <v>0</v>
      </c>
      <c r="I991" s="3">
        <v>3</v>
      </c>
      <c r="J991" s="3">
        <v>988</v>
      </c>
      <c r="K991" s="132"/>
    </row>
    <row r="992" spans="1:11" x14ac:dyDescent="0.25">
      <c r="A992" s="5" t="str">
        <f t="shared" si="115"/>
        <v>COR4_4_6</v>
      </c>
      <c r="B992" s="1">
        <f t="shared" si="114"/>
        <v>202223</v>
      </c>
      <c r="C992" s="232" t="s">
        <v>231</v>
      </c>
      <c r="D992" s="1">
        <v>4</v>
      </c>
      <c r="E992" s="1">
        <v>6</v>
      </c>
      <c r="F992" s="2">
        <f t="shared" si="116"/>
        <v>0</v>
      </c>
      <c r="G992" s="235">
        <f t="shared" si="113"/>
        <v>0</v>
      </c>
      <c r="I992" s="3">
        <v>4</v>
      </c>
      <c r="J992" s="3">
        <v>989</v>
      </c>
      <c r="K992" s="132"/>
    </row>
    <row r="993" spans="1:11" x14ac:dyDescent="0.25">
      <c r="A993" s="5" t="str">
        <f t="shared" si="115"/>
        <v>COR4_5_6</v>
      </c>
      <c r="B993" s="1">
        <f t="shared" si="114"/>
        <v>202223</v>
      </c>
      <c r="C993" s="232" t="s">
        <v>231</v>
      </c>
      <c r="D993" s="1">
        <v>5</v>
      </c>
      <c r="E993" s="1">
        <v>6</v>
      </c>
      <c r="F993" s="2">
        <f t="shared" si="116"/>
        <v>0</v>
      </c>
      <c r="G993" s="235">
        <f t="shared" si="113"/>
        <v>0</v>
      </c>
      <c r="I993" s="3">
        <v>5</v>
      </c>
      <c r="J993" s="3">
        <v>990</v>
      </c>
      <c r="K993" s="132"/>
    </row>
    <row r="994" spans="1:11" x14ac:dyDescent="0.25">
      <c r="A994" s="5" t="str">
        <f t="shared" si="115"/>
        <v>COR4_6_6</v>
      </c>
      <c r="B994" s="1">
        <f t="shared" si="114"/>
        <v>202223</v>
      </c>
      <c r="C994" s="232" t="s">
        <v>231</v>
      </c>
      <c r="D994" s="1">
        <v>6</v>
      </c>
      <c r="E994" s="1">
        <v>6</v>
      </c>
      <c r="F994" s="2">
        <f t="shared" si="116"/>
        <v>0</v>
      </c>
      <c r="G994" s="235">
        <f t="shared" si="113"/>
        <v>0</v>
      </c>
      <c r="I994" s="3">
        <v>6</v>
      </c>
      <c r="J994" s="3">
        <v>991</v>
      </c>
      <c r="K994" s="132"/>
    </row>
    <row r="995" spans="1:11" x14ac:dyDescent="0.25">
      <c r="A995" s="5" t="str">
        <f t="shared" si="115"/>
        <v>COR4_7_6</v>
      </c>
      <c r="B995" s="1">
        <f t="shared" si="114"/>
        <v>202223</v>
      </c>
      <c r="C995" s="232" t="s">
        <v>231</v>
      </c>
      <c r="D995" s="1">
        <v>7</v>
      </c>
      <c r="E995" s="1">
        <v>6</v>
      </c>
      <c r="F995" s="2">
        <f t="shared" si="116"/>
        <v>0</v>
      </c>
      <c r="G995" s="235">
        <f t="shared" si="113"/>
        <v>0</v>
      </c>
      <c r="I995" s="3">
        <v>7</v>
      </c>
      <c r="J995" s="3">
        <v>992</v>
      </c>
      <c r="K995" s="132"/>
    </row>
    <row r="996" spans="1:11" x14ac:dyDescent="0.25">
      <c r="A996" s="5" t="str">
        <f t="shared" si="115"/>
        <v>COR4_8_6</v>
      </c>
      <c r="B996" s="1">
        <f t="shared" si="114"/>
        <v>202223</v>
      </c>
      <c r="C996" s="232" t="s">
        <v>231</v>
      </c>
      <c r="D996" s="1">
        <v>8</v>
      </c>
      <c r="E996" s="1">
        <v>6</v>
      </c>
      <c r="F996" s="2">
        <f t="shared" si="116"/>
        <v>0</v>
      </c>
      <c r="G996" s="235">
        <f t="shared" si="113"/>
        <v>0</v>
      </c>
      <c r="I996" s="3">
        <v>8</v>
      </c>
      <c r="J996" s="3">
        <v>993</v>
      </c>
      <c r="K996" s="132"/>
    </row>
    <row r="997" spans="1:11" x14ac:dyDescent="0.25">
      <c r="A997" s="5" t="str">
        <f t="shared" si="115"/>
        <v>COR4_9_6</v>
      </c>
      <c r="B997" s="1">
        <f t="shared" si="114"/>
        <v>202223</v>
      </c>
      <c r="C997" s="232" t="s">
        <v>231</v>
      </c>
      <c r="D997" s="1">
        <v>9</v>
      </c>
      <c r="E997" s="1">
        <v>6</v>
      </c>
      <c r="F997" s="2">
        <f t="shared" si="116"/>
        <v>0</v>
      </c>
      <c r="G997" s="235">
        <f t="shared" si="113"/>
        <v>0</v>
      </c>
      <c r="I997" s="3">
        <v>9</v>
      </c>
      <c r="J997" s="3">
        <v>994</v>
      </c>
      <c r="K997" s="132"/>
    </row>
    <row r="998" spans="1:11" x14ac:dyDescent="0.25">
      <c r="A998" s="5" t="str">
        <f t="shared" si="115"/>
        <v>COR4_10_6</v>
      </c>
      <c r="B998" s="1">
        <f t="shared" si="114"/>
        <v>202223</v>
      </c>
      <c r="C998" s="232" t="s">
        <v>231</v>
      </c>
      <c r="D998" s="1">
        <v>10</v>
      </c>
      <c r="E998" s="1">
        <v>6</v>
      </c>
      <c r="F998" s="2">
        <f t="shared" si="116"/>
        <v>0</v>
      </c>
      <c r="G998" s="235">
        <f t="shared" si="113"/>
        <v>0</v>
      </c>
      <c r="I998" s="3">
        <v>10</v>
      </c>
      <c r="J998" s="3">
        <v>995</v>
      </c>
      <c r="K998" s="132"/>
    </row>
    <row r="999" spans="1:11" x14ac:dyDescent="0.25">
      <c r="A999" s="5" t="str">
        <f t="shared" si="115"/>
        <v>COR4_11_6</v>
      </c>
      <c r="B999" s="1">
        <f t="shared" si="114"/>
        <v>202223</v>
      </c>
      <c r="C999" s="232" t="s">
        <v>231</v>
      </c>
      <c r="D999" s="1">
        <v>11</v>
      </c>
      <c r="E999" s="1">
        <v>6</v>
      </c>
      <c r="F999" s="2">
        <f t="shared" si="116"/>
        <v>0</v>
      </c>
      <c r="G999" s="235">
        <f t="shared" si="113"/>
        <v>0</v>
      </c>
      <c r="I999" s="3">
        <v>11</v>
      </c>
      <c r="J999" s="3">
        <v>996</v>
      </c>
      <c r="K999" s="132"/>
    </row>
    <row r="1000" spans="1:11" x14ac:dyDescent="0.25">
      <c r="A1000" s="5" t="str">
        <f t="shared" si="115"/>
        <v>COR4_12_6</v>
      </c>
      <c r="B1000" s="1">
        <f t="shared" si="114"/>
        <v>202223</v>
      </c>
      <c r="C1000" s="232" t="s">
        <v>231</v>
      </c>
      <c r="D1000" s="1">
        <v>12</v>
      </c>
      <c r="E1000" s="1">
        <v>6</v>
      </c>
      <c r="F1000" s="2">
        <f t="shared" si="116"/>
        <v>0</v>
      </c>
      <c r="G1000" s="235">
        <f t="shared" si="113"/>
        <v>0</v>
      </c>
      <c r="I1000" s="3">
        <v>12</v>
      </c>
      <c r="J1000" s="3">
        <v>997</v>
      </c>
      <c r="K1000" s="132"/>
    </row>
    <row r="1001" spans="1:11" x14ac:dyDescent="0.25">
      <c r="A1001" s="5" t="str">
        <f t="shared" si="115"/>
        <v>COR4_1_7</v>
      </c>
      <c r="B1001" s="1">
        <f t="shared" si="114"/>
        <v>202223</v>
      </c>
      <c r="C1001" s="232" t="s">
        <v>231</v>
      </c>
      <c r="D1001" s="1">
        <v>1</v>
      </c>
      <c r="E1001" s="1">
        <v>7</v>
      </c>
      <c r="F1001" s="2">
        <f t="shared" si="116"/>
        <v>0</v>
      </c>
      <c r="G1001" s="235">
        <f t="shared" si="113"/>
        <v>0</v>
      </c>
      <c r="I1001" s="3">
        <v>1</v>
      </c>
      <c r="J1001" s="3">
        <v>998</v>
      </c>
      <c r="K1001" s="132"/>
    </row>
    <row r="1002" spans="1:11" x14ac:dyDescent="0.25">
      <c r="A1002" s="5" t="str">
        <f t="shared" si="115"/>
        <v>COR4_2_7</v>
      </c>
      <c r="B1002" s="1">
        <f t="shared" si="114"/>
        <v>202223</v>
      </c>
      <c r="C1002" s="232" t="s">
        <v>231</v>
      </c>
      <c r="D1002" s="1">
        <v>2</v>
      </c>
      <c r="E1002" s="1">
        <v>7</v>
      </c>
      <c r="F1002" s="2">
        <f t="shared" si="116"/>
        <v>0</v>
      </c>
      <c r="G1002" s="235">
        <f t="shared" si="113"/>
        <v>0</v>
      </c>
      <c r="I1002" s="3">
        <v>2</v>
      </c>
      <c r="J1002" s="3">
        <v>999</v>
      </c>
      <c r="K1002" s="132"/>
    </row>
    <row r="1003" spans="1:11" x14ac:dyDescent="0.25">
      <c r="A1003" s="5" t="str">
        <f t="shared" si="115"/>
        <v>COR4_3_7</v>
      </c>
      <c r="B1003" s="1">
        <f t="shared" si="114"/>
        <v>202223</v>
      </c>
      <c r="C1003" s="232" t="s">
        <v>231</v>
      </c>
      <c r="D1003" s="1">
        <v>3</v>
      </c>
      <c r="E1003" s="1">
        <v>7</v>
      </c>
      <c r="F1003" s="2">
        <f t="shared" si="116"/>
        <v>0</v>
      </c>
      <c r="G1003" s="235">
        <f t="shared" si="113"/>
        <v>0</v>
      </c>
      <c r="I1003" s="3">
        <v>3</v>
      </c>
      <c r="J1003" s="3">
        <v>1000</v>
      </c>
      <c r="K1003" s="132"/>
    </row>
    <row r="1004" spans="1:11" x14ac:dyDescent="0.25">
      <c r="A1004" s="5" t="str">
        <f t="shared" si="115"/>
        <v>COR4_4_7</v>
      </c>
      <c r="B1004" s="1">
        <f t="shared" si="114"/>
        <v>202223</v>
      </c>
      <c r="C1004" s="232" t="s">
        <v>231</v>
      </c>
      <c r="D1004" s="1">
        <v>4</v>
      </c>
      <c r="E1004" s="1">
        <v>7</v>
      </c>
      <c r="F1004" s="2">
        <f t="shared" si="116"/>
        <v>0</v>
      </c>
      <c r="G1004" s="235">
        <f t="shared" si="113"/>
        <v>0</v>
      </c>
      <c r="I1004" s="3">
        <v>4</v>
      </c>
      <c r="J1004" s="3">
        <v>1001</v>
      </c>
      <c r="K1004" s="132"/>
    </row>
    <row r="1005" spans="1:11" x14ac:dyDescent="0.25">
      <c r="A1005" s="5" t="str">
        <f t="shared" si="115"/>
        <v>COR4_5_7</v>
      </c>
      <c r="B1005" s="1">
        <f t="shared" si="114"/>
        <v>202223</v>
      </c>
      <c r="C1005" s="232" t="s">
        <v>231</v>
      </c>
      <c r="D1005" s="1">
        <v>5</v>
      </c>
      <c r="E1005" s="1">
        <v>7</v>
      </c>
      <c r="F1005" s="2">
        <f t="shared" si="116"/>
        <v>0</v>
      </c>
      <c r="G1005" s="235">
        <f t="shared" ref="G1005:G1024" si="117">IF(VLOOKUP(D1005,COR4Exp,E1005+2,FALSE)="",0,VLOOKUP(D1005,COR4Exp,E1005+2,FALSE))</f>
        <v>0</v>
      </c>
      <c r="I1005" s="3">
        <v>5</v>
      </c>
      <c r="J1005" s="3">
        <v>1002</v>
      </c>
      <c r="K1005" s="132"/>
    </row>
    <row r="1006" spans="1:11" x14ac:dyDescent="0.25">
      <c r="A1006" s="5" t="str">
        <f t="shared" si="115"/>
        <v>COR4_6_7</v>
      </c>
      <c r="B1006" s="1">
        <f t="shared" si="114"/>
        <v>202223</v>
      </c>
      <c r="C1006" s="232" t="s">
        <v>231</v>
      </c>
      <c r="D1006" s="1">
        <v>6</v>
      </c>
      <c r="E1006" s="1">
        <v>7</v>
      </c>
      <c r="F1006" s="2">
        <f t="shared" si="116"/>
        <v>0</v>
      </c>
      <c r="G1006" s="235">
        <f t="shared" si="117"/>
        <v>0</v>
      </c>
      <c r="I1006" s="3">
        <v>6</v>
      </c>
      <c r="J1006" s="3">
        <v>1003</v>
      </c>
      <c r="K1006" s="132"/>
    </row>
    <row r="1007" spans="1:11" x14ac:dyDescent="0.25">
      <c r="A1007" s="5" t="str">
        <f t="shared" si="115"/>
        <v>COR4_7_7</v>
      </c>
      <c r="B1007" s="1">
        <f t="shared" si="114"/>
        <v>202223</v>
      </c>
      <c r="C1007" s="232" t="s">
        <v>231</v>
      </c>
      <c r="D1007" s="1">
        <v>7</v>
      </c>
      <c r="E1007" s="1">
        <v>7</v>
      </c>
      <c r="F1007" s="2">
        <f t="shared" si="116"/>
        <v>0</v>
      </c>
      <c r="G1007" s="235">
        <f t="shared" si="117"/>
        <v>0</v>
      </c>
      <c r="I1007" s="3">
        <v>7</v>
      </c>
      <c r="J1007" s="3">
        <v>1004</v>
      </c>
      <c r="K1007" s="132"/>
    </row>
    <row r="1008" spans="1:11" x14ac:dyDescent="0.25">
      <c r="A1008" s="5" t="str">
        <f t="shared" si="115"/>
        <v>COR4_8_7</v>
      </c>
      <c r="B1008" s="1">
        <f t="shared" si="114"/>
        <v>202223</v>
      </c>
      <c r="C1008" s="232" t="s">
        <v>231</v>
      </c>
      <c r="D1008" s="1">
        <v>8</v>
      </c>
      <c r="E1008" s="1">
        <v>7</v>
      </c>
      <c r="F1008" s="2">
        <f t="shared" si="116"/>
        <v>0</v>
      </c>
      <c r="G1008" s="235">
        <f t="shared" si="117"/>
        <v>0</v>
      </c>
      <c r="I1008" s="3">
        <v>8</v>
      </c>
      <c r="J1008" s="3">
        <v>1005</v>
      </c>
      <c r="K1008" s="132"/>
    </row>
    <row r="1009" spans="1:14" x14ac:dyDescent="0.25">
      <c r="A1009" s="5" t="str">
        <f t="shared" si="115"/>
        <v>COR4_9_7</v>
      </c>
      <c r="B1009" s="1">
        <f t="shared" si="114"/>
        <v>202223</v>
      </c>
      <c r="C1009" s="232" t="s">
        <v>231</v>
      </c>
      <c r="D1009" s="1">
        <v>9</v>
      </c>
      <c r="E1009" s="1">
        <v>7</v>
      </c>
      <c r="F1009" s="2">
        <f t="shared" si="116"/>
        <v>0</v>
      </c>
      <c r="G1009" s="235">
        <f t="shared" si="117"/>
        <v>0</v>
      </c>
      <c r="I1009" s="3">
        <v>9</v>
      </c>
      <c r="J1009" s="3">
        <v>1006</v>
      </c>
      <c r="K1009" s="132"/>
    </row>
    <row r="1010" spans="1:14" x14ac:dyDescent="0.25">
      <c r="A1010" s="5" t="str">
        <f t="shared" si="115"/>
        <v>COR4_10_7</v>
      </c>
      <c r="B1010" s="1">
        <f t="shared" si="114"/>
        <v>202223</v>
      </c>
      <c r="C1010" s="232" t="s">
        <v>231</v>
      </c>
      <c r="D1010" s="1">
        <v>10</v>
      </c>
      <c r="E1010" s="1">
        <v>7</v>
      </c>
      <c r="F1010" s="2">
        <f t="shared" si="116"/>
        <v>0</v>
      </c>
      <c r="G1010" s="235">
        <f t="shared" si="117"/>
        <v>0</v>
      </c>
      <c r="I1010" s="3">
        <v>10</v>
      </c>
      <c r="J1010" s="3">
        <v>1007</v>
      </c>
      <c r="K1010" s="132"/>
    </row>
    <row r="1011" spans="1:14" x14ac:dyDescent="0.25">
      <c r="A1011" s="5" t="str">
        <f t="shared" si="115"/>
        <v>COR4_11_7</v>
      </c>
      <c r="B1011" s="1">
        <f t="shared" si="114"/>
        <v>202223</v>
      </c>
      <c r="C1011" s="232" t="s">
        <v>231</v>
      </c>
      <c r="D1011" s="1">
        <v>11</v>
      </c>
      <c r="E1011" s="1">
        <v>7</v>
      </c>
      <c r="F1011" s="2">
        <f t="shared" si="116"/>
        <v>0</v>
      </c>
      <c r="G1011" s="235">
        <f t="shared" si="117"/>
        <v>0</v>
      </c>
      <c r="I1011" s="3">
        <v>11</v>
      </c>
      <c r="J1011" s="3">
        <v>1008</v>
      </c>
      <c r="K1011" s="132"/>
    </row>
    <row r="1012" spans="1:14" x14ac:dyDescent="0.25">
      <c r="A1012" s="5" t="str">
        <f t="shared" si="115"/>
        <v>COR4_12_7</v>
      </c>
      <c r="B1012" s="1">
        <f t="shared" si="114"/>
        <v>202223</v>
      </c>
      <c r="C1012" s="232" t="s">
        <v>231</v>
      </c>
      <c r="D1012" s="1">
        <v>12</v>
      </c>
      <c r="E1012" s="1">
        <v>7</v>
      </c>
      <c r="F1012" s="2">
        <f t="shared" si="116"/>
        <v>0</v>
      </c>
      <c r="G1012" s="235">
        <f t="shared" si="117"/>
        <v>0</v>
      </c>
      <c r="I1012" s="3">
        <v>12</v>
      </c>
      <c r="J1012" s="3">
        <v>1009</v>
      </c>
      <c r="K1012" s="132"/>
    </row>
    <row r="1013" spans="1:14" x14ac:dyDescent="0.25">
      <c r="A1013" s="5" t="str">
        <f t="shared" si="115"/>
        <v>COR4_1_8</v>
      </c>
      <c r="B1013" s="1">
        <f t="shared" si="114"/>
        <v>202223</v>
      </c>
      <c r="C1013" s="232" t="s">
        <v>231</v>
      </c>
      <c r="D1013" s="1">
        <v>1</v>
      </c>
      <c r="E1013" s="1">
        <v>8</v>
      </c>
      <c r="F1013" s="2">
        <f t="shared" si="116"/>
        <v>0</v>
      </c>
      <c r="G1013" s="235">
        <f t="shared" si="117"/>
        <v>0</v>
      </c>
      <c r="I1013" s="3">
        <v>1</v>
      </c>
      <c r="J1013" s="3">
        <v>1010</v>
      </c>
      <c r="K1013" s="132"/>
    </row>
    <row r="1014" spans="1:14" x14ac:dyDescent="0.25">
      <c r="A1014" s="5" t="str">
        <f t="shared" si="115"/>
        <v>COR4_2_8</v>
      </c>
      <c r="B1014" s="1">
        <f t="shared" si="114"/>
        <v>202223</v>
      </c>
      <c r="C1014" s="232" t="s">
        <v>231</v>
      </c>
      <c r="D1014" s="1">
        <v>2</v>
      </c>
      <c r="E1014" s="1">
        <v>8</v>
      </c>
      <c r="F1014" s="2">
        <f t="shared" si="116"/>
        <v>0</v>
      </c>
      <c r="G1014" s="235">
        <f t="shared" si="117"/>
        <v>0</v>
      </c>
      <c r="I1014" s="3">
        <v>2</v>
      </c>
      <c r="J1014" s="3">
        <v>1011</v>
      </c>
      <c r="K1014" s="132"/>
    </row>
    <row r="1015" spans="1:14" x14ac:dyDescent="0.25">
      <c r="A1015" s="5" t="str">
        <f t="shared" si="115"/>
        <v>COR4_3_8</v>
      </c>
      <c r="B1015" s="1">
        <f t="shared" si="114"/>
        <v>202223</v>
      </c>
      <c r="C1015" s="232" t="s">
        <v>231</v>
      </c>
      <c r="D1015" s="1">
        <v>3</v>
      </c>
      <c r="E1015" s="1">
        <v>8</v>
      </c>
      <c r="F1015" s="2">
        <f t="shared" si="116"/>
        <v>0</v>
      </c>
      <c r="G1015" s="235">
        <f t="shared" si="117"/>
        <v>0</v>
      </c>
      <c r="I1015" s="3">
        <v>3</v>
      </c>
      <c r="J1015" s="3">
        <v>1012</v>
      </c>
      <c r="K1015" s="132"/>
    </row>
    <row r="1016" spans="1:14" x14ac:dyDescent="0.25">
      <c r="A1016" s="5" t="str">
        <f t="shared" si="115"/>
        <v>COR4_4_8</v>
      </c>
      <c r="B1016" s="1">
        <f t="shared" si="114"/>
        <v>202223</v>
      </c>
      <c r="C1016" s="232" t="s">
        <v>231</v>
      </c>
      <c r="D1016" s="1">
        <v>4</v>
      </c>
      <c r="E1016" s="1">
        <v>8</v>
      </c>
      <c r="F1016" s="2">
        <f t="shared" si="116"/>
        <v>0</v>
      </c>
      <c r="G1016" s="235">
        <f t="shared" si="117"/>
        <v>0</v>
      </c>
      <c r="I1016" s="3">
        <v>4</v>
      </c>
      <c r="J1016" s="3">
        <v>1013</v>
      </c>
      <c r="K1016" s="132"/>
    </row>
    <row r="1017" spans="1:14" x14ac:dyDescent="0.25">
      <c r="A1017" s="5" t="str">
        <f t="shared" si="115"/>
        <v>COR4_5_8</v>
      </c>
      <c r="B1017" s="1">
        <f t="shared" si="114"/>
        <v>202223</v>
      </c>
      <c r="C1017" s="232" t="s">
        <v>231</v>
      </c>
      <c r="D1017" s="1">
        <v>5</v>
      </c>
      <c r="E1017" s="1">
        <v>8</v>
      </c>
      <c r="F1017" s="2">
        <f t="shared" si="116"/>
        <v>0</v>
      </c>
      <c r="G1017" s="235">
        <f t="shared" si="117"/>
        <v>0</v>
      </c>
      <c r="I1017" s="3">
        <v>5</v>
      </c>
      <c r="J1017" s="3">
        <v>1014</v>
      </c>
      <c r="K1017" s="132"/>
    </row>
    <row r="1018" spans="1:14" x14ac:dyDescent="0.25">
      <c r="A1018" s="5" t="str">
        <f t="shared" si="115"/>
        <v>COR4_6_8</v>
      </c>
      <c r="B1018" s="1">
        <f t="shared" si="114"/>
        <v>202223</v>
      </c>
      <c r="C1018" s="232" t="s">
        <v>231</v>
      </c>
      <c r="D1018" s="1">
        <v>6</v>
      </c>
      <c r="E1018" s="1">
        <v>8</v>
      </c>
      <c r="F1018" s="2">
        <f t="shared" si="116"/>
        <v>0</v>
      </c>
      <c r="G1018" s="235">
        <f t="shared" si="117"/>
        <v>0</v>
      </c>
      <c r="I1018" s="3">
        <v>6</v>
      </c>
      <c r="J1018" s="3">
        <v>1015</v>
      </c>
      <c r="K1018" s="132"/>
    </row>
    <row r="1019" spans="1:14" x14ac:dyDescent="0.25">
      <c r="A1019" s="5" t="str">
        <f t="shared" si="115"/>
        <v>COR4_7_8</v>
      </c>
      <c r="B1019" s="1">
        <f t="shared" si="114"/>
        <v>202223</v>
      </c>
      <c r="C1019" s="232" t="s">
        <v>231</v>
      </c>
      <c r="D1019" s="1">
        <v>7</v>
      </c>
      <c r="E1019" s="1">
        <v>8</v>
      </c>
      <c r="F1019" s="2">
        <f t="shared" si="116"/>
        <v>0</v>
      </c>
      <c r="G1019" s="235">
        <f t="shared" si="117"/>
        <v>0</v>
      </c>
      <c r="I1019" s="3">
        <v>7</v>
      </c>
      <c r="J1019" s="3">
        <v>1016</v>
      </c>
      <c r="K1019" s="132"/>
    </row>
    <row r="1020" spans="1:14" x14ac:dyDescent="0.25">
      <c r="A1020" s="5" t="str">
        <f t="shared" si="115"/>
        <v>COR4_8_8</v>
      </c>
      <c r="B1020" s="1">
        <f t="shared" si="114"/>
        <v>202223</v>
      </c>
      <c r="C1020" s="232" t="s">
        <v>231</v>
      </c>
      <c r="D1020" s="1">
        <v>8</v>
      </c>
      <c r="E1020" s="1">
        <v>8</v>
      </c>
      <c r="F1020" s="2">
        <f t="shared" si="116"/>
        <v>0</v>
      </c>
      <c r="G1020" s="235">
        <f t="shared" si="117"/>
        <v>0</v>
      </c>
      <c r="I1020" s="3">
        <v>8</v>
      </c>
      <c r="J1020" s="3">
        <v>1017</v>
      </c>
      <c r="K1020" s="132"/>
    </row>
    <row r="1021" spans="1:14" x14ac:dyDescent="0.25">
      <c r="A1021" s="5" t="str">
        <f t="shared" si="115"/>
        <v>COR4_9_8</v>
      </c>
      <c r="B1021" s="1">
        <f t="shared" si="114"/>
        <v>202223</v>
      </c>
      <c r="C1021" s="232" t="s">
        <v>231</v>
      </c>
      <c r="D1021" s="1">
        <v>9</v>
      </c>
      <c r="E1021" s="1">
        <v>8</v>
      </c>
      <c r="F1021" s="2">
        <f t="shared" si="116"/>
        <v>0</v>
      </c>
      <c r="G1021" s="235">
        <f t="shared" si="117"/>
        <v>0</v>
      </c>
      <c r="I1021" s="3">
        <v>9</v>
      </c>
      <c r="J1021" s="3">
        <v>1018</v>
      </c>
      <c r="K1021" s="132"/>
    </row>
    <row r="1022" spans="1:14" x14ac:dyDescent="0.25">
      <c r="A1022" s="5" t="str">
        <f t="shared" si="115"/>
        <v>COR4_10_8</v>
      </c>
      <c r="B1022" s="1">
        <f t="shared" si="114"/>
        <v>202223</v>
      </c>
      <c r="C1022" s="232" t="s">
        <v>231</v>
      </c>
      <c r="D1022" s="1">
        <v>10</v>
      </c>
      <c r="E1022" s="1">
        <v>8</v>
      </c>
      <c r="F1022" s="2">
        <f t="shared" si="116"/>
        <v>0</v>
      </c>
      <c r="G1022" s="235">
        <f t="shared" si="117"/>
        <v>0</v>
      </c>
      <c r="I1022" s="3">
        <v>10</v>
      </c>
      <c r="J1022" s="3">
        <v>1019</v>
      </c>
      <c r="K1022" s="133">
        <f>SUM(G938:G1024)</f>
        <v>0</v>
      </c>
    </row>
    <row r="1023" spans="1:14" x14ac:dyDescent="0.25">
      <c r="A1023" s="5" t="str">
        <f t="shared" si="115"/>
        <v>COR4_11_8</v>
      </c>
      <c r="B1023" s="1">
        <f t="shared" si="114"/>
        <v>202223</v>
      </c>
      <c r="C1023" s="232" t="s">
        <v>231</v>
      </c>
      <c r="D1023" s="1">
        <v>11</v>
      </c>
      <c r="E1023" s="1">
        <v>8</v>
      </c>
      <c r="F1023" s="2">
        <f t="shared" si="116"/>
        <v>0</v>
      </c>
      <c r="G1023" s="235">
        <f t="shared" si="117"/>
        <v>0</v>
      </c>
      <c r="I1023" s="3">
        <v>11</v>
      </c>
      <c r="J1023" s="3">
        <v>1020</v>
      </c>
      <c r="K1023" s="133">
        <f>SUM(COR4Exp!D10:K25)</f>
        <v>0</v>
      </c>
    </row>
    <row r="1024" spans="1:14" ht="13" thickBot="1" x14ac:dyDescent="0.3">
      <c r="A1024" s="5" t="str">
        <f t="shared" si="115"/>
        <v>COR4_12_8</v>
      </c>
      <c r="B1024" s="1">
        <f t="shared" si="114"/>
        <v>202223</v>
      </c>
      <c r="C1024" s="232" t="s">
        <v>231</v>
      </c>
      <c r="D1024" s="1">
        <v>12</v>
      </c>
      <c r="E1024" s="1">
        <v>8</v>
      </c>
      <c r="F1024" s="2">
        <f t="shared" si="116"/>
        <v>0</v>
      </c>
      <c r="G1024" s="235">
        <f t="shared" si="117"/>
        <v>0</v>
      </c>
      <c r="I1024" s="3">
        <v>12</v>
      </c>
      <c r="J1024" s="3">
        <v>1021</v>
      </c>
      <c r="K1024" s="134">
        <f>K1022-K1023</f>
        <v>0</v>
      </c>
      <c r="L1024" s="6">
        <f>SUM(G938:G1024)</f>
        <v>0</v>
      </c>
      <c r="M1024" s="9">
        <f>SUM(COR4Exp!D10:K25)</f>
        <v>0</v>
      </c>
      <c r="N1024" s="10">
        <f>L1024-M1024</f>
        <v>0</v>
      </c>
    </row>
    <row r="1025" spans="1:12" x14ac:dyDescent="0.25">
      <c r="A1025" s="5" t="str">
        <f t="shared" si="115"/>
        <v>COR4_19_9</v>
      </c>
      <c r="B1025" s="1">
        <f t="shared" si="114"/>
        <v>202223</v>
      </c>
      <c r="C1025" s="232" t="s">
        <v>231</v>
      </c>
      <c r="D1025" s="1">
        <v>19</v>
      </c>
      <c r="E1025" s="1">
        <v>9</v>
      </c>
      <c r="F1025" s="2">
        <f t="shared" si="116"/>
        <v>0</v>
      </c>
      <c r="G1025" s="234">
        <f t="shared" ref="G1025:G1081" si="118">IF(VLOOKUP(D1025,COR4Fin,E1025-4,FALSE)="",0,VLOOKUP(D1025,COR4Fin,E1025-4,FALSE))</f>
        <v>0</v>
      </c>
      <c r="I1025" s="3">
        <v>1</v>
      </c>
      <c r="J1025" s="3">
        <v>1022</v>
      </c>
      <c r="K1025" s="131"/>
      <c r="L1025" s="233" t="s">
        <v>2818</v>
      </c>
    </row>
    <row r="1026" spans="1:12" x14ac:dyDescent="0.25">
      <c r="A1026" s="5" t="str">
        <f t="shared" si="115"/>
        <v>COR4_20_9</v>
      </c>
      <c r="B1026" s="1">
        <f t="shared" si="114"/>
        <v>202223</v>
      </c>
      <c r="C1026" s="232" t="s">
        <v>231</v>
      </c>
      <c r="D1026" s="1">
        <v>20</v>
      </c>
      <c r="E1026" s="1">
        <v>9</v>
      </c>
      <c r="F1026" s="2">
        <f t="shared" si="116"/>
        <v>0</v>
      </c>
      <c r="G1026" s="234">
        <f t="shared" si="118"/>
        <v>0</v>
      </c>
      <c r="I1026" s="3">
        <v>2</v>
      </c>
      <c r="J1026" s="3">
        <v>1023</v>
      </c>
      <c r="K1026" s="132"/>
      <c r="L1026" s="7"/>
    </row>
    <row r="1027" spans="1:12" x14ac:dyDescent="0.25">
      <c r="A1027" s="5" t="str">
        <f t="shared" si="115"/>
        <v>COR4_21_9</v>
      </c>
      <c r="B1027" s="1">
        <f t="shared" si="114"/>
        <v>202223</v>
      </c>
      <c r="C1027" s="232" t="s">
        <v>231</v>
      </c>
      <c r="D1027" s="1">
        <v>21</v>
      </c>
      <c r="E1027" s="1">
        <v>9</v>
      </c>
      <c r="F1027" s="2">
        <f t="shared" si="116"/>
        <v>0</v>
      </c>
      <c r="G1027" s="234">
        <f t="shared" si="118"/>
        <v>0</v>
      </c>
      <c r="I1027" s="3">
        <v>3</v>
      </c>
      <c r="J1027" s="3">
        <v>1024</v>
      </c>
      <c r="K1027" s="132"/>
      <c r="L1027" s="7"/>
    </row>
    <row r="1028" spans="1:12" x14ac:dyDescent="0.25">
      <c r="A1028" s="5" t="str">
        <f t="shared" si="115"/>
        <v>COR4_22_9</v>
      </c>
      <c r="B1028" s="1">
        <f t="shared" si="114"/>
        <v>202223</v>
      </c>
      <c r="C1028" s="232" t="s">
        <v>231</v>
      </c>
      <c r="D1028" s="1">
        <v>22</v>
      </c>
      <c r="E1028" s="1">
        <v>9</v>
      </c>
      <c r="F1028" s="2">
        <f t="shared" si="116"/>
        <v>0</v>
      </c>
      <c r="G1028" s="234">
        <f t="shared" si="118"/>
        <v>0</v>
      </c>
      <c r="I1028" s="3">
        <v>4</v>
      </c>
      <c r="J1028" s="3">
        <v>1025</v>
      </c>
      <c r="K1028" s="132"/>
      <c r="L1028" s="7"/>
    </row>
    <row r="1029" spans="1:12" x14ac:dyDescent="0.25">
      <c r="A1029" s="5" t="str">
        <f t="shared" si="115"/>
        <v>COR4_23_9</v>
      </c>
      <c r="B1029" s="1">
        <f t="shared" si="114"/>
        <v>202223</v>
      </c>
      <c r="C1029" s="232" t="s">
        <v>231</v>
      </c>
      <c r="D1029" s="1">
        <v>23</v>
      </c>
      <c r="E1029" s="1">
        <v>9</v>
      </c>
      <c r="F1029" s="2">
        <f t="shared" si="116"/>
        <v>0</v>
      </c>
      <c r="G1029" s="234">
        <f t="shared" si="118"/>
        <v>0</v>
      </c>
      <c r="I1029" s="3">
        <v>5</v>
      </c>
      <c r="J1029" s="3">
        <v>1026</v>
      </c>
      <c r="K1029" s="132"/>
      <c r="L1029" s="7"/>
    </row>
    <row r="1030" spans="1:12" x14ac:dyDescent="0.25">
      <c r="A1030" s="5" t="str">
        <f t="shared" si="115"/>
        <v>COR4_24_9</v>
      </c>
      <c r="B1030" s="1">
        <f t="shared" si="114"/>
        <v>202223</v>
      </c>
      <c r="C1030" s="232" t="s">
        <v>231</v>
      </c>
      <c r="D1030" s="1">
        <v>24</v>
      </c>
      <c r="E1030" s="1">
        <v>9</v>
      </c>
      <c r="F1030" s="2">
        <f t="shared" si="116"/>
        <v>0</v>
      </c>
      <c r="G1030" s="234">
        <f t="shared" si="118"/>
        <v>0</v>
      </c>
      <c r="I1030" s="3">
        <v>6</v>
      </c>
      <c r="J1030" s="3">
        <v>1027</v>
      </c>
      <c r="K1030" s="132"/>
      <c r="L1030" s="7"/>
    </row>
    <row r="1031" spans="1:12" x14ac:dyDescent="0.25">
      <c r="A1031" s="5" t="str">
        <f t="shared" si="115"/>
        <v>COR4_25_9</v>
      </c>
      <c r="B1031" s="1">
        <f t="shared" si="114"/>
        <v>202223</v>
      </c>
      <c r="C1031" s="232" t="s">
        <v>231</v>
      </c>
      <c r="D1031" s="1">
        <v>25</v>
      </c>
      <c r="E1031" s="1">
        <v>9</v>
      </c>
      <c r="F1031" s="2">
        <f t="shared" si="116"/>
        <v>0</v>
      </c>
      <c r="G1031" s="234">
        <f t="shared" si="118"/>
        <v>0</v>
      </c>
      <c r="I1031" s="3">
        <v>7</v>
      </c>
      <c r="J1031" s="3">
        <v>1028</v>
      </c>
      <c r="K1031" s="132"/>
      <c r="L1031" s="7"/>
    </row>
    <row r="1032" spans="1:12" x14ac:dyDescent="0.25">
      <c r="A1032" s="5" t="str">
        <f t="shared" si="115"/>
        <v>COR4_26_9</v>
      </c>
      <c r="B1032" s="1">
        <f t="shared" si="114"/>
        <v>202223</v>
      </c>
      <c r="C1032" s="232" t="s">
        <v>231</v>
      </c>
      <c r="D1032" s="1">
        <v>26</v>
      </c>
      <c r="E1032" s="1">
        <v>9</v>
      </c>
      <c r="F1032" s="2">
        <f t="shared" si="116"/>
        <v>0</v>
      </c>
      <c r="G1032" s="234">
        <f t="shared" si="118"/>
        <v>0</v>
      </c>
      <c r="I1032" s="3">
        <v>8</v>
      </c>
      <c r="J1032" s="3">
        <v>1029</v>
      </c>
      <c r="K1032" s="132"/>
    </row>
    <row r="1033" spans="1:12" x14ac:dyDescent="0.25">
      <c r="A1033" s="5" t="str">
        <f t="shared" si="115"/>
        <v>COR4_27_9</v>
      </c>
      <c r="B1033" s="1">
        <f t="shared" si="114"/>
        <v>202223</v>
      </c>
      <c r="C1033" s="232" t="s">
        <v>231</v>
      </c>
      <c r="D1033" s="1">
        <v>27</v>
      </c>
      <c r="E1033" s="1">
        <v>9</v>
      </c>
      <c r="F1033" s="2">
        <f t="shared" si="116"/>
        <v>0</v>
      </c>
      <c r="G1033" s="234">
        <f t="shared" si="118"/>
        <v>0</v>
      </c>
      <c r="I1033" s="3">
        <v>9</v>
      </c>
      <c r="J1033" s="3">
        <v>1030</v>
      </c>
      <c r="K1033" s="132"/>
    </row>
    <row r="1034" spans="1:12" x14ac:dyDescent="0.25">
      <c r="A1034" s="5" t="str">
        <f t="shared" si="115"/>
        <v>COR4_28_9</v>
      </c>
      <c r="B1034" s="1">
        <f t="shared" si="114"/>
        <v>202223</v>
      </c>
      <c r="C1034" s="232" t="s">
        <v>231</v>
      </c>
      <c r="D1034" s="1">
        <v>28</v>
      </c>
      <c r="E1034" s="1">
        <v>9</v>
      </c>
      <c r="F1034" s="2">
        <f t="shared" si="116"/>
        <v>0</v>
      </c>
      <c r="G1034" s="234">
        <f t="shared" si="118"/>
        <v>0</v>
      </c>
      <c r="I1034" s="3">
        <v>10</v>
      </c>
      <c r="J1034" s="3">
        <v>1031</v>
      </c>
      <c r="K1034" s="132"/>
    </row>
    <row r="1035" spans="1:12" x14ac:dyDescent="0.25">
      <c r="A1035" s="5" t="str">
        <f t="shared" si="115"/>
        <v>COR4_29_9</v>
      </c>
      <c r="B1035" s="1">
        <f t="shared" ref="B1035:B1083" si="119">Year</f>
        <v>202223</v>
      </c>
      <c r="C1035" s="232" t="s">
        <v>231</v>
      </c>
      <c r="D1035" s="1">
        <v>29</v>
      </c>
      <c r="E1035" s="1">
        <v>9</v>
      </c>
      <c r="F1035" s="2">
        <f t="shared" si="116"/>
        <v>0</v>
      </c>
      <c r="G1035" s="234">
        <f t="shared" si="118"/>
        <v>0</v>
      </c>
      <c r="I1035" s="3">
        <v>11</v>
      </c>
      <c r="J1035" s="3">
        <v>1032</v>
      </c>
      <c r="K1035" s="132"/>
    </row>
    <row r="1036" spans="1:12" x14ac:dyDescent="0.25">
      <c r="A1036" s="5" t="str">
        <f t="shared" ref="A1036:A1083" si="120">C1036&amp;"_"&amp;D1036&amp;"_"&amp;E1036</f>
        <v>COR4_30_9</v>
      </c>
      <c r="B1036" s="1">
        <f t="shared" si="119"/>
        <v>202223</v>
      </c>
      <c r="C1036" s="232" t="s">
        <v>231</v>
      </c>
      <c r="D1036" s="1">
        <v>30</v>
      </c>
      <c r="E1036" s="1">
        <v>9</v>
      </c>
      <c r="F1036" s="2">
        <f t="shared" si="116"/>
        <v>0</v>
      </c>
      <c r="G1036" s="234">
        <f t="shared" si="118"/>
        <v>0</v>
      </c>
      <c r="I1036" s="3">
        <v>12</v>
      </c>
      <c r="J1036" s="3">
        <v>1033</v>
      </c>
      <c r="K1036" s="132"/>
      <c r="L1036" s="7"/>
    </row>
    <row r="1037" spans="1:12" x14ac:dyDescent="0.25">
      <c r="A1037" s="5" t="str">
        <f t="shared" si="120"/>
        <v>COR4_30.1_9</v>
      </c>
      <c r="B1037" s="1">
        <f t="shared" si="119"/>
        <v>202223</v>
      </c>
      <c r="C1037" s="232" t="s">
        <v>231</v>
      </c>
      <c r="D1037" s="1">
        <v>30.1</v>
      </c>
      <c r="E1037" s="1">
        <v>9</v>
      </c>
      <c r="F1037" s="2">
        <f t="shared" si="116"/>
        <v>0</v>
      </c>
      <c r="G1037" s="234">
        <f>IF(VLOOKUP(D1037,COR4Fin,E1037-4,FALSE)="",0,VLOOKUP(D1037,COR4Fin,E1037-4,FALSE))</f>
        <v>0</v>
      </c>
      <c r="I1037" s="3">
        <v>13</v>
      </c>
      <c r="J1037" s="3">
        <v>1034</v>
      </c>
      <c r="K1037" s="132"/>
      <c r="L1037" s="7"/>
    </row>
    <row r="1038" spans="1:12" x14ac:dyDescent="0.25">
      <c r="A1038" s="5" t="str">
        <f t="shared" si="120"/>
        <v>COR4_30.2_9</v>
      </c>
      <c r="B1038" s="1">
        <f t="shared" si="119"/>
        <v>202223</v>
      </c>
      <c r="C1038" s="232" t="s">
        <v>231</v>
      </c>
      <c r="D1038" s="1">
        <v>30.2</v>
      </c>
      <c r="E1038" s="1">
        <v>9</v>
      </c>
      <c r="F1038" s="2">
        <f t="shared" si="116"/>
        <v>0</v>
      </c>
      <c r="G1038" s="234">
        <f>IF(VLOOKUP(D1038,COR4Fin,E1038-4,FALSE)="",0,VLOOKUP(D1038,COR4Fin,E1038-4,FALSE))</f>
        <v>0</v>
      </c>
      <c r="I1038" s="3">
        <v>14</v>
      </c>
      <c r="J1038" s="3">
        <v>1035</v>
      </c>
      <c r="K1038" s="132"/>
      <c r="L1038" s="7"/>
    </row>
    <row r="1039" spans="1:12" x14ac:dyDescent="0.25">
      <c r="A1039" s="5" t="str">
        <f t="shared" si="120"/>
        <v>COR4_31_9</v>
      </c>
      <c r="B1039" s="1">
        <f t="shared" si="119"/>
        <v>202223</v>
      </c>
      <c r="C1039" s="232" t="s">
        <v>231</v>
      </c>
      <c r="D1039" s="1">
        <v>31</v>
      </c>
      <c r="E1039" s="1">
        <v>9</v>
      </c>
      <c r="F1039" s="2">
        <f t="shared" si="116"/>
        <v>0</v>
      </c>
      <c r="G1039" s="234">
        <f t="shared" si="118"/>
        <v>0</v>
      </c>
      <c r="I1039" s="3">
        <v>15</v>
      </c>
      <c r="J1039" s="3">
        <v>1036</v>
      </c>
      <c r="K1039" s="132"/>
      <c r="L1039" s="7"/>
    </row>
    <row r="1040" spans="1:12" x14ac:dyDescent="0.25">
      <c r="A1040" s="5" t="str">
        <f t="shared" si="120"/>
        <v>COR4_31.1_9</v>
      </c>
      <c r="B1040" s="1">
        <f t="shared" si="119"/>
        <v>202223</v>
      </c>
      <c r="C1040" s="232" t="s">
        <v>231</v>
      </c>
      <c r="D1040" s="1">
        <v>31.1</v>
      </c>
      <c r="E1040" s="1">
        <v>9</v>
      </c>
      <c r="F1040" s="2">
        <f t="shared" si="116"/>
        <v>0</v>
      </c>
      <c r="G1040" s="234">
        <f>IF(VLOOKUP(D1040,COR4Fin,E1040-4,FALSE)="",0,VLOOKUP(D1040,COR4Fin,E1040-4,FALSE))</f>
        <v>0</v>
      </c>
      <c r="I1040" s="3">
        <v>16</v>
      </c>
      <c r="J1040" s="3">
        <v>1037</v>
      </c>
      <c r="K1040" s="132"/>
      <c r="L1040" s="7"/>
    </row>
    <row r="1041" spans="1:12" x14ac:dyDescent="0.25">
      <c r="A1041" s="5" t="str">
        <f t="shared" si="120"/>
        <v>COR4_31.2_9</v>
      </c>
      <c r="B1041" s="1">
        <f t="shared" si="119"/>
        <v>202223</v>
      </c>
      <c r="C1041" s="232" t="s">
        <v>231</v>
      </c>
      <c r="D1041" s="1">
        <v>31.2</v>
      </c>
      <c r="E1041" s="1">
        <v>9</v>
      </c>
      <c r="F1041" s="2">
        <f t="shared" si="116"/>
        <v>0</v>
      </c>
      <c r="G1041" s="234">
        <f>IF(VLOOKUP(D1041,COR4Fin,E1041-4,FALSE)="",0,VLOOKUP(D1041,COR4Fin,E1041-4,FALSE))</f>
        <v>0</v>
      </c>
      <c r="I1041" s="3">
        <v>17</v>
      </c>
      <c r="J1041" s="3">
        <v>1038</v>
      </c>
      <c r="K1041" s="132"/>
      <c r="L1041" s="7"/>
    </row>
    <row r="1042" spans="1:12" x14ac:dyDescent="0.25">
      <c r="A1042" s="5" t="str">
        <f t="shared" si="120"/>
        <v>COR4_32_9</v>
      </c>
      <c r="B1042" s="1">
        <f t="shared" si="119"/>
        <v>202223</v>
      </c>
      <c r="C1042" s="232" t="s">
        <v>231</v>
      </c>
      <c r="D1042" s="1">
        <v>32</v>
      </c>
      <c r="E1042" s="1">
        <v>9</v>
      </c>
      <c r="F1042" s="2">
        <f t="shared" si="116"/>
        <v>0</v>
      </c>
      <c r="G1042" s="234">
        <f t="shared" si="118"/>
        <v>0</v>
      </c>
      <c r="I1042" s="3">
        <v>18</v>
      </c>
      <c r="J1042" s="3">
        <v>1039</v>
      </c>
      <c r="K1042" s="132"/>
      <c r="L1042" s="7"/>
    </row>
    <row r="1043" spans="1:12" x14ac:dyDescent="0.25">
      <c r="A1043" s="5" t="str">
        <f t="shared" si="120"/>
        <v>COR4_33_9</v>
      </c>
      <c r="B1043" s="1">
        <f t="shared" si="119"/>
        <v>202223</v>
      </c>
      <c r="C1043" s="232" t="s">
        <v>231</v>
      </c>
      <c r="D1043" s="1">
        <v>33</v>
      </c>
      <c r="E1043" s="1">
        <v>9</v>
      </c>
      <c r="F1043" s="2">
        <f t="shared" si="116"/>
        <v>0</v>
      </c>
      <c r="G1043" s="234">
        <f t="shared" si="118"/>
        <v>0</v>
      </c>
      <c r="I1043" s="3">
        <v>19</v>
      </c>
      <c r="J1043" s="3">
        <v>1040</v>
      </c>
      <c r="K1043" s="132"/>
      <c r="L1043" s="7"/>
    </row>
    <row r="1044" spans="1:12" x14ac:dyDescent="0.25">
      <c r="A1044" s="5" t="str">
        <f t="shared" si="120"/>
        <v>COR4_34_9</v>
      </c>
      <c r="B1044" s="1">
        <f t="shared" si="119"/>
        <v>202223</v>
      </c>
      <c r="C1044" s="232" t="s">
        <v>231</v>
      </c>
      <c r="D1044" s="1">
        <v>34</v>
      </c>
      <c r="E1044" s="1">
        <v>9</v>
      </c>
      <c r="F1044" s="2">
        <f t="shared" si="116"/>
        <v>0</v>
      </c>
      <c r="G1044" s="234">
        <f t="shared" si="118"/>
        <v>0</v>
      </c>
      <c r="I1044" s="3">
        <v>20</v>
      </c>
      <c r="J1044" s="3">
        <v>1041</v>
      </c>
      <c r="K1044" s="132"/>
      <c r="L1044" s="7"/>
    </row>
    <row r="1045" spans="1:12" x14ac:dyDescent="0.25">
      <c r="A1045" s="5" t="str">
        <f t="shared" si="120"/>
        <v>COR4_35_9</v>
      </c>
      <c r="B1045" s="1">
        <f t="shared" si="119"/>
        <v>202223</v>
      </c>
      <c r="C1045" s="232" t="s">
        <v>231</v>
      </c>
      <c r="D1045" s="1">
        <v>35</v>
      </c>
      <c r="E1045" s="1">
        <v>9</v>
      </c>
      <c r="F1045" s="2">
        <f t="shared" si="116"/>
        <v>0</v>
      </c>
      <c r="G1045" s="234">
        <f t="shared" si="118"/>
        <v>0</v>
      </c>
      <c r="I1045" s="3">
        <v>21</v>
      </c>
      <c r="J1045" s="3">
        <v>1042</v>
      </c>
      <c r="K1045" s="132"/>
      <c r="L1045" s="7"/>
    </row>
    <row r="1046" spans="1:12" x14ac:dyDescent="0.25">
      <c r="A1046" s="5" t="str">
        <f t="shared" si="120"/>
        <v>COR4_36_9</v>
      </c>
      <c r="B1046" s="1">
        <f t="shared" si="119"/>
        <v>202223</v>
      </c>
      <c r="C1046" s="232" t="s">
        <v>231</v>
      </c>
      <c r="D1046" s="1">
        <v>36</v>
      </c>
      <c r="E1046" s="1">
        <v>9</v>
      </c>
      <c r="F1046" s="2">
        <f t="shared" si="116"/>
        <v>0</v>
      </c>
      <c r="G1046" s="234">
        <f t="shared" si="118"/>
        <v>0</v>
      </c>
      <c r="I1046" s="3">
        <v>22</v>
      </c>
      <c r="J1046" s="3">
        <v>1043</v>
      </c>
      <c r="K1046" s="132"/>
      <c r="L1046" s="7"/>
    </row>
    <row r="1047" spans="1:12" x14ac:dyDescent="0.25">
      <c r="A1047" s="5" t="str">
        <f t="shared" si="120"/>
        <v>COR4_37_9</v>
      </c>
      <c r="B1047" s="1">
        <f t="shared" si="119"/>
        <v>202223</v>
      </c>
      <c r="C1047" s="232" t="s">
        <v>231</v>
      </c>
      <c r="D1047" s="1">
        <v>37</v>
      </c>
      <c r="E1047" s="1">
        <v>9</v>
      </c>
      <c r="F1047" s="2">
        <f t="shared" si="116"/>
        <v>0</v>
      </c>
      <c r="G1047" s="234">
        <f t="shared" si="118"/>
        <v>0</v>
      </c>
      <c r="I1047" s="3">
        <v>23</v>
      </c>
      <c r="J1047" s="3">
        <v>1044</v>
      </c>
      <c r="K1047" s="132"/>
      <c r="L1047" s="7"/>
    </row>
    <row r="1048" spans="1:12" x14ac:dyDescent="0.25">
      <c r="A1048" s="5" t="str">
        <f t="shared" si="120"/>
        <v>COR4_38_9</v>
      </c>
      <c r="B1048" s="1">
        <f t="shared" si="119"/>
        <v>202223</v>
      </c>
      <c r="C1048" s="232" t="s">
        <v>231</v>
      </c>
      <c r="D1048" s="1">
        <v>38</v>
      </c>
      <c r="E1048" s="1">
        <v>9</v>
      </c>
      <c r="F1048" s="2">
        <f t="shared" si="116"/>
        <v>0</v>
      </c>
      <c r="G1048" s="234">
        <f t="shared" si="118"/>
        <v>0</v>
      </c>
      <c r="I1048" s="3">
        <v>24</v>
      </c>
      <c r="J1048" s="3">
        <v>1045</v>
      </c>
      <c r="K1048" s="132"/>
      <c r="L1048" s="7"/>
    </row>
    <row r="1049" spans="1:12" x14ac:dyDescent="0.25">
      <c r="A1049" s="5" t="str">
        <f t="shared" si="120"/>
        <v>COR4_39_9</v>
      </c>
      <c r="B1049" s="1">
        <f t="shared" si="119"/>
        <v>202223</v>
      </c>
      <c r="C1049" s="232" t="s">
        <v>231</v>
      </c>
      <c r="D1049" s="1">
        <v>39</v>
      </c>
      <c r="E1049" s="1">
        <v>9</v>
      </c>
      <c r="F1049" s="2">
        <f t="shared" ref="F1049:F1083" si="121">UANumber</f>
        <v>0</v>
      </c>
      <c r="G1049" s="234">
        <f t="shared" si="118"/>
        <v>0</v>
      </c>
      <c r="I1049" s="3">
        <v>25</v>
      </c>
      <c r="J1049" s="3">
        <v>1046</v>
      </c>
      <c r="K1049" s="132"/>
      <c r="L1049" s="7"/>
    </row>
    <row r="1050" spans="1:12" x14ac:dyDescent="0.25">
      <c r="A1050" s="5" t="str">
        <f t="shared" si="120"/>
        <v>COR4_40_9</v>
      </c>
      <c r="B1050" s="1">
        <f t="shared" si="119"/>
        <v>202223</v>
      </c>
      <c r="C1050" s="232" t="s">
        <v>231</v>
      </c>
      <c r="D1050" s="1">
        <v>40</v>
      </c>
      <c r="E1050" s="1">
        <v>9</v>
      </c>
      <c r="F1050" s="2">
        <f t="shared" si="121"/>
        <v>0</v>
      </c>
      <c r="G1050" s="234">
        <f t="shared" si="118"/>
        <v>0</v>
      </c>
      <c r="I1050" s="3">
        <v>26</v>
      </c>
      <c r="J1050" s="3">
        <v>1047</v>
      </c>
      <c r="K1050" s="132"/>
      <c r="L1050" s="7"/>
    </row>
    <row r="1051" spans="1:12" x14ac:dyDescent="0.25">
      <c r="A1051" s="5" t="str">
        <f t="shared" si="120"/>
        <v>COR4_41_9</v>
      </c>
      <c r="B1051" s="1">
        <f t="shared" si="119"/>
        <v>202223</v>
      </c>
      <c r="C1051" s="232" t="s">
        <v>231</v>
      </c>
      <c r="D1051" s="1">
        <v>41</v>
      </c>
      <c r="E1051" s="1">
        <v>9</v>
      </c>
      <c r="F1051" s="2">
        <f t="shared" si="121"/>
        <v>0</v>
      </c>
      <c r="G1051" s="234">
        <f t="shared" si="118"/>
        <v>0</v>
      </c>
      <c r="I1051" s="3">
        <v>27</v>
      </c>
      <c r="J1051" s="3">
        <v>1048</v>
      </c>
      <c r="K1051" s="132"/>
      <c r="L1051" s="7"/>
    </row>
    <row r="1052" spans="1:12" x14ac:dyDescent="0.25">
      <c r="A1052" s="5" t="str">
        <f t="shared" si="120"/>
        <v>COR4_42_9</v>
      </c>
      <c r="B1052" s="1">
        <f t="shared" si="119"/>
        <v>202223</v>
      </c>
      <c r="C1052" s="232" t="s">
        <v>231</v>
      </c>
      <c r="D1052" s="1">
        <v>42</v>
      </c>
      <c r="E1052" s="1">
        <v>9</v>
      </c>
      <c r="F1052" s="2">
        <f t="shared" si="121"/>
        <v>0</v>
      </c>
      <c r="G1052" s="234">
        <f t="shared" si="118"/>
        <v>0</v>
      </c>
      <c r="I1052" s="3">
        <v>28</v>
      </c>
      <c r="J1052" s="3">
        <v>1049</v>
      </c>
      <c r="K1052" s="132"/>
      <c r="L1052" s="7"/>
    </row>
    <row r="1053" spans="1:12" x14ac:dyDescent="0.25">
      <c r="A1053" s="5" t="str">
        <f t="shared" si="120"/>
        <v>COR4_43_9</v>
      </c>
      <c r="B1053" s="1">
        <f t="shared" si="119"/>
        <v>202223</v>
      </c>
      <c r="C1053" s="232" t="s">
        <v>231</v>
      </c>
      <c r="D1053" s="1">
        <v>43</v>
      </c>
      <c r="E1053" s="1">
        <v>9</v>
      </c>
      <c r="F1053" s="2">
        <f t="shared" si="121"/>
        <v>0</v>
      </c>
      <c r="G1053" s="234">
        <f t="shared" si="118"/>
        <v>0</v>
      </c>
      <c r="I1053" s="3">
        <v>29</v>
      </c>
      <c r="J1053" s="3">
        <v>1050</v>
      </c>
      <c r="K1053" s="132"/>
      <c r="L1053" s="7"/>
    </row>
    <row r="1054" spans="1:12" x14ac:dyDescent="0.25">
      <c r="A1054" s="5" t="str">
        <f t="shared" si="120"/>
        <v>COR4_44_9</v>
      </c>
      <c r="B1054" s="1">
        <f t="shared" si="119"/>
        <v>202223</v>
      </c>
      <c r="C1054" s="232" t="s">
        <v>231</v>
      </c>
      <c r="D1054" s="1">
        <v>44</v>
      </c>
      <c r="E1054" s="1">
        <v>9</v>
      </c>
      <c r="F1054" s="2">
        <f t="shared" si="121"/>
        <v>0</v>
      </c>
      <c r="G1054" s="234">
        <f t="shared" si="118"/>
        <v>0</v>
      </c>
      <c r="I1054" s="3">
        <v>30</v>
      </c>
      <c r="J1054" s="3">
        <v>1051</v>
      </c>
      <c r="K1054" s="132"/>
      <c r="L1054" s="7"/>
    </row>
    <row r="1055" spans="1:12" x14ac:dyDescent="0.25">
      <c r="A1055" s="5" t="str">
        <f t="shared" si="120"/>
        <v>COR4_45_9</v>
      </c>
      <c r="B1055" s="1">
        <f t="shared" si="119"/>
        <v>202223</v>
      </c>
      <c r="C1055" s="232" t="s">
        <v>231</v>
      </c>
      <c r="D1055" s="1">
        <v>45</v>
      </c>
      <c r="E1055" s="1">
        <v>9</v>
      </c>
      <c r="F1055" s="2">
        <f t="shared" si="121"/>
        <v>0</v>
      </c>
      <c r="G1055" s="234">
        <f t="shared" si="118"/>
        <v>0</v>
      </c>
      <c r="I1055" s="3">
        <v>31</v>
      </c>
      <c r="J1055" s="3">
        <v>1052</v>
      </c>
      <c r="K1055" s="132"/>
      <c r="L1055" s="7"/>
    </row>
    <row r="1056" spans="1:12" x14ac:dyDescent="0.25">
      <c r="A1056" s="5" t="str">
        <f t="shared" si="120"/>
        <v>COR4_46_9</v>
      </c>
      <c r="B1056" s="1">
        <f t="shared" si="119"/>
        <v>202223</v>
      </c>
      <c r="C1056" s="232" t="s">
        <v>231</v>
      </c>
      <c r="D1056" s="1">
        <v>46</v>
      </c>
      <c r="E1056" s="1">
        <v>9</v>
      </c>
      <c r="F1056" s="2">
        <f t="shared" si="121"/>
        <v>0</v>
      </c>
      <c r="G1056" s="234">
        <f t="shared" si="118"/>
        <v>0</v>
      </c>
      <c r="I1056" s="3">
        <v>32</v>
      </c>
      <c r="J1056" s="3">
        <v>1053</v>
      </c>
      <c r="K1056" s="132"/>
      <c r="L1056" s="7"/>
    </row>
    <row r="1057" spans="1:12" x14ac:dyDescent="0.25">
      <c r="A1057" s="5" t="str">
        <f t="shared" si="120"/>
        <v>COR4_47_9</v>
      </c>
      <c r="B1057" s="1">
        <f t="shared" si="119"/>
        <v>202223</v>
      </c>
      <c r="C1057" s="232" t="s">
        <v>231</v>
      </c>
      <c r="D1057" s="1">
        <v>47</v>
      </c>
      <c r="E1057" s="1">
        <v>9</v>
      </c>
      <c r="F1057" s="2">
        <f t="shared" si="121"/>
        <v>0</v>
      </c>
      <c r="G1057" s="234">
        <f t="shared" si="118"/>
        <v>0</v>
      </c>
      <c r="I1057" s="3">
        <v>33</v>
      </c>
      <c r="J1057" s="3">
        <v>1054</v>
      </c>
      <c r="K1057" s="132"/>
      <c r="L1057" s="7"/>
    </row>
    <row r="1058" spans="1:12" x14ac:dyDescent="0.25">
      <c r="A1058" s="5" t="str">
        <f t="shared" si="120"/>
        <v>COR4_48_9</v>
      </c>
      <c r="B1058" s="1">
        <f t="shared" si="119"/>
        <v>202223</v>
      </c>
      <c r="C1058" s="232" t="s">
        <v>231</v>
      </c>
      <c r="D1058" s="1">
        <v>48</v>
      </c>
      <c r="E1058" s="1">
        <v>9</v>
      </c>
      <c r="F1058" s="2">
        <f t="shared" si="121"/>
        <v>0</v>
      </c>
      <c r="G1058" s="234">
        <f t="shared" si="118"/>
        <v>0</v>
      </c>
      <c r="I1058" s="3">
        <v>34</v>
      </c>
      <c r="J1058" s="3">
        <v>1055</v>
      </c>
      <c r="K1058" s="132"/>
      <c r="L1058" s="7"/>
    </row>
    <row r="1059" spans="1:12" x14ac:dyDescent="0.25">
      <c r="A1059" s="5" t="str">
        <f t="shared" si="120"/>
        <v>COR4_49_9</v>
      </c>
      <c r="B1059" s="1">
        <f t="shared" si="119"/>
        <v>202223</v>
      </c>
      <c r="C1059" s="232" t="s">
        <v>231</v>
      </c>
      <c r="D1059" s="1">
        <v>49</v>
      </c>
      <c r="E1059" s="1">
        <v>9</v>
      </c>
      <c r="F1059" s="2">
        <f t="shared" si="121"/>
        <v>0</v>
      </c>
      <c r="G1059" s="234">
        <f t="shared" si="118"/>
        <v>0</v>
      </c>
      <c r="I1059" s="3">
        <v>35</v>
      </c>
      <c r="J1059" s="3">
        <v>1056</v>
      </c>
      <c r="K1059" s="132"/>
    </row>
    <row r="1060" spans="1:12" x14ac:dyDescent="0.25">
      <c r="A1060" s="5" t="str">
        <f t="shared" si="120"/>
        <v>COR4_50_9</v>
      </c>
      <c r="B1060" s="1">
        <f t="shared" si="119"/>
        <v>202223</v>
      </c>
      <c r="C1060" s="232" t="s">
        <v>231</v>
      </c>
      <c r="D1060" s="1">
        <v>50</v>
      </c>
      <c r="E1060" s="1">
        <v>9</v>
      </c>
      <c r="F1060" s="2">
        <f t="shared" si="121"/>
        <v>0</v>
      </c>
      <c r="G1060" s="234">
        <f t="shared" si="118"/>
        <v>0</v>
      </c>
      <c r="I1060" s="3">
        <v>36</v>
      </c>
      <c r="J1060" s="3">
        <v>1057</v>
      </c>
      <c r="K1060" s="132"/>
    </row>
    <row r="1061" spans="1:12" x14ac:dyDescent="0.25">
      <c r="A1061" s="5" t="str">
        <f t="shared" si="120"/>
        <v>COR4_51_9</v>
      </c>
      <c r="B1061" s="1">
        <f t="shared" si="119"/>
        <v>202223</v>
      </c>
      <c r="C1061" s="232" t="s">
        <v>231</v>
      </c>
      <c r="D1061" s="1">
        <v>51</v>
      </c>
      <c r="E1061" s="1">
        <v>9</v>
      </c>
      <c r="F1061" s="2">
        <f t="shared" si="121"/>
        <v>0</v>
      </c>
      <c r="G1061" s="234">
        <f t="shared" si="118"/>
        <v>0</v>
      </c>
      <c r="I1061" s="3">
        <v>37</v>
      </c>
      <c r="J1061" s="3">
        <v>1058</v>
      </c>
      <c r="K1061" s="132"/>
    </row>
    <row r="1062" spans="1:12" x14ac:dyDescent="0.25">
      <c r="A1062" s="5" t="str">
        <f t="shared" si="120"/>
        <v>COR4_52_9</v>
      </c>
      <c r="B1062" s="1">
        <f t="shared" si="119"/>
        <v>202223</v>
      </c>
      <c r="C1062" s="232" t="s">
        <v>231</v>
      </c>
      <c r="D1062" s="1">
        <v>52</v>
      </c>
      <c r="E1062" s="1">
        <v>9</v>
      </c>
      <c r="F1062" s="2">
        <f t="shared" si="121"/>
        <v>0</v>
      </c>
      <c r="G1062" s="234">
        <f t="shared" si="118"/>
        <v>0</v>
      </c>
      <c r="I1062" s="3">
        <v>38</v>
      </c>
      <c r="J1062" s="3">
        <v>1059</v>
      </c>
      <c r="K1062" s="132"/>
    </row>
    <row r="1063" spans="1:12" x14ac:dyDescent="0.25">
      <c r="A1063" s="5" t="str">
        <f t="shared" si="120"/>
        <v>COR4_54_9</v>
      </c>
      <c r="B1063" s="1">
        <f t="shared" si="119"/>
        <v>202223</v>
      </c>
      <c r="C1063" s="232" t="s">
        <v>231</v>
      </c>
      <c r="D1063" s="1">
        <v>54</v>
      </c>
      <c r="E1063" s="1">
        <v>9</v>
      </c>
      <c r="F1063" s="2">
        <f t="shared" si="121"/>
        <v>0</v>
      </c>
      <c r="G1063" s="234">
        <f>IF(VLOOKUP(D1063,COR4Fin,E1063-4,FALSE)="",0,VLOOKUP(D1063,COR4Fin,E1063-4,FALSE))</f>
        <v>0</v>
      </c>
      <c r="I1063" s="3">
        <v>39</v>
      </c>
      <c r="J1063" s="3">
        <v>1060</v>
      </c>
      <c r="K1063" s="132"/>
    </row>
    <row r="1064" spans="1:12" x14ac:dyDescent="0.25">
      <c r="A1064" s="5" t="str">
        <f t="shared" si="120"/>
        <v>COR4_55_9</v>
      </c>
      <c r="B1064" s="1">
        <f t="shared" si="119"/>
        <v>202223</v>
      </c>
      <c r="C1064" s="232" t="s">
        <v>231</v>
      </c>
      <c r="D1064" s="1">
        <v>55</v>
      </c>
      <c r="E1064" s="1">
        <v>9</v>
      </c>
      <c r="F1064" s="2">
        <f t="shared" si="121"/>
        <v>0</v>
      </c>
      <c r="G1064" s="234">
        <f>IF(VLOOKUP(D1064,COR4Fin,E1064-4,FALSE)="",0,VLOOKUP(D1064,COR4Fin,E1064-4,FALSE))</f>
        <v>0</v>
      </c>
      <c r="I1064" s="3">
        <v>40</v>
      </c>
      <c r="J1064" s="3">
        <v>1061</v>
      </c>
      <c r="K1064" s="133">
        <f>SUM(G1025:G1066)</f>
        <v>0</v>
      </c>
    </row>
    <row r="1065" spans="1:12" x14ac:dyDescent="0.25">
      <c r="A1065" s="5" t="str">
        <f t="shared" si="120"/>
        <v>COR4_56_9</v>
      </c>
      <c r="B1065" s="1">
        <f t="shared" si="119"/>
        <v>202223</v>
      </c>
      <c r="C1065" s="232" t="s">
        <v>231</v>
      </c>
      <c r="D1065" s="1">
        <v>56</v>
      </c>
      <c r="E1065" s="1">
        <v>9</v>
      </c>
      <c r="F1065" s="2">
        <f t="shared" si="121"/>
        <v>0</v>
      </c>
      <c r="G1065" s="234">
        <f>IF(VLOOKUP(D1065,COR4Fin,E1065-4,FALSE)="",0,VLOOKUP(D1065,COR4Fin,E1065-4,FALSE))</f>
        <v>0</v>
      </c>
      <c r="I1065" s="3">
        <v>41</v>
      </c>
      <c r="J1065" s="3">
        <v>1062</v>
      </c>
      <c r="K1065" s="133">
        <f>SUM(COR4Fin!G9:G69)-COR4Fin!G29</f>
        <v>0</v>
      </c>
    </row>
    <row r="1066" spans="1:12" x14ac:dyDescent="0.25">
      <c r="A1066" s="5" t="str">
        <f t="shared" si="120"/>
        <v>COR4_57_9</v>
      </c>
      <c r="B1066" s="1">
        <f t="shared" si="119"/>
        <v>202223</v>
      </c>
      <c r="C1066" s="323" t="s">
        <v>231</v>
      </c>
      <c r="D1066" s="1">
        <v>57</v>
      </c>
      <c r="E1066" s="1">
        <v>9</v>
      </c>
      <c r="F1066" s="2">
        <f t="shared" si="121"/>
        <v>0</v>
      </c>
      <c r="G1066" s="234">
        <f>IF(VLOOKUP(D1066,COR4Fin,E1066-4,FALSE)="",0,VLOOKUP(D1066,COR4Fin,E1066-4,FALSE))</f>
        <v>0</v>
      </c>
      <c r="I1066" s="3">
        <v>42</v>
      </c>
      <c r="J1066" s="3">
        <v>1063</v>
      </c>
      <c r="K1066" s="134">
        <f>K1064-K1065</f>
        <v>0</v>
      </c>
    </row>
    <row r="1067" spans="1:12" x14ac:dyDescent="0.25">
      <c r="A1067" s="5" t="str">
        <f t="shared" si="120"/>
        <v>COR4_23_10</v>
      </c>
      <c r="B1067" s="1">
        <f t="shared" si="119"/>
        <v>202223</v>
      </c>
      <c r="C1067" s="232" t="s">
        <v>231</v>
      </c>
      <c r="D1067" s="1">
        <v>23</v>
      </c>
      <c r="E1067" s="1">
        <v>10</v>
      </c>
      <c r="F1067" s="2">
        <f t="shared" si="121"/>
        <v>0</v>
      </c>
      <c r="G1067" s="234">
        <f t="shared" si="118"/>
        <v>0</v>
      </c>
      <c r="I1067" s="3">
        <v>1</v>
      </c>
      <c r="J1067" s="3">
        <v>1064</v>
      </c>
      <c r="K1067" s="132"/>
    </row>
    <row r="1068" spans="1:12" x14ac:dyDescent="0.25">
      <c r="A1068" s="5" t="str">
        <f t="shared" si="120"/>
        <v>COR4_24_10</v>
      </c>
      <c r="B1068" s="1">
        <f t="shared" si="119"/>
        <v>202223</v>
      </c>
      <c r="C1068" s="232" t="s">
        <v>231</v>
      </c>
      <c r="D1068" s="1">
        <v>24</v>
      </c>
      <c r="E1068" s="1">
        <v>10</v>
      </c>
      <c r="F1068" s="2">
        <f t="shared" si="121"/>
        <v>0</v>
      </c>
      <c r="G1068" s="234">
        <f t="shared" si="118"/>
        <v>0</v>
      </c>
      <c r="I1068" s="3">
        <v>2</v>
      </c>
      <c r="J1068" s="3">
        <v>1065</v>
      </c>
      <c r="K1068" s="132"/>
    </row>
    <row r="1069" spans="1:12" x14ac:dyDescent="0.25">
      <c r="A1069" s="5" t="str">
        <f t="shared" si="120"/>
        <v>COR4_25_10</v>
      </c>
      <c r="B1069" s="1">
        <f t="shared" si="119"/>
        <v>202223</v>
      </c>
      <c r="C1069" s="232" t="s">
        <v>231</v>
      </c>
      <c r="D1069" s="1">
        <v>25</v>
      </c>
      <c r="E1069" s="1">
        <v>10</v>
      </c>
      <c r="F1069" s="2">
        <f t="shared" si="121"/>
        <v>0</v>
      </c>
      <c r="G1069" s="234">
        <f t="shared" si="118"/>
        <v>0</v>
      </c>
      <c r="I1069" s="3">
        <v>3</v>
      </c>
      <c r="J1069" s="3">
        <v>1066</v>
      </c>
      <c r="K1069" s="132"/>
    </row>
    <row r="1070" spans="1:12" x14ac:dyDescent="0.25">
      <c r="A1070" s="5" t="str">
        <f t="shared" si="120"/>
        <v>COR4_26_10</v>
      </c>
      <c r="B1070" s="1">
        <f t="shared" si="119"/>
        <v>202223</v>
      </c>
      <c r="C1070" s="232" t="s">
        <v>231</v>
      </c>
      <c r="D1070" s="1">
        <v>26</v>
      </c>
      <c r="E1070" s="1">
        <v>10</v>
      </c>
      <c r="F1070" s="2">
        <f t="shared" si="121"/>
        <v>0</v>
      </c>
      <c r="G1070" s="234">
        <f t="shared" si="118"/>
        <v>0</v>
      </c>
      <c r="I1070" s="3">
        <v>4</v>
      </c>
      <c r="J1070" s="3">
        <v>1067</v>
      </c>
      <c r="K1070" s="132"/>
    </row>
    <row r="1071" spans="1:12" x14ac:dyDescent="0.25">
      <c r="A1071" s="5" t="str">
        <f t="shared" si="120"/>
        <v>COR4_27_10</v>
      </c>
      <c r="B1071" s="1">
        <f t="shared" si="119"/>
        <v>202223</v>
      </c>
      <c r="C1071" s="232" t="s">
        <v>231</v>
      </c>
      <c r="D1071" s="1">
        <v>27</v>
      </c>
      <c r="E1071" s="1">
        <v>10</v>
      </c>
      <c r="F1071" s="2">
        <f t="shared" si="121"/>
        <v>0</v>
      </c>
      <c r="G1071" s="234">
        <f t="shared" si="118"/>
        <v>0</v>
      </c>
      <c r="I1071" s="3">
        <v>5</v>
      </c>
      <c r="J1071" s="3">
        <v>1068</v>
      </c>
      <c r="K1071" s="132"/>
    </row>
    <row r="1072" spans="1:12" x14ac:dyDescent="0.25">
      <c r="A1072" s="5" t="str">
        <f t="shared" si="120"/>
        <v>COR4_28_10</v>
      </c>
      <c r="B1072" s="1">
        <f t="shared" si="119"/>
        <v>202223</v>
      </c>
      <c r="C1072" s="232" t="s">
        <v>231</v>
      </c>
      <c r="D1072" s="1">
        <v>28</v>
      </c>
      <c r="E1072" s="1">
        <v>10</v>
      </c>
      <c r="F1072" s="2">
        <f t="shared" si="121"/>
        <v>0</v>
      </c>
      <c r="G1072" s="234">
        <f t="shared" si="118"/>
        <v>0</v>
      </c>
      <c r="I1072" s="3">
        <v>6</v>
      </c>
      <c r="J1072" s="3">
        <v>1069</v>
      </c>
      <c r="K1072" s="132"/>
    </row>
    <row r="1073" spans="1:14" x14ac:dyDescent="0.25">
      <c r="A1073" s="5" t="str">
        <f t="shared" si="120"/>
        <v>COR4_29_10</v>
      </c>
      <c r="B1073" s="1">
        <f t="shared" si="119"/>
        <v>202223</v>
      </c>
      <c r="C1073" s="232" t="s">
        <v>231</v>
      </c>
      <c r="D1073" s="1">
        <v>29</v>
      </c>
      <c r="E1073" s="1">
        <v>10</v>
      </c>
      <c r="F1073" s="2">
        <f t="shared" si="121"/>
        <v>0</v>
      </c>
      <c r="G1073" s="234">
        <f t="shared" si="118"/>
        <v>0</v>
      </c>
      <c r="I1073" s="3">
        <v>7</v>
      </c>
      <c r="J1073" s="3">
        <v>1070</v>
      </c>
      <c r="K1073" s="132"/>
    </row>
    <row r="1074" spans="1:14" x14ac:dyDescent="0.25">
      <c r="A1074" s="5" t="str">
        <f t="shared" si="120"/>
        <v>COR4_30.1_10</v>
      </c>
      <c r="B1074" s="1">
        <f t="shared" si="119"/>
        <v>202223</v>
      </c>
      <c r="C1074" s="232" t="s">
        <v>231</v>
      </c>
      <c r="D1074" s="1">
        <v>30.1</v>
      </c>
      <c r="E1074" s="1">
        <v>10</v>
      </c>
      <c r="F1074" s="2">
        <f t="shared" si="121"/>
        <v>0</v>
      </c>
      <c r="G1074" s="234">
        <f t="shared" ref="G1074:G1079" si="122">IF(VLOOKUP(D1074,COR4Fin,E1074-4,FALSE)="",0,VLOOKUP(D1074,COR4Fin,E1074-4,FALSE))</f>
        <v>0</v>
      </c>
      <c r="I1074" s="3">
        <v>8</v>
      </c>
      <c r="J1074" s="3">
        <v>1071</v>
      </c>
      <c r="K1074" s="132"/>
    </row>
    <row r="1075" spans="1:14" x14ac:dyDescent="0.25">
      <c r="A1075" s="5" t="str">
        <f t="shared" si="120"/>
        <v>COR4_30.2_10</v>
      </c>
      <c r="B1075" s="1">
        <f t="shared" si="119"/>
        <v>202223</v>
      </c>
      <c r="C1075" s="232" t="s">
        <v>231</v>
      </c>
      <c r="D1075" s="1">
        <v>30.2</v>
      </c>
      <c r="E1075" s="1">
        <v>10</v>
      </c>
      <c r="F1075" s="2">
        <f t="shared" si="121"/>
        <v>0</v>
      </c>
      <c r="G1075" s="234">
        <f t="shared" si="122"/>
        <v>0</v>
      </c>
      <c r="I1075" s="3">
        <v>9</v>
      </c>
      <c r="J1075" s="3">
        <v>1072</v>
      </c>
      <c r="K1075" s="132"/>
    </row>
    <row r="1076" spans="1:14" x14ac:dyDescent="0.25">
      <c r="A1076" s="5" t="str">
        <f t="shared" si="120"/>
        <v>COR4_30_10</v>
      </c>
      <c r="B1076" s="1">
        <f t="shared" si="119"/>
        <v>202223</v>
      </c>
      <c r="C1076" s="232" t="s">
        <v>231</v>
      </c>
      <c r="D1076" s="1">
        <v>30</v>
      </c>
      <c r="E1076" s="1">
        <v>10</v>
      </c>
      <c r="F1076" s="2">
        <f t="shared" si="121"/>
        <v>0</v>
      </c>
      <c r="G1076" s="234">
        <f t="shared" si="122"/>
        <v>0</v>
      </c>
      <c r="I1076" s="3">
        <v>10</v>
      </c>
      <c r="J1076" s="3">
        <v>1073</v>
      </c>
      <c r="K1076" s="132"/>
    </row>
    <row r="1077" spans="1:14" x14ac:dyDescent="0.25">
      <c r="A1077" s="5" t="str">
        <f t="shared" si="120"/>
        <v>COR4_31.1_10</v>
      </c>
      <c r="B1077" s="1">
        <f t="shared" si="119"/>
        <v>202223</v>
      </c>
      <c r="C1077" s="232" t="s">
        <v>231</v>
      </c>
      <c r="D1077" s="1">
        <v>31.1</v>
      </c>
      <c r="E1077" s="1">
        <v>10</v>
      </c>
      <c r="F1077" s="2">
        <f t="shared" si="121"/>
        <v>0</v>
      </c>
      <c r="G1077" s="234">
        <f t="shared" si="122"/>
        <v>0</v>
      </c>
      <c r="I1077" s="3">
        <v>11</v>
      </c>
      <c r="J1077" s="3">
        <v>1074</v>
      </c>
      <c r="K1077" s="132"/>
    </row>
    <row r="1078" spans="1:14" x14ac:dyDescent="0.25">
      <c r="A1078" s="5" t="str">
        <f t="shared" si="120"/>
        <v>COR4_31.2_10</v>
      </c>
      <c r="B1078" s="1">
        <f t="shared" si="119"/>
        <v>202223</v>
      </c>
      <c r="C1078" s="232" t="s">
        <v>231</v>
      </c>
      <c r="D1078" s="1">
        <v>31.2</v>
      </c>
      <c r="E1078" s="1">
        <v>10</v>
      </c>
      <c r="F1078" s="2">
        <f t="shared" si="121"/>
        <v>0</v>
      </c>
      <c r="G1078" s="234">
        <f t="shared" si="122"/>
        <v>0</v>
      </c>
      <c r="I1078" s="3">
        <v>12</v>
      </c>
      <c r="J1078" s="3">
        <v>1075</v>
      </c>
      <c r="K1078" s="132"/>
    </row>
    <row r="1079" spans="1:14" x14ac:dyDescent="0.25">
      <c r="A1079" s="5" t="str">
        <f t="shared" si="120"/>
        <v>COR4_31_10</v>
      </c>
      <c r="B1079" s="1">
        <f t="shared" si="119"/>
        <v>202223</v>
      </c>
      <c r="C1079" s="232" t="s">
        <v>231</v>
      </c>
      <c r="D1079" s="1">
        <v>31</v>
      </c>
      <c r="E1079" s="1">
        <v>10</v>
      </c>
      <c r="F1079" s="2">
        <f t="shared" si="121"/>
        <v>0</v>
      </c>
      <c r="G1079" s="234">
        <f t="shared" si="122"/>
        <v>0</v>
      </c>
      <c r="I1079" s="3">
        <v>13</v>
      </c>
      <c r="J1079" s="3">
        <v>1076</v>
      </c>
      <c r="K1079" s="132"/>
    </row>
    <row r="1080" spans="1:14" x14ac:dyDescent="0.25">
      <c r="A1080" s="5" t="str">
        <f t="shared" si="120"/>
        <v>COR4_32_10</v>
      </c>
      <c r="B1080" s="1">
        <f t="shared" si="119"/>
        <v>202223</v>
      </c>
      <c r="C1080" s="232" t="s">
        <v>231</v>
      </c>
      <c r="D1080" s="1">
        <v>32</v>
      </c>
      <c r="E1080" s="1">
        <v>10</v>
      </c>
      <c r="F1080" s="2">
        <f t="shared" si="121"/>
        <v>0</v>
      </c>
      <c r="G1080" s="234">
        <f t="shared" si="118"/>
        <v>0</v>
      </c>
      <c r="I1080" s="3">
        <v>14</v>
      </c>
      <c r="J1080" s="3">
        <v>1077</v>
      </c>
      <c r="K1080" s="132"/>
    </row>
    <row r="1081" spans="1:14" x14ac:dyDescent="0.25">
      <c r="A1081" s="5" t="str">
        <f t="shared" si="120"/>
        <v>COR4_50_10</v>
      </c>
      <c r="B1081" s="1">
        <f t="shared" si="119"/>
        <v>202223</v>
      </c>
      <c r="C1081" s="232" t="s">
        <v>231</v>
      </c>
      <c r="D1081" s="1">
        <v>50</v>
      </c>
      <c r="E1081" s="1">
        <v>10</v>
      </c>
      <c r="F1081" s="2">
        <f t="shared" si="121"/>
        <v>0</v>
      </c>
      <c r="G1081" s="234">
        <f t="shared" si="118"/>
        <v>0</v>
      </c>
      <c r="I1081" s="3">
        <v>15</v>
      </c>
      <c r="J1081" s="3">
        <v>1078</v>
      </c>
      <c r="K1081" s="133">
        <f>SUM(G1067:G1083)</f>
        <v>0</v>
      </c>
    </row>
    <row r="1082" spans="1:14" x14ac:dyDescent="0.25">
      <c r="A1082" s="5" t="str">
        <f t="shared" si="120"/>
        <v>COR4_51_10</v>
      </c>
      <c r="B1082" s="1">
        <f t="shared" si="119"/>
        <v>202223</v>
      </c>
      <c r="C1082" s="232" t="s">
        <v>231</v>
      </c>
      <c r="D1082" s="1">
        <v>51</v>
      </c>
      <c r="E1082" s="1">
        <v>10</v>
      </c>
      <c r="F1082" s="2">
        <f t="shared" si="121"/>
        <v>0</v>
      </c>
      <c r="G1082" s="234">
        <f>IF(VLOOKUP(D1082,COR4Fin,E1082-4,FALSE)="",0,VLOOKUP(D1082,COR4Fin,E1082-4,FALSE))</f>
        <v>0</v>
      </c>
      <c r="I1082" s="3">
        <v>16</v>
      </c>
      <c r="J1082" s="3">
        <v>1079</v>
      </c>
      <c r="K1082" s="133">
        <f>SUM(COR4Fin!H12:H28)</f>
        <v>0</v>
      </c>
    </row>
    <row r="1083" spans="1:14" ht="13" thickBot="1" x14ac:dyDescent="0.3">
      <c r="A1083" s="5" t="str">
        <f t="shared" si="120"/>
        <v>COR4_52_10</v>
      </c>
      <c r="B1083" s="1">
        <f t="shared" si="119"/>
        <v>202223</v>
      </c>
      <c r="C1083" s="232" t="s">
        <v>231</v>
      </c>
      <c r="D1083" s="1">
        <v>52</v>
      </c>
      <c r="E1083" s="1">
        <v>10</v>
      </c>
      <c r="F1083" s="2">
        <f t="shared" si="121"/>
        <v>0</v>
      </c>
      <c r="G1083" s="234">
        <f>IF(VLOOKUP(D1083,COR4Fin,E1083-4,FALSE)="",0,VLOOKUP(D1083,COR4Fin,E1083-4,FALSE))</f>
        <v>0</v>
      </c>
      <c r="I1083" s="3">
        <v>17</v>
      </c>
      <c r="J1083" s="3">
        <v>1080</v>
      </c>
      <c r="K1083" s="134">
        <f>K1081-K1082</f>
        <v>0</v>
      </c>
      <c r="L1083" s="6">
        <f>SUM(G1025:G1083)</f>
        <v>0</v>
      </c>
      <c r="M1083" s="9">
        <f>SUM(COR4Fin!G9:H69)-COR4Fin!G29</f>
        <v>0</v>
      </c>
      <c r="N1083" s="10">
        <f>L1083-M1083</f>
        <v>0</v>
      </c>
    </row>
    <row r="1084" spans="1:14" x14ac:dyDescent="0.25">
      <c r="I1084" s="3"/>
      <c r="J1084" s="3"/>
      <c r="K1084" s="3"/>
    </row>
    <row r="1085" spans="1:14" x14ac:dyDescent="0.25">
      <c r="I1085" s="3"/>
      <c r="J1085" s="3"/>
      <c r="K1085" s="3"/>
    </row>
    <row r="1086" spans="1:14" x14ac:dyDescent="0.25">
      <c r="I1086" s="3"/>
      <c r="J1086" s="3"/>
      <c r="K1086" s="3"/>
    </row>
    <row r="1087" spans="1:14" x14ac:dyDescent="0.25">
      <c r="I1087" s="3"/>
      <c r="J1087" s="3"/>
      <c r="K1087" s="3"/>
    </row>
    <row r="1088" spans="1:14" x14ac:dyDescent="0.25">
      <c r="I1088" s="3"/>
      <c r="J1088" s="3"/>
      <c r="K1088" s="3"/>
    </row>
    <row r="1089" spans="9:11" x14ac:dyDescent="0.25">
      <c r="I1089" s="3"/>
      <c r="J1089" s="3"/>
      <c r="K1089" s="3"/>
    </row>
    <row r="1090" spans="9:11" x14ac:dyDescent="0.25">
      <c r="I1090" s="3"/>
      <c r="J1090" s="3"/>
      <c r="K1090" s="3"/>
    </row>
    <row r="1091" spans="9:11" x14ac:dyDescent="0.25">
      <c r="I1091" s="3"/>
      <c r="J1091" s="3"/>
      <c r="K1091" s="3"/>
    </row>
    <row r="1092" spans="9:11" x14ac:dyDescent="0.25">
      <c r="I1092" s="3"/>
      <c r="J1092" s="3"/>
    </row>
    <row r="1093" spans="9:11" x14ac:dyDescent="0.25">
      <c r="I1093" s="3"/>
      <c r="J1093" s="3"/>
    </row>
  </sheetData>
  <sheetProtection sheet="1" objects="1" scenarios="1"/>
  <mergeCells count="1">
    <mergeCell ref="B2:G2"/>
  </mergeCells>
  <phoneticPr fontId="0" type="noConversion"/>
  <pageMargins left="0" right="0" top="0" bottom="0" header="0" footer="0"/>
  <pageSetup paperSize="8" scale="87" fitToHeight="10" orientation="portrait" r:id="rId1"/>
  <headerFooter alignWithMargins="0"/>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A45492992</value>
    </field>
    <field name="Objective-Title">
      <value order="0">COR 2022-23</value>
    </field>
    <field name="Objective-Description">
      <value order="0"/>
    </field>
    <field name="Objective-CreationStamp">
      <value order="0">2023-06-07T13:18:29Z</value>
    </field>
    <field name="Objective-IsApproved">
      <value order="0">false</value>
    </field>
    <field name="Objective-IsPublished">
      <value order="0">false</value>
    </field>
    <field name="Objective-DatePublished">
      <value order="0"/>
    </field>
    <field name="Objective-ModificationStamp">
      <value order="0">2023-07-06T14:07:43Z</value>
    </field>
    <field name="Objective-Owner">
      <value order="0">Kelly, Frank (COOG - DDAT - KAS - Statistical Services)</value>
    </field>
    <field name="Objective-Path">
      <value order="0">Objective Global Folder:#Business File Plan:WG Organisational Groups:NEW - Post April 2022 - Chief Operating Officer:Chief Operating Officer (COO) - KAS - Chief Statistician:1 - Save:# LEGACY VFP - Statistical Services:Economic, Finance &amp; Transport:Local Government Finance Statistics:Forms-Capital:Local Government Finance Statistics - Capital - Capital Outturn Return (COR) - 2019-2024</value>
    </field>
    <field name="Objective-Parent">
      <value order="0">Local Government Finance Statistics - Capital - Capital Outturn Return (COR) - 2019-2024</value>
    </field>
    <field name="Objective-State">
      <value order="0">Being Drafted</value>
    </field>
    <field name="Objective-VersionId">
      <value order="0">vA87135712</value>
    </field>
    <field name="Objective-Version">
      <value order="0">1.1</value>
    </field>
    <field name="Objective-VersionNumber">
      <value order="0">13</value>
    </field>
    <field name="Objective-VersionComment">
      <value order="0"/>
    </field>
    <field name="Objective-FileNumber">
      <value order="0">qA1364031</value>
    </field>
    <field name="Objective-Classification">
      <value order="0">Official</value>
    </field>
    <field name="Objective-Caveats">
      <value order="0"/>
    </field>
  </systemFields>
  <catalogues>
    <catalogue name="Document Type Catalogue" type="type" ori="id:cA14">
      <field name="Objective-Date Acquired">
        <value order="0">2023-06-06T23:00:00Z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FrontPage</vt:lpstr>
      <vt:lpstr>COR1-2</vt:lpstr>
      <vt:lpstr>COR4Exp</vt:lpstr>
      <vt:lpstr>COR4Fin</vt:lpstr>
      <vt:lpstr>Validations</vt:lpstr>
      <vt:lpstr>Narrative</vt:lpstr>
      <vt:lpstr>Comments</vt:lpstr>
      <vt:lpstr>Survey Response Burden</vt:lpstr>
      <vt:lpstr>Transfer</vt:lpstr>
      <vt:lpstr>Text</vt:lpstr>
      <vt:lpstr>Details</vt:lpstr>
      <vt:lpstr>Translate</vt:lpstr>
      <vt:lpstr>_tab1</vt:lpstr>
      <vt:lpstr>Addresses</vt:lpstr>
      <vt:lpstr>Authority</vt:lpstr>
      <vt:lpstr>COR1_2</vt:lpstr>
      <vt:lpstr>COR4Exp</vt:lpstr>
      <vt:lpstr>COR4Fin</vt:lpstr>
      <vt:lpstr>CORData</vt:lpstr>
      <vt:lpstr>Comments!Print_Area</vt:lpstr>
      <vt:lpstr>'COR1-2'!Print_Area</vt:lpstr>
      <vt:lpstr>COR4Exp!Print_Area</vt:lpstr>
      <vt:lpstr>COR4Fin!Print_Area</vt:lpstr>
      <vt:lpstr>Details!Print_Area</vt:lpstr>
      <vt:lpstr>FrontPage!Print_Area</vt:lpstr>
      <vt:lpstr>Narrative!Print_Area</vt:lpstr>
      <vt:lpstr>Validations!Print_Area</vt:lpstr>
      <vt:lpstr>'COR1-2'!Print_Titles</vt:lpstr>
      <vt:lpstr>UANumber</vt:lpstr>
      <vt:lpstr>ValCOut</vt:lpstr>
      <vt:lpstr>ValYOY</vt:lpstr>
      <vt:lpstr>Year</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Kelly</dc:creator>
  <cp:lastModifiedBy>CoxJ</cp:lastModifiedBy>
  <cp:lastPrinted>2018-06-28T13:37:15Z</cp:lastPrinted>
  <dcterms:created xsi:type="dcterms:W3CDTF">2003-07-23T13:02:44Z</dcterms:created>
  <dcterms:modified xsi:type="dcterms:W3CDTF">2023-07-07T07:17:52Z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A45492992</vt:lpwstr>
  </property>
  <property fmtid="{D5CDD505-2E9C-101B-9397-08002B2CF9AE}" pid="3" name="Objective-Title">
    <vt:lpwstr>COR 2022-23</vt:lpwstr>
  </property>
  <property fmtid="{D5CDD505-2E9C-101B-9397-08002B2CF9AE}" pid="4" name="Objective-Comment">
    <vt:lpwstr/>
  </property>
  <property fmtid="{D5CDD505-2E9C-101B-9397-08002B2CF9AE}" pid="5" name="Objective-CreationStamp">
    <vt:filetime>2023-06-07T13:18:42Z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2023-07-06T14:07:43Z</vt:filetime>
  </property>
  <property fmtid="{D5CDD505-2E9C-101B-9397-08002B2CF9AE}" pid="10" name="Objective-Owner">
    <vt:lpwstr>Kelly, Frank (COOG - DDAT - KAS - Statistical Services)</vt:lpwstr>
  </property>
  <property fmtid="{D5CDD505-2E9C-101B-9397-08002B2CF9AE}" pid="11" name="Objective-Path">
    <vt:lpwstr>Objective Global Folder:#Business File Plan:WG Organisational Groups:NEW - Post April 2022 - Chief Operating Officer:Chief Operating Officer (COO) - KAS - Chief Statistician:1 - Save:# LEGACY VFP - Statistical Services:Economic, Finance &amp; Transport:Local Government Finance Statistics:Forms-Capital:Local Government Finance Statistics - Capital - Capital Outturn Return (COR) - 2019-2024:</vt:lpwstr>
  </property>
  <property fmtid="{D5CDD505-2E9C-101B-9397-08002B2CF9AE}" pid="12" name="Objective-Parent">
    <vt:lpwstr>Local Government Finance Statistics - Capital - Capital Outturn Return (COR) - 2019-2024</vt:lpwstr>
  </property>
  <property fmtid="{D5CDD505-2E9C-101B-9397-08002B2CF9AE}" pid="13" name="Objective-State">
    <vt:lpwstr>Being Drafted</vt:lpwstr>
  </property>
  <property fmtid="{D5CDD505-2E9C-101B-9397-08002B2CF9AE}" pid="14" name="Objective-Version">
    <vt:lpwstr>1.1</vt:lpwstr>
  </property>
  <property fmtid="{D5CDD505-2E9C-101B-9397-08002B2CF9AE}" pid="15" name="Objective-VersionNumber">
    <vt:r8>13</vt:r8>
  </property>
  <property fmtid="{D5CDD505-2E9C-101B-9397-08002B2CF9AE}" pid="16" name="Objective-VersionComment">
    <vt:lpwstr/>
  </property>
  <property fmtid="{D5CDD505-2E9C-101B-9397-08002B2CF9AE}" pid="17" name="Objective-FileNumber">
    <vt:lpwstr>qA1364031</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2018-06-27T23:00:00Z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vA87135712</vt:lpwstr>
  </property>
  <property fmtid="{D5CDD505-2E9C-101B-9397-08002B2CF9AE}" pid="27" name="Objective-Language">
    <vt:lpwstr/>
  </property>
  <property fmtid="{D5CDD505-2E9C-101B-9397-08002B2CF9AE}" pid="28" name="Objective-Date Acquired">
    <vt:filetime>2023-06-06T23:00:00Z</vt:filetime>
  </property>
  <property fmtid="{D5CDD505-2E9C-101B-9397-08002B2CF9AE}" pid="29" name="Objective-What to Keep">
    <vt:lpwstr/>
  </property>
  <property fmtid="{D5CDD505-2E9C-101B-9397-08002B2CF9AE}" pid="30" name="Objective-Official Translation">
    <vt:lpwstr/>
  </property>
  <property fmtid="{D5CDD505-2E9C-101B-9397-08002B2CF9AE}" pid="31" name="Objective-Connect Creator">
    <vt:lpwstr/>
  </property>
</Properties>
</file>